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ink/ink5.xml" ContentType="application/inkml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ink/ink6.xml" ContentType="application/inkml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ink/ink7.xml" ContentType="application/inkml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ink/ink8.xml" ContentType="application/inkml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ink/ink9.xml" ContentType="application/inkml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ink/ink10.xml" ContentType="application/inkml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ink/ink11.xml" ContentType="application/inkml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ink/ink12.xml" ContentType="application/inkml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ink/ink13.xml" ContentType="application/inkml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ink/ink14.xml" ContentType="application/inkml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ink/ink15.xml" ContentType="application/inkml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ink/ink16.xml" ContentType="application/inkml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ink/ink17.xml" ContentType="application/inkml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ink/ink18.xml" ContentType="application/inkml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ink/ink19.xml" ContentType="application/inkml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ink/ink20.xml" ContentType="application/inkml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ink/ink21.xml" ContentType="application/inkml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ink/ink22.xml" ContentType="application/inkml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ink/ink23.xml" ContentType="application/inkml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ink/ink24.xml" ContentType="application/inkml+xml"/>
  <Override PartName="/xl/drawings/drawing2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ink/ink25.xml" ContentType="application/inkml+xml"/>
  <Override PartName="/xl/drawings/drawing2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ink/ink26.xml" ContentType="application/inkml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ink/ink27.xml" ContentType="application/inkml+xml"/>
  <Override PartName="/xl/drawings/drawing2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ink/ink28.xml" ContentType="application/inkml+xml"/>
  <Override PartName="/xl/drawings/drawing2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ink/ink29.xml" ContentType="application/inkml+xml"/>
  <Override PartName="/xl/drawings/drawing2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ink/ink30.xml" ContentType="application/inkml+xml"/>
  <Override PartName="/xl/drawings/drawing29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ink/ink31.xml" ContentType="application/inkml+xml"/>
  <Override PartName="/xl/drawings/drawing3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ink/ink32.xml" ContentType="application/inkml+xml"/>
  <Override PartName="/xl/drawings/drawing3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ink/ink33.xml" ContentType="application/inkml+xml"/>
  <Override PartName="/xl/drawings/drawing3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ink/ink34.xml" ContentType="application/inkml+xml"/>
  <Override PartName="/xl/drawings/drawing33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ink/ink35.xml" ContentType="application/inkml+xml"/>
  <Override PartName="/xl/drawings/drawing3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ink/ink36.xml" ContentType="application/inkml+xml"/>
  <Override PartName="/xl/drawings/drawing3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ink/ink37.xml" ContentType="application/inkml+xml"/>
  <Override PartName="/xl/drawings/drawing36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ink/ink38.xml" ContentType="application/inkml+xml"/>
  <Override PartName="/xl/drawings/drawing3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ink/ink39.xml" ContentType="application/inkml+xml"/>
  <Override PartName="/xl/drawings/drawing3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ink/ink40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 Trincado\Google Drive\Karzulovic\"/>
    </mc:Choice>
  </mc:AlternateContent>
  <xr:revisionPtr revIDLastSave="0" documentId="13_ncr:1_{554025F1-8518-4D60-96F8-583B10990BA9}" xr6:coauthVersionLast="46" xr6:coauthVersionMax="46" xr10:uidLastSave="{00000000-0000-0000-0000-000000000000}"/>
  <bookViews>
    <workbookView xWindow="-120" yWindow="-120" windowWidth="15600" windowHeight="11310" xr2:uid="{1B58D99E-B0BB-448A-89DF-EAC6C4524FC3}"/>
  </bookViews>
  <sheets>
    <sheet name="Rotación_Tensor" sheetId="4" r:id="rId1"/>
    <sheet name="Túnel" sheetId="1" state="hidden" r:id="rId2"/>
    <sheet name="Lineas" sheetId="3" state="hidden" r:id="rId3"/>
    <sheet name="0º" sheetId="16" state="hidden" r:id="rId4"/>
    <sheet name="10º" sheetId="9" state="hidden" r:id="rId5"/>
    <sheet name="20º" sheetId="10" state="hidden" r:id="rId6"/>
    <sheet name="30º" sheetId="11" state="hidden" r:id="rId7"/>
    <sheet name="40º" sheetId="12" state="hidden" r:id="rId8"/>
    <sheet name="50º" sheetId="13" state="hidden" r:id="rId9"/>
    <sheet name="60º" sheetId="14" state="hidden" r:id="rId10"/>
    <sheet name="70º" sheetId="15" state="hidden" r:id="rId11"/>
    <sheet name="80º" sheetId="17" state="hidden" r:id="rId12"/>
    <sheet name="90º" sheetId="18" state="hidden" r:id="rId13"/>
    <sheet name="350º" sheetId="19" state="hidden" r:id="rId14"/>
    <sheet name="340º" sheetId="20" state="hidden" r:id="rId15"/>
    <sheet name="330º" sheetId="23" state="hidden" r:id="rId16"/>
    <sheet name="320º" sheetId="24" state="hidden" r:id="rId17"/>
    <sheet name="310º" sheetId="25" state="hidden" r:id="rId18"/>
    <sheet name="300º" sheetId="26" state="hidden" r:id="rId19"/>
    <sheet name="290º" sheetId="27" state="hidden" r:id="rId20"/>
    <sheet name="280º" sheetId="28" state="hidden" r:id="rId21"/>
    <sheet name="270º" sheetId="29" state="hidden" r:id="rId22"/>
    <sheet name="260º" sheetId="30" state="hidden" r:id="rId23"/>
    <sheet name="250º" sheetId="31" state="hidden" r:id="rId24"/>
    <sheet name="240º" sheetId="32" state="hidden" r:id="rId25"/>
    <sheet name="230º" sheetId="33" state="hidden" r:id="rId26"/>
    <sheet name="220º" sheetId="34" state="hidden" r:id="rId27"/>
    <sheet name="210º" sheetId="35" state="hidden" r:id="rId28"/>
    <sheet name="200º" sheetId="36" state="hidden" r:id="rId29"/>
    <sheet name="190º" sheetId="37" state="hidden" r:id="rId30"/>
    <sheet name="180º" sheetId="38" state="hidden" r:id="rId31"/>
    <sheet name="170º" sheetId="39" state="hidden" r:id="rId32"/>
    <sheet name="160º" sheetId="40" state="hidden" r:id="rId33"/>
    <sheet name="150º" sheetId="41" state="hidden" r:id="rId34"/>
    <sheet name="140º" sheetId="42" state="hidden" r:id="rId35"/>
    <sheet name="130º" sheetId="43" state="hidden" r:id="rId36"/>
    <sheet name="120º" sheetId="44" state="hidden" r:id="rId37"/>
    <sheet name="110º" sheetId="45" state="hidden" r:id="rId38"/>
    <sheet name="100º" sheetId="46" state="hidden" r:id="rId39"/>
    <sheet name="Calculo roseta" sheetId="5" state="hidden" r:id="rId40"/>
    <sheet name="Circulos" sheetId="2" state="hidden" r:id="rId41"/>
    <sheet name="C.Túnel" sheetId="22" state="hidden" r:id="rId42"/>
    <sheet name="Circulos roseta" sheetId="7" state="hidden" r:id="rId43"/>
  </sheets>
  <externalReferences>
    <externalReference r:id="rId4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4" l="1"/>
  <c r="C16" i="4"/>
  <c r="C15" i="4"/>
  <c r="D39" i="46" l="1"/>
  <c r="D50" i="46" s="1"/>
  <c r="H12" i="46"/>
  <c r="H11" i="46"/>
  <c r="H10" i="46"/>
  <c r="M10" i="46" s="1"/>
  <c r="C10" i="46"/>
  <c r="I12" i="46" s="1"/>
  <c r="D41" i="46" s="1"/>
  <c r="D52" i="46" s="1"/>
  <c r="E6" i="46"/>
  <c r="D18" i="46" s="1"/>
  <c r="D29" i="46" s="1"/>
  <c r="D6" i="46"/>
  <c r="C18" i="46" s="1"/>
  <c r="C6" i="46"/>
  <c r="D24" i="46" s="1"/>
  <c r="E5" i="46"/>
  <c r="D17" i="46" s="1"/>
  <c r="D28" i="46" s="1"/>
  <c r="D5" i="46"/>
  <c r="C17" i="46" s="1"/>
  <c r="C5" i="46"/>
  <c r="C23" i="46" s="1"/>
  <c r="E4" i="46"/>
  <c r="D16" i="46" s="1"/>
  <c r="D27" i="46" s="1"/>
  <c r="D4" i="46"/>
  <c r="C16" i="46" s="1"/>
  <c r="C4" i="46"/>
  <c r="B22" i="46" s="1"/>
  <c r="D39" i="45"/>
  <c r="D50" i="45" s="1"/>
  <c r="H12" i="45"/>
  <c r="H11" i="45"/>
  <c r="H10" i="45"/>
  <c r="M10" i="45" s="1"/>
  <c r="C10" i="45"/>
  <c r="I12" i="45" s="1"/>
  <c r="D41" i="45" s="1"/>
  <c r="D52" i="45" s="1"/>
  <c r="E6" i="45"/>
  <c r="D18" i="45" s="1"/>
  <c r="D29" i="45" s="1"/>
  <c r="D6" i="45"/>
  <c r="C18" i="45" s="1"/>
  <c r="C6" i="45"/>
  <c r="D24" i="45" s="1"/>
  <c r="E5" i="45"/>
  <c r="D17" i="45" s="1"/>
  <c r="D28" i="45" s="1"/>
  <c r="D5" i="45"/>
  <c r="C17" i="45" s="1"/>
  <c r="C5" i="45"/>
  <c r="C23" i="45" s="1"/>
  <c r="E4" i="45"/>
  <c r="D16" i="45" s="1"/>
  <c r="D27" i="45" s="1"/>
  <c r="D4" i="45"/>
  <c r="C16" i="45" s="1"/>
  <c r="C4" i="45"/>
  <c r="B22" i="45" s="1"/>
  <c r="D39" i="44"/>
  <c r="D50" i="44" s="1"/>
  <c r="H12" i="44"/>
  <c r="H11" i="44"/>
  <c r="H10" i="44"/>
  <c r="M10" i="44" s="1"/>
  <c r="C10" i="44"/>
  <c r="I12" i="44" s="1"/>
  <c r="D41" i="44" s="1"/>
  <c r="D52" i="44" s="1"/>
  <c r="E6" i="44"/>
  <c r="D18" i="44" s="1"/>
  <c r="D29" i="44" s="1"/>
  <c r="D6" i="44"/>
  <c r="C18" i="44" s="1"/>
  <c r="C6" i="44"/>
  <c r="D24" i="44" s="1"/>
  <c r="E5" i="44"/>
  <c r="D17" i="44" s="1"/>
  <c r="D28" i="44" s="1"/>
  <c r="D5" i="44"/>
  <c r="C17" i="44" s="1"/>
  <c r="C5" i="44"/>
  <c r="C23" i="44" s="1"/>
  <c r="E4" i="44"/>
  <c r="D16" i="44" s="1"/>
  <c r="D27" i="44" s="1"/>
  <c r="D4" i="44"/>
  <c r="C16" i="44" s="1"/>
  <c r="C4" i="44"/>
  <c r="B22" i="44" s="1"/>
  <c r="D39" i="43"/>
  <c r="D50" i="43" s="1"/>
  <c r="H12" i="43"/>
  <c r="H11" i="43"/>
  <c r="H10" i="43"/>
  <c r="M10" i="43" s="1"/>
  <c r="C10" i="43"/>
  <c r="I12" i="43" s="1"/>
  <c r="D41" i="43" s="1"/>
  <c r="D52" i="43" s="1"/>
  <c r="E6" i="43"/>
  <c r="D18" i="43" s="1"/>
  <c r="D29" i="43" s="1"/>
  <c r="D6" i="43"/>
  <c r="C18" i="43" s="1"/>
  <c r="C6" i="43"/>
  <c r="D24" i="43" s="1"/>
  <c r="E5" i="43"/>
  <c r="D17" i="43" s="1"/>
  <c r="D28" i="43" s="1"/>
  <c r="D5" i="43"/>
  <c r="C17" i="43" s="1"/>
  <c r="C5" i="43"/>
  <c r="C23" i="43" s="1"/>
  <c r="E4" i="43"/>
  <c r="D16" i="43" s="1"/>
  <c r="D27" i="43" s="1"/>
  <c r="D4" i="43"/>
  <c r="C16" i="43" s="1"/>
  <c r="C4" i="43"/>
  <c r="B22" i="43" s="1"/>
  <c r="D39" i="42"/>
  <c r="D50" i="42" s="1"/>
  <c r="H12" i="42"/>
  <c r="H11" i="42"/>
  <c r="H10" i="42"/>
  <c r="M10" i="42" s="1"/>
  <c r="C10" i="42"/>
  <c r="I12" i="42" s="1"/>
  <c r="D41" i="42" s="1"/>
  <c r="D52" i="42" s="1"/>
  <c r="E6" i="42"/>
  <c r="D18" i="42" s="1"/>
  <c r="D29" i="42" s="1"/>
  <c r="D6" i="42"/>
  <c r="C18" i="42" s="1"/>
  <c r="C6" i="42"/>
  <c r="D24" i="42" s="1"/>
  <c r="E5" i="42"/>
  <c r="D17" i="42" s="1"/>
  <c r="D28" i="42" s="1"/>
  <c r="D5" i="42"/>
  <c r="C17" i="42" s="1"/>
  <c r="C5" i="42"/>
  <c r="C23" i="42" s="1"/>
  <c r="E4" i="42"/>
  <c r="D16" i="42" s="1"/>
  <c r="D27" i="42" s="1"/>
  <c r="D4" i="42"/>
  <c r="C16" i="42" s="1"/>
  <c r="C4" i="42"/>
  <c r="B22" i="42" s="1"/>
  <c r="D39" i="41"/>
  <c r="D50" i="41" s="1"/>
  <c r="H12" i="41"/>
  <c r="H11" i="41"/>
  <c r="H10" i="41"/>
  <c r="M10" i="41" s="1"/>
  <c r="C10" i="41"/>
  <c r="I12" i="41" s="1"/>
  <c r="D41" i="41" s="1"/>
  <c r="D52" i="41" s="1"/>
  <c r="E6" i="41"/>
  <c r="D18" i="41" s="1"/>
  <c r="D29" i="41" s="1"/>
  <c r="D6" i="41"/>
  <c r="C18" i="41" s="1"/>
  <c r="C6" i="41"/>
  <c r="D24" i="41" s="1"/>
  <c r="E5" i="41"/>
  <c r="D17" i="41" s="1"/>
  <c r="D28" i="41" s="1"/>
  <c r="D5" i="41"/>
  <c r="C17" i="41" s="1"/>
  <c r="C5" i="41"/>
  <c r="C23" i="41" s="1"/>
  <c r="E4" i="41"/>
  <c r="D16" i="41" s="1"/>
  <c r="D27" i="41" s="1"/>
  <c r="D4" i="41"/>
  <c r="C16" i="41" s="1"/>
  <c r="C4" i="41"/>
  <c r="B22" i="41" s="1"/>
  <c r="D39" i="40"/>
  <c r="D50" i="40" s="1"/>
  <c r="H12" i="40"/>
  <c r="H11" i="40"/>
  <c r="H10" i="40"/>
  <c r="M10" i="40" s="1"/>
  <c r="C10" i="40"/>
  <c r="I12" i="40" s="1"/>
  <c r="D41" i="40" s="1"/>
  <c r="D52" i="40" s="1"/>
  <c r="E6" i="40"/>
  <c r="D18" i="40" s="1"/>
  <c r="D29" i="40" s="1"/>
  <c r="D6" i="40"/>
  <c r="C18" i="40" s="1"/>
  <c r="C6" i="40"/>
  <c r="D24" i="40" s="1"/>
  <c r="E5" i="40"/>
  <c r="D17" i="40" s="1"/>
  <c r="D28" i="40" s="1"/>
  <c r="D5" i="40"/>
  <c r="C17" i="40" s="1"/>
  <c r="C5" i="40"/>
  <c r="C23" i="40" s="1"/>
  <c r="E4" i="40"/>
  <c r="D16" i="40" s="1"/>
  <c r="D27" i="40" s="1"/>
  <c r="D4" i="40"/>
  <c r="C16" i="40" s="1"/>
  <c r="C4" i="40"/>
  <c r="B22" i="40" s="1"/>
  <c r="D39" i="39"/>
  <c r="D50" i="39" s="1"/>
  <c r="H12" i="39"/>
  <c r="H11" i="39"/>
  <c r="H10" i="39"/>
  <c r="M10" i="39" s="1"/>
  <c r="C10" i="39"/>
  <c r="I12" i="39" s="1"/>
  <c r="D41" i="39" s="1"/>
  <c r="D52" i="39" s="1"/>
  <c r="E6" i="39"/>
  <c r="D18" i="39" s="1"/>
  <c r="D29" i="39" s="1"/>
  <c r="D6" i="39"/>
  <c r="C18" i="39" s="1"/>
  <c r="C6" i="39"/>
  <c r="D24" i="39" s="1"/>
  <c r="E5" i="39"/>
  <c r="D17" i="39" s="1"/>
  <c r="D28" i="39" s="1"/>
  <c r="D5" i="39"/>
  <c r="C17" i="39" s="1"/>
  <c r="C5" i="39"/>
  <c r="C23" i="39" s="1"/>
  <c r="E4" i="39"/>
  <c r="D16" i="39" s="1"/>
  <c r="D27" i="39" s="1"/>
  <c r="D4" i="39"/>
  <c r="C16" i="39" s="1"/>
  <c r="C4" i="39"/>
  <c r="B22" i="39" s="1"/>
  <c r="D39" i="38"/>
  <c r="D50" i="38" s="1"/>
  <c r="C39" i="38"/>
  <c r="B50" i="38" s="1"/>
  <c r="H12" i="38"/>
  <c r="H11" i="38"/>
  <c r="K10" i="38"/>
  <c r="H10" i="38"/>
  <c r="M10" i="38" s="1"/>
  <c r="C10" i="38"/>
  <c r="I12" i="38" s="1"/>
  <c r="D41" i="38" s="1"/>
  <c r="D52" i="38" s="1"/>
  <c r="E6" i="38"/>
  <c r="D18" i="38" s="1"/>
  <c r="D29" i="38" s="1"/>
  <c r="D6" i="38"/>
  <c r="C18" i="38" s="1"/>
  <c r="C6" i="38"/>
  <c r="D24" i="38" s="1"/>
  <c r="E5" i="38"/>
  <c r="D17" i="38" s="1"/>
  <c r="D28" i="38" s="1"/>
  <c r="D5" i="38"/>
  <c r="C17" i="38" s="1"/>
  <c r="C5" i="38"/>
  <c r="C23" i="38" s="1"/>
  <c r="E4" i="38"/>
  <c r="D16" i="38" s="1"/>
  <c r="D27" i="38" s="1"/>
  <c r="D4" i="38"/>
  <c r="C16" i="38" s="1"/>
  <c r="C4" i="38"/>
  <c r="B22" i="38" s="1"/>
  <c r="D39" i="37"/>
  <c r="D50" i="37" s="1"/>
  <c r="H12" i="37"/>
  <c r="H11" i="37"/>
  <c r="H10" i="37"/>
  <c r="M10" i="37" s="1"/>
  <c r="C10" i="37"/>
  <c r="I12" i="37" s="1"/>
  <c r="D41" i="37" s="1"/>
  <c r="D52" i="37" s="1"/>
  <c r="E6" i="37"/>
  <c r="D18" i="37" s="1"/>
  <c r="D29" i="37" s="1"/>
  <c r="D6" i="37"/>
  <c r="C18" i="37" s="1"/>
  <c r="C6" i="37"/>
  <c r="D24" i="37" s="1"/>
  <c r="E5" i="37"/>
  <c r="D17" i="37" s="1"/>
  <c r="D28" i="37" s="1"/>
  <c r="D5" i="37"/>
  <c r="C17" i="37" s="1"/>
  <c r="C5" i="37"/>
  <c r="C23" i="37" s="1"/>
  <c r="E4" i="37"/>
  <c r="D16" i="37" s="1"/>
  <c r="D27" i="37" s="1"/>
  <c r="D4" i="37"/>
  <c r="C16" i="37" s="1"/>
  <c r="C4" i="37"/>
  <c r="B22" i="37" s="1"/>
  <c r="D39" i="36"/>
  <c r="D50" i="36" s="1"/>
  <c r="H12" i="36"/>
  <c r="H11" i="36"/>
  <c r="H10" i="36"/>
  <c r="M10" i="36" s="1"/>
  <c r="C10" i="36"/>
  <c r="I12" i="36" s="1"/>
  <c r="D41" i="36" s="1"/>
  <c r="D52" i="36" s="1"/>
  <c r="E6" i="36"/>
  <c r="D18" i="36" s="1"/>
  <c r="D29" i="36" s="1"/>
  <c r="D6" i="36"/>
  <c r="C18" i="36" s="1"/>
  <c r="C6" i="36"/>
  <c r="D24" i="36" s="1"/>
  <c r="E5" i="36"/>
  <c r="D17" i="36" s="1"/>
  <c r="D28" i="36" s="1"/>
  <c r="D5" i="36"/>
  <c r="C17" i="36" s="1"/>
  <c r="C5" i="36"/>
  <c r="C23" i="36" s="1"/>
  <c r="E4" i="36"/>
  <c r="D16" i="36" s="1"/>
  <c r="D27" i="36" s="1"/>
  <c r="D4" i="36"/>
  <c r="C16" i="36" s="1"/>
  <c r="C4" i="36"/>
  <c r="B22" i="36" s="1"/>
  <c r="D39" i="35"/>
  <c r="D50" i="35" s="1"/>
  <c r="H12" i="35"/>
  <c r="H11" i="35"/>
  <c r="H10" i="35"/>
  <c r="M10" i="35" s="1"/>
  <c r="C10" i="35"/>
  <c r="I12" i="35" s="1"/>
  <c r="D41" i="35" s="1"/>
  <c r="D52" i="35" s="1"/>
  <c r="E6" i="35"/>
  <c r="D18" i="35" s="1"/>
  <c r="D29" i="35" s="1"/>
  <c r="D6" i="35"/>
  <c r="C18" i="35" s="1"/>
  <c r="C6" i="35"/>
  <c r="D24" i="35" s="1"/>
  <c r="E5" i="35"/>
  <c r="D17" i="35" s="1"/>
  <c r="D28" i="35" s="1"/>
  <c r="D5" i="35"/>
  <c r="C17" i="35" s="1"/>
  <c r="C5" i="35"/>
  <c r="C23" i="35" s="1"/>
  <c r="E4" i="35"/>
  <c r="D16" i="35" s="1"/>
  <c r="D27" i="35" s="1"/>
  <c r="D4" i="35"/>
  <c r="C16" i="35" s="1"/>
  <c r="C4" i="35"/>
  <c r="B22" i="35" s="1"/>
  <c r="D39" i="34"/>
  <c r="D50" i="34" s="1"/>
  <c r="H12" i="34"/>
  <c r="H11" i="34"/>
  <c r="H10" i="34"/>
  <c r="M10" i="34" s="1"/>
  <c r="C10" i="34"/>
  <c r="I12" i="34" s="1"/>
  <c r="D41" i="34" s="1"/>
  <c r="D52" i="34" s="1"/>
  <c r="E6" i="34"/>
  <c r="D18" i="34" s="1"/>
  <c r="D29" i="34" s="1"/>
  <c r="D6" i="34"/>
  <c r="C18" i="34" s="1"/>
  <c r="C6" i="34"/>
  <c r="D24" i="34" s="1"/>
  <c r="E5" i="34"/>
  <c r="D17" i="34" s="1"/>
  <c r="D28" i="34" s="1"/>
  <c r="D5" i="34"/>
  <c r="C17" i="34" s="1"/>
  <c r="C5" i="34"/>
  <c r="C23" i="34" s="1"/>
  <c r="E4" i="34"/>
  <c r="D16" i="34" s="1"/>
  <c r="D27" i="34" s="1"/>
  <c r="D4" i="34"/>
  <c r="C16" i="34" s="1"/>
  <c r="C4" i="34"/>
  <c r="B22" i="34" s="1"/>
  <c r="D39" i="33"/>
  <c r="D50" i="33" s="1"/>
  <c r="H12" i="33"/>
  <c r="H11" i="33"/>
  <c r="H10" i="33"/>
  <c r="M10" i="33" s="1"/>
  <c r="C10" i="33"/>
  <c r="I12" i="33" s="1"/>
  <c r="D41" i="33" s="1"/>
  <c r="D52" i="33" s="1"/>
  <c r="E6" i="33"/>
  <c r="D18" i="33" s="1"/>
  <c r="D29" i="33" s="1"/>
  <c r="D6" i="33"/>
  <c r="C18" i="33" s="1"/>
  <c r="C6" i="33"/>
  <c r="D24" i="33" s="1"/>
  <c r="E5" i="33"/>
  <c r="D17" i="33" s="1"/>
  <c r="D28" i="33" s="1"/>
  <c r="D5" i="33"/>
  <c r="C17" i="33" s="1"/>
  <c r="C5" i="33"/>
  <c r="C23" i="33" s="1"/>
  <c r="E4" i="33"/>
  <c r="D16" i="33" s="1"/>
  <c r="D27" i="33" s="1"/>
  <c r="D4" i="33"/>
  <c r="C16" i="33" s="1"/>
  <c r="C4" i="33"/>
  <c r="B22" i="33" s="1"/>
  <c r="D39" i="32"/>
  <c r="D50" i="32" s="1"/>
  <c r="H12" i="32"/>
  <c r="H11" i="32"/>
  <c r="H10" i="32"/>
  <c r="M10" i="32" s="1"/>
  <c r="C10" i="32"/>
  <c r="I12" i="32" s="1"/>
  <c r="D41" i="32" s="1"/>
  <c r="D52" i="32" s="1"/>
  <c r="E6" i="32"/>
  <c r="D18" i="32" s="1"/>
  <c r="D29" i="32" s="1"/>
  <c r="D6" i="32"/>
  <c r="C18" i="32" s="1"/>
  <c r="C6" i="32"/>
  <c r="D24" i="32" s="1"/>
  <c r="E5" i="32"/>
  <c r="D17" i="32" s="1"/>
  <c r="D28" i="32" s="1"/>
  <c r="D5" i="32"/>
  <c r="C17" i="32" s="1"/>
  <c r="C5" i="32"/>
  <c r="C23" i="32" s="1"/>
  <c r="E4" i="32"/>
  <c r="D16" i="32" s="1"/>
  <c r="D27" i="32" s="1"/>
  <c r="D4" i="32"/>
  <c r="C16" i="32" s="1"/>
  <c r="C4" i="32"/>
  <c r="B22" i="32" s="1"/>
  <c r="D39" i="31"/>
  <c r="D50" i="31" s="1"/>
  <c r="H12" i="31"/>
  <c r="H11" i="31"/>
  <c r="H10" i="31"/>
  <c r="M10" i="31" s="1"/>
  <c r="C10" i="31"/>
  <c r="I12" i="31" s="1"/>
  <c r="D41" i="31" s="1"/>
  <c r="D52" i="31" s="1"/>
  <c r="E6" i="31"/>
  <c r="D18" i="31" s="1"/>
  <c r="D29" i="31" s="1"/>
  <c r="D6" i="31"/>
  <c r="C18" i="31" s="1"/>
  <c r="C6" i="31"/>
  <c r="D24" i="31" s="1"/>
  <c r="E5" i="31"/>
  <c r="D17" i="31" s="1"/>
  <c r="D28" i="31" s="1"/>
  <c r="D5" i="31"/>
  <c r="C17" i="31" s="1"/>
  <c r="C5" i="31"/>
  <c r="C23" i="31" s="1"/>
  <c r="E4" i="31"/>
  <c r="D16" i="31" s="1"/>
  <c r="D27" i="31" s="1"/>
  <c r="D4" i="31"/>
  <c r="C16" i="31" s="1"/>
  <c r="C4" i="31"/>
  <c r="B22" i="31" s="1"/>
  <c r="D39" i="30"/>
  <c r="D50" i="30" s="1"/>
  <c r="H12" i="30"/>
  <c r="H11" i="30"/>
  <c r="H10" i="30"/>
  <c r="M10" i="30" s="1"/>
  <c r="C10" i="30"/>
  <c r="I12" i="30" s="1"/>
  <c r="D41" i="30" s="1"/>
  <c r="D52" i="30" s="1"/>
  <c r="E6" i="30"/>
  <c r="D18" i="30" s="1"/>
  <c r="D29" i="30" s="1"/>
  <c r="D6" i="30"/>
  <c r="C18" i="30" s="1"/>
  <c r="C6" i="30"/>
  <c r="D24" i="30" s="1"/>
  <c r="E5" i="30"/>
  <c r="D17" i="30" s="1"/>
  <c r="D28" i="30" s="1"/>
  <c r="D5" i="30"/>
  <c r="C17" i="30" s="1"/>
  <c r="C5" i="30"/>
  <c r="C23" i="30" s="1"/>
  <c r="E4" i="30"/>
  <c r="D16" i="30" s="1"/>
  <c r="D27" i="30" s="1"/>
  <c r="D4" i="30"/>
  <c r="C16" i="30" s="1"/>
  <c r="C4" i="30"/>
  <c r="B22" i="30" s="1"/>
  <c r="D39" i="29"/>
  <c r="D50" i="29" s="1"/>
  <c r="H12" i="29"/>
  <c r="H11" i="29"/>
  <c r="H10" i="29"/>
  <c r="M10" i="29" s="1"/>
  <c r="C10" i="29"/>
  <c r="I12" i="29" s="1"/>
  <c r="D41" i="29" s="1"/>
  <c r="D52" i="29" s="1"/>
  <c r="E6" i="29"/>
  <c r="D18" i="29" s="1"/>
  <c r="D29" i="29" s="1"/>
  <c r="D6" i="29"/>
  <c r="C18" i="29" s="1"/>
  <c r="C6" i="29"/>
  <c r="D24" i="29" s="1"/>
  <c r="E5" i="29"/>
  <c r="D17" i="29" s="1"/>
  <c r="D28" i="29" s="1"/>
  <c r="D5" i="29"/>
  <c r="C17" i="29" s="1"/>
  <c r="C5" i="29"/>
  <c r="C23" i="29" s="1"/>
  <c r="E4" i="29"/>
  <c r="D16" i="29" s="1"/>
  <c r="D27" i="29" s="1"/>
  <c r="D4" i="29"/>
  <c r="C16" i="29" s="1"/>
  <c r="C4" i="29"/>
  <c r="B22" i="29" s="1"/>
  <c r="D39" i="28"/>
  <c r="D50" i="28" s="1"/>
  <c r="H12" i="28"/>
  <c r="H11" i="28"/>
  <c r="H10" i="28"/>
  <c r="M10" i="28" s="1"/>
  <c r="C10" i="28"/>
  <c r="I12" i="28" s="1"/>
  <c r="D41" i="28" s="1"/>
  <c r="D52" i="28" s="1"/>
  <c r="E6" i="28"/>
  <c r="D18" i="28" s="1"/>
  <c r="D29" i="28" s="1"/>
  <c r="D6" i="28"/>
  <c r="C18" i="28" s="1"/>
  <c r="C6" i="28"/>
  <c r="D24" i="28" s="1"/>
  <c r="E5" i="28"/>
  <c r="D17" i="28" s="1"/>
  <c r="D28" i="28" s="1"/>
  <c r="D5" i="28"/>
  <c r="C17" i="28" s="1"/>
  <c r="C5" i="28"/>
  <c r="C23" i="28" s="1"/>
  <c r="E4" i="28"/>
  <c r="D16" i="28" s="1"/>
  <c r="D27" i="28" s="1"/>
  <c r="D4" i="28"/>
  <c r="C16" i="28" s="1"/>
  <c r="C4" i="28"/>
  <c r="B22" i="28" s="1"/>
  <c r="D39" i="27"/>
  <c r="D50" i="27" s="1"/>
  <c r="H12" i="27"/>
  <c r="H11" i="27"/>
  <c r="H10" i="27"/>
  <c r="M10" i="27" s="1"/>
  <c r="C10" i="27"/>
  <c r="I12" i="27" s="1"/>
  <c r="D41" i="27" s="1"/>
  <c r="D52" i="27" s="1"/>
  <c r="E6" i="27"/>
  <c r="D18" i="27" s="1"/>
  <c r="D29" i="27" s="1"/>
  <c r="D6" i="27"/>
  <c r="C18" i="27" s="1"/>
  <c r="C6" i="27"/>
  <c r="D24" i="27" s="1"/>
  <c r="E5" i="27"/>
  <c r="D17" i="27" s="1"/>
  <c r="D28" i="27" s="1"/>
  <c r="D5" i="27"/>
  <c r="C17" i="27" s="1"/>
  <c r="C5" i="27"/>
  <c r="C23" i="27" s="1"/>
  <c r="E4" i="27"/>
  <c r="D16" i="27" s="1"/>
  <c r="D27" i="27" s="1"/>
  <c r="D4" i="27"/>
  <c r="C16" i="27" s="1"/>
  <c r="C4" i="27"/>
  <c r="B22" i="27" s="1"/>
  <c r="D39" i="26"/>
  <c r="D50" i="26" s="1"/>
  <c r="H12" i="26"/>
  <c r="H11" i="26"/>
  <c r="H10" i="26"/>
  <c r="M10" i="26" s="1"/>
  <c r="C10" i="26"/>
  <c r="I12" i="26" s="1"/>
  <c r="D41" i="26" s="1"/>
  <c r="D52" i="26" s="1"/>
  <c r="E6" i="26"/>
  <c r="D18" i="26" s="1"/>
  <c r="D29" i="26" s="1"/>
  <c r="D6" i="26"/>
  <c r="C18" i="26" s="1"/>
  <c r="C6" i="26"/>
  <c r="D24" i="26" s="1"/>
  <c r="E5" i="26"/>
  <c r="D17" i="26" s="1"/>
  <c r="D28" i="26" s="1"/>
  <c r="D5" i="26"/>
  <c r="C17" i="26" s="1"/>
  <c r="C5" i="26"/>
  <c r="C23" i="26" s="1"/>
  <c r="E4" i="26"/>
  <c r="D16" i="26" s="1"/>
  <c r="D27" i="26" s="1"/>
  <c r="D4" i="26"/>
  <c r="C16" i="26" s="1"/>
  <c r="C4" i="26"/>
  <c r="B22" i="26" s="1"/>
  <c r="D39" i="25"/>
  <c r="D50" i="25" s="1"/>
  <c r="H12" i="25"/>
  <c r="H11" i="25"/>
  <c r="H10" i="25"/>
  <c r="M10" i="25" s="1"/>
  <c r="C10" i="25"/>
  <c r="I12" i="25" s="1"/>
  <c r="D41" i="25" s="1"/>
  <c r="D52" i="25" s="1"/>
  <c r="E6" i="25"/>
  <c r="D18" i="25" s="1"/>
  <c r="D29" i="25" s="1"/>
  <c r="D6" i="25"/>
  <c r="C18" i="25" s="1"/>
  <c r="C6" i="25"/>
  <c r="D24" i="25" s="1"/>
  <c r="E5" i="25"/>
  <c r="D17" i="25" s="1"/>
  <c r="D28" i="25" s="1"/>
  <c r="D5" i="25"/>
  <c r="C17" i="25" s="1"/>
  <c r="C5" i="25"/>
  <c r="C23" i="25" s="1"/>
  <c r="E4" i="25"/>
  <c r="D16" i="25" s="1"/>
  <c r="D27" i="25" s="1"/>
  <c r="D4" i="25"/>
  <c r="C16" i="25" s="1"/>
  <c r="C4" i="25"/>
  <c r="B22" i="25" s="1"/>
  <c r="D39" i="24"/>
  <c r="D50" i="24" s="1"/>
  <c r="H12" i="24"/>
  <c r="H11" i="24"/>
  <c r="H10" i="24"/>
  <c r="M10" i="24" s="1"/>
  <c r="C10" i="24"/>
  <c r="I12" i="24" s="1"/>
  <c r="D41" i="24" s="1"/>
  <c r="D52" i="24" s="1"/>
  <c r="E6" i="24"/>
  <c r="D18" i="24" s="1"/>
  <c r="D29" i="24" s="1"/>
  <c r="D6" i="24"/>
  <c r="C18" i="24" s="1"/>
  <c r="C6" i="24"/>
  <c r="D24" i="24" s="1"/>
  <c r="E5" i="24"/>
  <c r="D17" i="24" s="1"/>
  <c r="D28" i="24" s="1"/>
  <c r="D5" i="24"/>
  <c r="C17" i="24" s="1"/>
  <c r="C5" i="24"/>
  <c r="C23" i="24" s="1"/>
  <c r="E4" i="24"/>
  <c r="D16" i="24" s="1"/>
  <c r="D27" i="24" s="1"/>
  <c r="D4" i="24"/>
  <c r="C16" i="24" s="1"/>
  <c r="C4" i="24"/>
  <c r="B22" i="24" s="1"/>
  <c r="D39" i="23"/>
  <c r="D50" i="23" s="1"/>
  <c r="C39" i="23"/>
  <c r="B50" i="23" s="1"/>
  <c r="H12" i="23"/>
  <c r="H11" i="23"/>
  <c r="K10" i="23"/>
  <c r="H10" i="23"/>
  <c r="M10" i="23" s="1"/>
  <c r="C10" i="23"/>
  <c r="I12" i="23" s="1"/>
  <c r="D41" i="23" s="1"/>
  <c r="D52" i="23" s="1"/>
  <c r="E6" i="23"/>
  <c r="D18" i="23" s="1"/>
  <c r="D29" i="23" s="1"/>
  <c r="D6" i="23"/>
  <c r="C18" i="23" s="1"/>
  <c r="C6" i="23"/>
  <c r="D24" i="23" s="1"/>
  <c r="E5" i="23"/>
  <c r="D17" i="23" s="1"/>
  <c r="D28" i="23" s="1"/>
  <c r="D5" i="23"/>
  <c r="C17" i="23" s="1"/>
  <c r="C5" i="23"/>
  <c r="C23" i="23" s="1"/>
  <c r="E4" i="23"/>
  <c r="D16" i="23" s="1"/>
  <c r="D27" i="23" s="1"/>
  <c r="D4" i="23"/>
  <c r="C16" i="23" s="1"/>
  <c r="C4" i="23"/>
  <c r="B22" i="23" s="1"/>
  <c r="K10" i="46" l="1"/>
  <c r="C39" i="46"/>
  <c r="B50" i="46" s="1"/>
  <c r="B27" i="46"/>
  <c r="C27" i="46"/>
  <c r="B29" i="46"/>
  <c r="C29" i="46"/>
  <c r="M12" i="46"/>
  <c r="C28" i="46"/>
  <c r="H4" i="46"/>
  <c r="I5" i="46"/>
  <c r="H6" i="46"/>
  <c r="K12" i="46"/>
  <c r="B28" i="46"/>
  <c r="C40" i="46"/>
  <c r="C41" i="46"/>
  <c r="I4" i="46"/>
  <c r="H5" i="46"/>
  <c r="I6" i="46"/>
  <c r="I11" i="46"/>
  <c r="D40" i="46" s="1"/>
  <c r="D51" i="46" s="1"/>
  <c r="K10" i="45"/>
  <c r="C39" i="45"/>
  <c r="B50" i="45" s="1"/>
  <c r="B27" i="45"/>
  <c r="C27" i="45"/>
  <c r="B29" i="45"/>
  <c r="C29" i="45"/>
  <c r="M12" i="45"/>
  <c r="C28" i="45"/>
  <c r="H4" i="45"/>
  <c r="I5" i="45"/>
  <c r="H6" i="45"/>
  <c r="K12" i="45"/>
  <c r="B28" i="45"/>
  <c r="C40" i="45"/>
  <c r="C41" i="45"/>
  <c r="I4" i="45"/>
  <c r="H5" i="45"/>
  <c r="I6" i="45"/>
  <c r="I11" i="45"/>
  <c r="D40" i="45" s="1"/>
  <c r="D51" i="45" s="1"/>
  <c r="K10" i="44"/>
  <c r="C39" i="44"/>
  <c r="B50" i="44" s="1"/>
  <c r="B27" i="44"/>
  <c r="C27" i="44"/>
  <c r="B29" i="44"/>
  <c r="C29" i="44"/>
  <c r="M12" i="44"/>
  <c r="C28" i="44"/>
  <c r="H4" i="44"/>
  <c r="I5" i="44"/>
  <c r="H6" i="44"/>
  <c r="K12" i="44"/>
  <c r="B28" i="44"/>
  <c r="C40" i="44"/>
  <c r="C41" i="44"/>
  <c r="I4" i="44"/>
  <c r="H5" i="44"/>
  <c r="I6" i="44"/>
  <c r="I11" i="44"/>
  <c r="D40" i="44" s="1"/>
  <c r="D51" i="44" s="1"/>
  <c r="K10" i="43"/>
  <c r="C39" i="43"/>
  <c r="B50" i="43" s="1"/>
  <c r="B27" i="43"/>
  <c r="C27" i="43"/>
  <c r="B29" i="43"/>
  <c r="C29" i="43"/>
  <c r="M12" i="43"/>
  <c r="C28" i="43"/>
  <c r="H4" i="43"/>
  <c r="I5" i="43"/>
  <c r="H6" i="43"/>
  <c r="K12" i="43"/>
  <c r="B28" i="43"/>
  <c r="C40" i="43"/>
  <c r="C41" i="43"/>
  <c r="I4" i="43"/>
  <c r="H5" i="43"/>
  <c r="I6" i="43"/>
  <c r="I11" i="43"/>
  <c r="D40" i="43" s="1"/>
  <c r="D51" i="43" s="1"/>
  <c r="K10" i="42"/>
  <c r="C39" i="42"/>
  <c r="B50" i="42" s="1"/>
  <c r="B27" i="42"/>
  <c r="C27" i="42"/>
  <c r="B29" i="42"/>
  <c r="C29" i="42"/>
  <c r="M12" i="42"/>
  <c r="C28" i="42"/>
  <c r="H4" i="42"/>
  <c r="I5" i="42"/>
  <c r="H6" i="42"/>
  <c r="K12" i="42"/>
  <c r="B28" i="42"/>
  <c r="C40" i="42"/>
  <c r="C41" i="42"/>
  <c r="I4" i="42"/>
  <c r="H5" i="42"/>
  <c r="I6" i="42"/>
  <c r="I11" i="42"/>
  <c r="D40" i="42" s="1"/>
  <c r="D51" i="42" s="1"/>
  <c r="K10" i="41"/>
  <c r="C39" i="41"/>
  <c r="B50" i="41" s="1"/>
  <c r="B27" i="41"/>
  <c r="C27" i="41"/>
  <c r="B29" i="41"/>
  <c r="C29" i="41"/>
  <c r="M12" i="41"/>
  <c r="C28" i="41"/>
  <c r="H4" i="41"/>
  <c r="I5" i="41"/>
  <c r="H6" i="41"/>
  <c r="K12" i="41"/>
  <c r="B28" i="41"/>
  <c r="C40" i="41"/>
  <c r="C41" i="41"/>
  <c r="C50" i="41"/>
  <c r="I4" i="41"/>
  <c r="H5" i="41"/>
  <c r="I6" i="41"/>
  <c r="I11" i="41"/>
  <c r="D40" i="41" s="1"/>
  <c r="D51" i="41" s="1"/>
  <c r="K10" i="40"/>
  <c r="C39" i="40"/>
  <c r="B50" i="40" s="1"/>
  <c r="B27" i="40"/>
  <c r="C27" i="40"/>
  <c r="B29" i="40"/>
  <c r="C29" i="40"/>
  <c r="M12" i="40"/>
  <c r="C28" i="40"/>
  <c r="H4" i="40"/>
  <c r="I5" i="40"/>
  <c r="H6" i="40"/>
  <c r="K12" i="40"/>
  <c r="B28" i="40"/>
  <c r="C40" i="40"/>
  <c r="C41" i="40"/>
  <c r="C50" i="40"/>
  <c r="I4" i="40"/>
  <c r="H5" i="40"/>
  <c r="I6" i="40"/>
  <c r="I11" i="40"/>
  <c r="D40" i="40" s="1"/>
  <c r="D51" i="40" s="1"/>
  <c r="K10" i="39"/>
  <c r="C39" i="39"/>
  <c r="B50" i="39" s="1"/>
  <c r="B27" i="39"/>
  <c r="C27" i="39"/>
  <c r="B29" i="39"/>
  <c r="C29" i="39"/>
  <c r="M12" i="39"/>
  <c r="C28" i="39"/>
  <c r="H4" i="39"/>
  <c r="I5" i="39"/>
  <c r="H6" i="39"/>
  <c r="K12" i="39"/>
  <c r="B28" i="39"/>
  <c r="C40" i="39"/>
  <c r="C41" i="39"/>
  <c r="I4" i="39"/>
  <c r="H5" i="39"/>
  <c r="I6" i="39"/>
  <c r="I11" i="39"/>
  <c r="D40" i="39" s="1"/>
  <c r="D51" i="39" s="1"/>
  <c r="B27" i="38"/>
  <c r="C27" i="38"/>
  <c r="B29" i="38"/>
  <c r="C29" i="38"/>
  <c r="M12" i="38"/>
  <c r="C28" i="38"/>
  <c r="H4" i="38"/>
  <c r="I5" i="38"/>
  <c r="H6" i="38"/>
  <c r="K12" i="38"/>
  <c r="B28" i="38"/>
  <c r="C40" i="38"/>
  <c r="C41" i="38"/>
  <c r="C50" i="38"/>
  <c r="I4" i="38"/>
  <c r="H5" i="38"/>
  <c r="I6" i="38"/>
  <c r="I11" i="38"/>
  <c r="D40" i="38" s="1"/>
  <c r="D51" i="38" s="1"/>
  <c r="K10" i="37"/>
  <c r="C39" i="37"/>
  <c r="B50" i="37" s="1"/>
  <c r="B27" i="37"/>
  <c r="C27" i="37"/>
  <c r="B29" i="37"/>
  <c r="C29" i="37"/>
  <c r="M12" i="37"/>
  <c r="C28" i="37"/>
  <c r="H4" i="37"/>
  <c r="I5" i="37"/>
  <c r="H6" i="37"/>
  <c r="K12" i="37"/>
  <c r="B28" i="37"/>
  <c r="C40" i="37"/>
  <c r="C41" i="37"/>
  <c r="I4" i="37"/>
  <c r="H5" i="37"/>
  <c r="I6" i="37"/>
  <c r="I11" i="37"/>
  <c r="D40" i="37" s="1"/>
  <c r="D51" i="37" s="1"/>
  <c r="K10" i="36"/>
  <c r="C39" i="36"/>
  <c r="B50" i="36" s="1"/>
  <c r="B27" i="36"/>
  <c r="C27" i="36"/>
  <c r="B29" i="36"/>
  <c r="C29" i="36"/>
  <c r="M12" i="36"/>
  <c r="C28" i="36"/>
  <c r="H4" i="36"/>
  <c r="I5" i="36"/>
  <c r="H6" i="36"/>
  <c r="K12" i="36"/>
  <c r="B28" i="36"/>
  <c r="C40" i="36"/>
  <c r="C41" i="36"/>
  <c r="C50" i="36"/>
  <c r="I4" i="36"/>
  <c r="H5" i="36"/>
  <c r="I6" i="36"/>
  <c r="I11" i="36"/>
  <c r="D40" i="36" s="1"/>
  <c r="D51" i="36" s="1"/>
  <c r="K10" i="35"/>
  <c r="C39" i="35"/>
  <c r="B50" i="35" s="1"/>
  <c r="B27" i="35"/>
  <c r="C27" i="35"/>
  <c r="B29" i="35"/>
  <c r="C29" i="35"/>
  <c r="M12" i="35"/>
  <c r="C28" i="35"/>
  <c r="H4" i="35"/>
  <c r="I5" i="35"/>
  <c r="H6" i="35"/>
  <c r="K12" i="35"/>
  <c r="B28" i="35"/>
  <c r="C40" i="35"/>
  <c r="C41" i="35"/>
  <c r="C50" i="35"/>
  <c r="I4" i="35"/>
  <c r="H5" i="35"/>
  <c r="I6" i="35"/>
  <c r="I11" i="35"/>
  <c r="D40" i="35" s="1"/>
  <c r="D51" i="35" s="1"/>
  <c r="K10" i="34"/>
  <c r="C39" i="34"/>
  <c r="B50" i="34" s="1"/>
  <c r="B27" i="34"/>
  <c r="C27" i="34"/>
  <c r="B29" i="34"/>
  <c r="C29" i="34"/>
  <c r="M12" i="34"/>
  <c r="C28" i="34"/>
  <c r="H4" i="34"/>
  <c r="I5" i="34"/>
  <c r="H6" i="34"/>
  <c r="K12" i="34"/>
  <c r="B28" i="34"/>
  <c r="C40" i="34"/>
  <c r="C41" i="34"/>
  <c r="I4" i="34"/>
  <c r="H5" i="34"/>
  <c r="I6" i="34"/>
  <c r="I11" i="34"/>
  <c r="D40" i="34" s="1"/>
  <c r="D51" i="34" s="1"/>
  <c r="K10" i="33"/>
  <c r="C39" i="33"/>
  <c r="B50" i="33" s="1"/>
  <c r="B27" i="33"/>
  <c r="C27" i="33"/>
  <c r="B29" i="33"/>
  <c r="C29" i="33"/>
  <c r="M12" i="33"/>
  <c r="C28" i="33"/>
  <c r="H4" i="33"/>
  <c r="I5" i="33"/>
  <c r="H6" i="33"/>
  <c r="K12" i="33"/>
  <c r="B28" i="33"/>
  <c r="C40" i="33"/>
  <c r="C41" i="33"/>
  <c r="I4" i="33"/>
  <c r="H5" i="33"/>
  <c r="I6" i="33"/>
  <c r="I11" i="33"/>
  <c r="D40" i="33" s="1"/>
  <c r="D51" i="33" s="1"/>
  <c r="K10" i="32"/>
  <c r="C39" i="32"/>
  <c r="B50" i="32" s="1"/>
  <c r="B27" i="32"/>
  <c r="C27" i="32"/>
  <c r="B29" i="32"/>
  <c r="C29" i="32"/>
  <c r="M12" i="32"/>
  <c r="C28" i="32"/>
  <c r="H4" i="32"/>
  <c r="I5" i="32"/>
  <c r="H6" i="32"/>
  <c r="K12" i="32"/>
  <c r="B28" i="32"/>
  <c r="C40" i="32"/>
  <c r="C41" i="32"/>
  <c r="I4" i="32"/>
  <c r="H5" i="32"/>
  <c r="I6" i="32"/>
  <c r="I11" i="32"/>
  <c r="D40" i="32" s="1"/>
  <c r="D51" i="32" s="1"/>
  <c r="K10" i="31"/>
  <c r="C39" i="31"/>
  <c r="B50" i="31" s="1"/>
  <c r="B27" i="31"/>
  <c r="C27" i="31"/>
  <c r="B29" i="31"/>
  <c r="C29" i="31"/>
  <c r="M12" i="31"/>
  <c r="C28" i="31"/>
  <c r="H4" i="31"/>
  <c r="I5" i="31"/>
  <c r="H6" i="31"/>
  <c r="K12" i="31"/>
  <c r="B28" i="31"/>
  <c r="C40" i="31"/>
  <c r="C41" i="31"/>
  <c r="C50" i="31"/>
  <c r="I4" i="31"/>
  <c r="H5" i="31"/>
  <c r="I6" i="31"/>
  <c r="I11" i="31"/>
  <c r="D40" i="31" s="1"/>
  <c r="D51" i="31" s="1"/>
  <c r="K10" i="30"/>
  <c r="C39" i="30"/>
  <c r="B50" i="30" s="1"/>
  <c r="B27" i="30"/>
  <c r="C27" i="30"/>
  <c r="B29" i="30"/>
  <c r="C29" i="30"/>
  <c r="M12" i="30"/>
  <c r="C28" i="30"/>
  <c r="H4" i="30"/>
  <c r="I5" i="30"/>
  <c r="H6" i="30"/>
  <c r="K12" i="30"/>
  <c r="B28" i="30"/>
  <c r="C40" i="30"/>
  <c r="C41" i="30"/>
  <c r="C50" i="30"/>
  <c r="I4" i="30"/>
  <c r="H5" i="30"/>
  <c r="I6" i="30"/>
  <c r="I11" i="30"/>
  <c r="D40" i="30" s="1"/>
  <c r="D51" i="30" s="1"/>
  <c r="K10" i="29"/>
  <c r="C39" i="29"/>
  <c r="B50" i="29" s="1"/>
  <c r="B27" i="29"/>
  <c r="C27" i="29"/>
  <c r="B29" i="29"/>
  <c r="C29" i="29"/>
  <c r="M12" i="29"/>
  <c r="C28" i="29"/>
  <c r="H4" i="29"/>
  <c r="I5" i="29"/>
  <c r="H6" i="29"/>
  <c r="K12" i="29"/>
  <c r="B28" i="29"/>
  <c r="C40" i="29"/>
  <c r="C41" i="29"/>
  <c r="I4" i="29"/>
  <c r="H5" i="29"/>
  <c r="I6" i="29"/>
  <c r="I11" i="29"/>
  <c r="D40" i="29" s="1"/>
  <c r="D51" i="29" s="1"/>
  <c r="K10" i="28"/>
  <c r="C39" i="28"/>
  <c r="B50" i="28" s="1"/>
  <c r="B27" i="28"/>
  <c r="C27" i="28"/>
  <c r="B29" i="28"/>
  <c r="C29" i="28"/>
  <c r="M12" i="28"/>
  <c r="C28" i="28"/>
  <c r="H4" i="28"/>
  <c r="I5" i="28"/>
  <c r="H6" i="28"/>
  <c r="K12" i="28"/>
  <c r="B28" i="28"/>
  <c r="C40" i="28"/>
  <c r="C41" i="28"/>
  <c r="I4" i="28"/>
  <c r="H5" i="28"/>
  <c r="I6" i="28"/>
  <c r="I11" i="28"/>
  <c r="D40" i="28" s="1"/>
  <c r="D51" i="28" s="1"/>
  <c r="K10" i="27"/>
  <c r="C39" i="27"/>
  <c r="B50" i="27" s="1"/>
  <c r="B27" i="27"/>
  <c r="C27" i="27"/>
  <c r="B29" i="27"/>
  <c r="C29" i="27"/>
  <c r="M12" i="27"/>
  <c r="C28" i="27"/>
  <c r="H4" i="27"/>
  <c r="I5" i="27"/>
  <c r="H6" i="27"/>
  <c r="K12" i="27"/>
  <c r="B28" i="27"/>
  <c r="C40" i="27"/>
  <c r="C41" i="27"/>
  <c r="C50" i="27"/>
  <c r="I4" i="27"/>
  <c r="H5" i="27"/>
  <c r="I6" i="27"/>
  <c r="I11" i="27"/>
  <c r="D40" i="27" s="1"/>
  <c r="D51" i="27" s="1"/>
  <c r="K10" i="26"/>
  <c r="C39" i="26"/>
  <c r="B50" i="26" s="1"/>
  <c r="B27" i="26"/>
  <c r="C27" i="26"/>
  <c r="B29" i="26"/>
  <c r="C29" i="26"/>
  <c r="M12" i="26"/>
  <c r="C28" i="26"/>
  <c r="H4" i="26"/>
  <c r="I5" i="26"/>
  <c r="H6" i="26"/>
  <c r="K12" i="26"/>
  <c r="B28" i="26"/>
  <c r="C40" i="26"/>
  <c r="C41" i="26"/>
  <c r="C50" i="26"/>
  <c r="I4" i="26"/>
  <c r="H5" i="26"/>
  <c r="I6" i="26"/>
  <c r="I11" i="26"/>
  <c r="D40" i="26" s="1"/>
  <c r="D51" i="26" s="1"/>
  <c r="K10" i="25"/>
  <c r="C39" i="25"/>
  <c r="B50" i="25" s="1"/>
  <c r="B27" i="25"/>
  <c r="C27" i="25"/>
  <c r="B29" i="25"/>
  <c r="C29" i="25"/>
  <c r="M12" i="25"/>
  <c r="C28" i="25"/>
  <c r="H4" i="25"/>
  <c r="I5" i="25"/>
  <c r="H6" i="25"/>
  <c r="K12" i="25"/>
  <c r="B28" i="25"/>
  <c r="C40" i="25"/>
  <c r="C41" i="25"/>
  <c r="C50" i="25"/>
  <c r="I4" i="25"/>
  <c r="H5" i="25"/>
  <c r="I6" i="25"/>
  <c r="I11" i="25"/>
  <c r="D40" i="25" s="1"/>
  <c r="D51" i="25" s="1"/>
  <c r="K10" i="24"/>
  <c r="C39" i="24"/>
  <c r="B50" i="24" s="1"/>
  <c r="B29" i="24"/>
  <c r="C29" i="24"/>
  <c r="M12" i="24"/>
  <c r="B27" i="24"/>
  <c r="C27" i="24"/>
  <c r="C28" i="24"/>
  <c r="H4" i="24"/>
  <c r="I5" i="24"/>
  <c r="H6" i="24"/>
  <c r="K12" i="24"/>
  <c r="B28" i="24"/>
  <c r="C40" i="24"/>
  <c r="C41" i="24"/>
  <c r="C50" i="24"/>
  <c r="I4" i="24"/>
  <c r="H5" i="24"/>
  <c r="I6" i="24"/>
  <c r="I11" i="24"/>
  <c r="D40" i="24" s="1"/>
  <c r="D51" i="24" s="1"/>
  <c r="B27" i="23"/>
  <c r="C27" i="23"/>
  <c r="B29" i="23"/>
  <c r="C29" i="23"/>
  <c r="M12" i="23"/>
  <c r="C28" i="23"/>
  <c r="H4" i="23"/>
  <c r="I5" i="23"/>
  <c r="H6" i="23"/>
  <c r="K12" i="23"/>
  <c r="B28" i="23"/>
  <c r="C40" i="23"/>
  <c r="C41" i="23"/>
  <c r="C50" i="23"/>
  <c r="I4" i="23"/>
  <c r="H5" i="23"/>
  <c r="I6" i="23"/>
  <c r="I11" i="23"/>
  <c r="D40" i="23" s="1"/>
  <c r="D51" i="23" s="1"/>
  <c r="B78" i="22"/>
  <c r="D77" i="22"/>
  <c r="B77" i="22"/>
  <c r="B76" i="22"/>
  <c r="B75" i="22"/>
  <c r="D75" i="22" s="1"/>
  <c r="B74" i="22"/>
  <c r="D73" i="22"/>
  <c r="B73" i="22"/>
  <c r="B72" i="22"/>
  <c r="B71" i="22"/>
  <c r="D71" i="22" s="1"/>
  <c r="B70" i="22"/>
  <c r="D69" i="22"/>
  <c r="B69" i="22"/>
  <c r="E68" i="22"/>
  <c r="B68" i="22"/>
  <c r="D67" i="22"/>
  <c r="B67" i="22"/>
  <c r="E66" i="22"/>
  <c r="B66" i="22"/>
  <c r="D65" i="22"/>
  <c r="B65" i="22"/>
  <c r="E64" i="22"/>
  <c r="B64" i="22"/>
  <c r="E63" i="22"/>
  <c r="B63" i="22"/>
  <c r="D62" i="22"/>
  <c r="B62" i="22"/>
  <c r="E61" i="22"/>
  <c r="B61" i="22"/>
  <c r="D60" i="22"/>
  <c r="B60" i="22"/>
  <c r="E59" i="22"/>
  <c r="B59" i="22"/>
  <c r="D58" i="22"/>
  <c r="B58" i="22"/>
  <c r="E57" i="22"/>
  <c r="B57" i="22"/>
  <c r="D56" i="22"/>
  <c r="B56" i="22"/>
  <c r="E55" i="22"/>
  <c r="B55" i="22"/>
  <c r="D54" i="22"/>
  <c r="B54" i="22"/>
  <c r="E53" i="22"/>
  <c r="B53" i="22"/>
  <c r="D52" i="22"/>
  <c r="B52" i="22"/>
  <c r="E51" i="22"/>
  <c r="B51" i="22"/>
  <c r="D50" i="22"/>
  <c r="B50" i="22"/>
  <c r="E49" i="22"/>
  <c r="B49" i="22"/>
  <c r="D48" i="22"/>
  <c r="B48" i="22"/>
  <c r="B47" i="22"/>
  <c r="B46" i="22"/>
  <c r="D46" i="22" s="1"/>
  <c r="B45" i="22"/>
  <c r="D44" i="22"/>
  <c r="B44" i="22"/>
  <c r="B43" i="22"/>
  <c r="B42" i="22"/>
  <c r="D42" i="22" s="1"/>
  <c r="B41" i="22"/>
  <c r="D40" i="22"/>
  <c r="B40" i="22"/>
  <c r="B39" i="22"/>
  <c r="B38" i="22"/>
  <c r="D38" i="22" s="1"/>
  <c r="B37" i="22"/>
  <c r="D36" i="22"/>
  <c r="B36" i="22"/>
  <c r="B35" i="22"/>
  <c r="B34" i="22"/>
  <c r="D34" i="22" s="1"/>
  <c r="B33" i="22"/>
  <c r="D32" i="22"/>
  <c r="B32" i="22"/>
  <c r="B31" i="22"/>
  <c r="B30" i="22"/>
  <c r="D30" i="22" s="1"/>
  <c r="B29" i="22"/>
  <c r="D28" i="22"/>
  <c r="B28" i="22"/>
  <c r="B27" i="22"/>
  <c r="B26" i="22"/>
  <c r="D26" i="22" s="1"/>
  <c r="B25" i="22"/>
  <c r="D24" i="22"/>
  <c r="B24" i="22"/>
  <c r="B23" i="22"/>
  <c r="B22" i="22"/>
  <c r="D22" i="22" s="1"/>
  <c r="B21" i="22"/>
  <c r="D20" i="22"/>
  <c r="B20" i="22"/>
  <c r="B19" i="22"/>
  <c r="B18" i="22"/>
  <c r="D18" i="22" s="1"/>
  <c r="B17" i="22"/>
  <c r="D16" i="22"/>
  <c r="B16" i="22"/>
  <c r="B15" i="22"/>
  <c r="B14" i="22"/>
  <c r="D14" i="22" s="1"/>
  <c r="B13" i="22"/>
  <c r="D12" i="22"/>
  <c r="B12" i="22"/>
  <c r="B11" i="22"/>
  <c r="B10" i="22"/>
  <c r="D10" i="22" s="1"/>
  <c r="B9" i="22"/>
  <c r="D8" i="22"/>
  <c r="B8" i="22"/>
  <c r="B7" i="22"/>
  <c r="B6" i="22"/>
  <c r="D6" i="22" s="1"/>
  <c r="D39" i="20"/>
  <c r="D50" i="20" s="1"/>
  <c r="C39" i="20"/>
  <c r="B50" i="20" s="1"/>
  <c r="H12" i="20"/>
  <c r="H11" i="20"/>
  <c r="K10" i="20"/>
  <c r="H10" i="20"/>
  <c r="M10" i="20" s="1"/>
  <c r="C10" i="20"/>
  <c r="I12" i="20" s="1"/>
  <c r="D41" i="20" s="1"/>
  <c r="D52" i="20" s="1"/>
  <c r="E6" i="20"/>
  <c r="D18" i="20" s="1"/>
  <c r="D29" i="20" s="1"/>
  <c r="D6" i="20"/>
  <c r="C18" i="20" s="1"/>
  <c r="C6" i="20"/>
  <c r="D24" i="20" s="1"/>
  <c r="E5" i="20"/>
  <c r="D17" i="20" s="1"/>
  <c r="D28" i="20" s="1"/>
  <c r="D5" i="20"/>
  <c r="C17" i="20" s="1"/>
  <c r="C5" i="20"/>
  <c r="C23" i="20" s="1"/>
  <c r="E4" i="20"/>
  <c r="D16" i="20" s="1"/>
  <c r="D27" i="20" s="1"/>
  <c r="D4" i="20"/>
  <c r="C16" i="20" s="1"/>
  <c r="C4" i="20"/>
  <c r="B22" i="20" s="1"/>
  <c r="D39" i="19"/>
  <c r="D50" i="19" s="1"/>
  <c r="H12" i="19"/>
  <c r="H11" i="19"/>
  <c r="H10" i="19"/>
  <c r="M10" i="19" s="1"/>
  <c r="C10" i="19"/>
  <c r="I12" i="19" s="1"/>
  <c r="D41" i="19" s="1"/>
  <c r="D52" i="19" s="1"/>
  <c r="E6" i="19"/>
  <c r="D18" i="19" s="1"/>
  <c r="D29" i="19" s="1"/>
  <c r="D6" i="19"/>
  <c r="C18" i="19" s="1"/>
  <c r="C6" i="19"/>
  <c r="D24" i="19" s="1"/>
  <c r="E5" i="19"/>
  <c r="D17" i="19" s="1"/>
  <c r="D28" i="19" s="1"/>
  <c r="D5" i="19"/>
  <c r="C17" i="19" s="1"/>
  <c r="C5" i="19"/>
  <c r="C23" i="19" s="1"/>
  <c r="E4" i="19"/>
  <c r="D16" i="19" s="1"/>
  <c r="D27" i="19" s="1"/>
  <c r="D4" i="19"/>
  <c r="C16" i="19" s="1"/>
  <c r="C4" i="19"/>
  <c r="B22" i="19" s="1"/>
  <c r="D39" i="18"/>
  <c r="D50" i="18" s="1"/>
  <c r="C39" i="18"/>
  <c r="B50" i="18" s="1"/>
  <c r="H12" i="18"/>
  <c r="H11" i="18"/>
  <c r="K10" i="18"/>
  <c r="H10" i="18"/>
  <c r="M10" i="18" s="1"/>
  <c r="C10" i="18"/>
  <c r="I12" i="18" s="1"/>
  <c r="D41" i="18" s="1"/>
  <c r="D52" i="18" s="1"/>
  <c r="E6" i="18"/>
  <c r="D18" i="18" s="1"/>
  <c r="D29" i="18" s="1"/>
  <c r="D6" i="18"/>
  <c r="C18" i="18" s="1"/>
  <c r="C6" i="18"/>
  <c r="D24" i="18" s="1"/>
  <c r="E5" i="18"/>
  <c r="D17" i="18" s="1"/>
  <c r="D28" i="18" s="1"/>
  <c r="D5" i="18"/>
  <c r="C17" i="18" s="1"/>
  <c r="C5" i="18"/>
  <c r="C23" i="18" s="1"/>
  <c r="E4" i="18"/>
  <c r="D16" i="18" s="1"/>
  <c r="D27" i="18" s="1"/>
  <c r="D4" i="18"/>
  <c r="C16" i="18" s="1"/>
  <c r="C4" i="18"/>
  <c r="B22" i="18" s="1"/>
  <c r="D39" i="17"/>
  <c r="D50" i="17" s="1"/>
  <c r="H12" i="17"/>
  <c r="H11" i="17"/>
  <c r="H10" i="17"/>
  <c r="M10" i="17" s="1"/>
  <c r="C10" i="17"/>
  <c r="I12" i="17" s="1"/>
  <c r="D41" i="17" s="1"/>
  <c r="D52" i="17" s="1"/>
  <c r="E6" i="17"/>
  <c r="D18" i="17" s="1"/>
  <c r="D29" i="17" s="1"/>
  <c r="D6" i="17"/>
  <c r="C18" i="17" s="1"/>
  <c r="C6" i="17"/>
  <c r="D24" i="17" s="1"/>
  <c r="E5" i="17"/>
  <c r="D17" i="17" s="1"/>
  <c r="D28" i="17" s="1"/>
  <c r="D5" i="17"/>
  <c r="C17" i="17" s="1"/>
  <c r="C5" i="17"/>
  <c r="C23" i="17" s="1"/>
  <c r="E4" i="17"/>
  <c r="D16" i="17" s="1"/>
  <c r="D27" i="17" s="1"/>
  <c r="D4" i="17"/>
  <c r="C16" i="17" s="1"/>
  <c r="C4" i="17"/>
  <c r="B22" i="17" s="1"/>
  <c r="J7" i="7"/>
  <c r="K7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40" i="7"/>
  <c r="K40" i="7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K6" i="7"/>
  <c r="J6" i="7"/>
  <c r="F8" i="7"/>
  <c r="F9" i="7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7" i="7"/>
  <c r="F28" i="7"/>
  <c r="F29" i="7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27" i="7"/>
  <c r="C15" i="5"/>
  <c r="C16" i="5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14" i="5"/>
  <c r="I3" i="7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J3" i="3"/>
  <c r="H3" i="3"/>
  <c r="L47" i="16"/>
  <c r="D39" i="16"/>
  <c r="D50" i="16" s="1"/>
  <c r="H12" i="16"/>
  <c r="H11" i="16"/>
  <c r="C10" i="16"/>
  <c r="H10" i="16"/>
  <c r="E6" i="16"/>
  <c r="I6" i="16" s="1"/>
  <c r="D6" i="16"/>
  <c r="C18" i="16" s="1"/>
  <c r="C6" i="16"/>
  <c r="D24" i="16" s="1"/>
  <c r="E5" i="16"/>
  <c r="D17" i="16" s="1"/>
  <c r="D28" i="16" s="1"/>
  <c r="D5" i="16"/>
  <c r="C17" i="16" s="1"/>
  <c r="C5" i="16"/>
  <c r="C23" i="16" s="1"/>
  <c r="E4" i="16"/>
  <c r="I4" i="16" s="1"/>
  <c r="D4" i="16"/>
  <c r="C16" i="16" s="1"/>
  <c r="C4" i="16"/>
  <c r="B22" i="16" s="1"/>
  <c r="D39" i="15"/>
  <c r="D50" i="15" s="1"/>
  <c r="H12" i="15"/>
  <c r="H11" i="15"/>
  <c r="K10" i="15"/>
  <c r="H10" i="15"/>
  <c r="M10" i="15" s="1"/>
  <c r="C10" i="15"/>
  <c r="I12" i="15" s="1"/>
  <c r="D41" i="15" s="1"/>
  <c r="D52" i="15" s="1"/>
  <c r="E6" i="15"/>
  <c r="D18" i="15" s="1"/>
  <c r="D29" i="15" s="1"/>
  <c r="D6" i="15"/>
  <c r="C18" i="15" s="1"/>
  <c r="C6" i="15"/>
  <c r="D24" i="15" s="1"/>
  <c r="E5" i="15"/>
  <c r="D17" i="15" s="1"/>
  <c r="D28" i="15" s="1"/>
  <c r="D5" i="15"/>
  <c r="C17" i="15" s="1"/>
  <c r="C5" i="15"/>
  <c r="C23" i="15" s="1"/>
  <c r="E4" i="15"/>
  <c r="D16" i="15" s="1"/>
  <c r="D27" i="15" s="1"/>
  <c r="D4" i="15"/>
  <c r="C16" i="15" s="1"/>
  <c r="C4" i="15"/>
  <c r="B22" i="15" s="1"/>
  <c r="D39" i="14"/>
  <c r="D50" i="14" s="1"/>
  <c r="C39" i="14"/>
  <c r="B50" i="14" s="1"/>
  <c r="H12" i="14"/>
  <c r="H11" i="14"/>
  <c r="K10" i="14"/>
  <c r="H10" i="14"/>
  <c r="M10" i="14" s="1"/>
  <c r="C10" i="14"/>
  <c r="I12" i="14" s="1"/>
  <c r="D41" i="14" s="1"/>
  <c r="D52" i="14" s="1"/>
  <c r="E6" i="14"/>
  <c r="D18" i="14" s="1"/>
  <c r="D29" i="14" s="1"/>
  <c r="D6" i="14"/>
  <c r="C18" i="14" s="1"/>
  <c r="C6" i="14"/>
  <c r="D24" i="14" s="1"/>
  <c r="E5" i="14"/>
  <c r="D17" i="14" s="1"/>
  <c r="D28" i="14" s="1"/>
  <c r="D5" i="14"/>
  <c r="C17" i="14" s="1"/>
  <c r="C5" i="14"/>
  <c r="C23" i="14" s="1"/>
  <c r="E4" i="14"/>
  <c r="D16" i="14" s="1"/>
  <c r="D27" i="14" s="1"/>
  <c r="D4" i="14"/>
  <c r="C16" i="14" s="1"/>
  <c r="C4" i="14"/>
  <c r="B22" i="14" s="1"/>
  <c r="B9" i="5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6" i="7"/>
  <c r="AA7" i="7"/>
  <c r="AB7" i="7"/>
  <c r="AA8" i="7"/>
  <c r="AB8" i="7"/>
  <c r="AA9" i="7"/>
  <c r="AB9" i="7"/>
  <c r="AA10" i="7"/>
  <c r="AB10" i="7"/>
  <c r="AA11" i="7"/>
  <c r="AB11" i="7"/>
  <c r="AA12" i="7"/>
  <c r="AB12" i="7"/>
  <c r="AA13" i="7"/>
  <c r="AB13" i="7"/>
  <c r="AA14" i="7"/>
  <c r="AB14" i="7"/>
  <c r="AA15" i="7"/>
  <c r="AB15" i="7"/>
  <c r="AA16" i="7"/>
  <c r="AB16" i="7"/>
  <c r="AA17" i="7"/>
  <c r="AB17" i="7"/>
  <c r="AA18" i="7"/>
  <c r="AB18" i="7"/>
  <c r="AA19" i="7"/>
  <c r="AB19" i="7"/>
  <c r="AA20" i="7"/>
  <c r="AB20" i="7"/>
  <c r="AA21" i="7"/>
  <c r="AB21" i="7"/>
  <c r="AA22" i="7"/>
  <c r="AB22" i="7"/>
  <c r="AA23" i="7"/>
  <c r="AB23" i="7"/>
  <c r="AB6" i="7"/>
  <c r="AA6" i="7"/>
  <c r="W7" i="7"/>
  <c r="X7" i="7"/>
  <c r="W8" i="7"/>
  <c r="X8" i="7"/>
  <c r="W9" i="7"/>
  <c r="X9" i="7"/>
  <c r="W10" i="7"/>
  <c r="X10" i="7"/>
  <c r="W11" i="7"/>
  <c r="X11" i="7"/>
  <c r="W12" i="7"/>
  <c r="X12" i="7"/>
  <c r="W13" i="7"/>
  <c r="X13" i="7"/>
  <c r="W14" i="7"/>
  <c r="X14" i="7"/>
  <c r="W15" i="7"/>
  <c r="X15" i="7"/>
  <c r="W16" i="7"/>
  <c r="X16" i="7"/>
  <c r="W17" i="7"/>
  <c r="X17" i="7"/>
  <c r="W18" i="7"/>
  <c r="X18" i="7"/>
  <c r="W19" i="7"/>
  <c r="X19" i="7"/>
  <c r="W20" i="7"/>
  <c r="X20" i="7"/>
  <c r="W21" i="7"/>
  <c r="X21" i="7"/>
  <c r="W22" i="7"/>
  <c r="X22" i="7"/>
  <c r="W23" i="7"/>
  <c r="X23" i="7"/>
  <c r="X6" i="7"/>
  <c r="W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6" i="7"/>
  <c r="D39" i="13"/>
  <c r="D50" i="13" s="1"/>
  <c r="H12" i="13"/>
  <c r="H11" i="13"/>
  <c r="H10" i="13"/>
  <c r="M10" i="13" s="1"/>
  <c r="C10" i="13"/>
  <c r="I12" i="13" s="1"/>
  <c r="D41" i="13" s="1"/>
  <c r="D52" i="13" s="1"/>
  <c r="E6" i="13"/>
  <c r="D18" i="13" s="1"/>
  <c r="D29" i="13" s="1"/>
  <c r="D6" i="13"/>
  <c r="C18" i="13" s="1"/>
  <c r="C6" i="13"/>
  <c r="D24" i="13" s="1"/>
  <c r="E5" i="13"/>
  <c r="D17" i="13" s="1"/>
  <c r="D28" i="13" s="1"/>
  <c r="D5" i="13"/>
  <c r="C17" i="13" s="1"/>
  <c r="C5" i="13"/>
  <c r="C23" i="13" s="1"/>
  <c r="E4" i="13"/>
  <c r="D16" i="13" s="1"/>
  <c r="D27" i="13" s="1"/>
  <c r="D4" i="13"/>
  <c r="C16" i="13" s="1"/>
  <c r="C4" i="13"/>
  <c r="B22" i="13" s="1"/>
  <c r="D39" i="12"/>
  <c r="D50" i="12" s="1"/>
  <c r="H12" i="12"/>
  <c r="H11" i="12"/>
  <c r="H10" i="12"/>
  <c r="M10" i="12" s="1"/>
  <c r="C10" i="12"/>
  <c r="I12" i="12" s="1"/>
  <c r="D41" i="12" s="1"/>
  <c r="D52" i="12" s="1"/>
  <c r="E6" i="12"/>
  <c r="D18" i="12" s="1"/>
  <c r="D29" i="12" s="1"/>
  <c r="D6" i="12"/>
  <c r="C18" i="12" s="1"/>
  <c r="C6" i="12"/>
  <c r="D24" i="12" s="1"/>
  <c r="E5" i="12"/>
  <c r="D17" i="12" s="1"/>
  <c r="D28" i="12" s="1"/>
  <c r="D5" i="12"/>
  <c r="C17" i="12" s="1"/>
  <c r="C5" i="12"/>
  <c r="C23" i="12" s="1"/>
  <c r="E4" i="12"/>
  <c r="D16" i="12" s="1"/>
  <c r="D27" i="12" s="1"/>
  <c r="D4" i="12"/>
  <c r="C16" i="12" s="1"/>
  <c r="C4" i="12"/>
  <c r="B22" i="12" s="1"/>
  <c r="D39" i="11"/>
  <c r="D50" i="11" s="1"/>
  <c r="H12" i="11"/>
  <c r="H11" i="11"/>
  <c r="H10" i="11"/>
  <c r="M10" i="11" s="1"/>
  <c r="C10" i="11"/>
  <c r="I12" i="11" s="1"/>
  <c r="D41" i="11" s="1"/>
  <c r="D52" i="11" s="1"/>
  <c r="E6" i="11"/>
  <c r="D18" i="11" s="1"/>
  <c r="D29" i="11" s="1"/>
  <c r="D6" i="11"/>
  <c r="C18" i="11" s="1"/>
  <c r="C6" i="11"/>
  <c r="D24" i="11" s="1"/>
  <c r="E5" i="11"/>
  <c r="D17" i="11" s="1"/>
  <c r="D28" i="11" s="1"/>
  <c r="D5" i="11"/>
  <c r="C17" i="11" s="1"/>
  <c r="C5" i="11"/>
  <c r="C23" i="11" s="1"/>
  <c r="E4" i="11"/>
  <c r="D16" i="11" s="1"/>
  <c r="D27" i="11" s="1"/>
  <c r="D4" i="11"/>
  <c r="C16" i="11" s="1"/>
  <c r="C4" i="11"/>
  <c r="B22" i="11" s="1"/>
  <c r="D39" i="10"/>
  <c r="D50" i="10" s="1"/>
  <c r="H12" i="10"/>
  <c r="H11" i="10"/>
  <c r="H10" i="10"/>
  <c r="M10" i="10" s="1"/>
  <c r="C10" i="10"/>
  <c r="I12" i="10" s="1"/>
  <c r="D41" i="10" s="1"/>
  <c r="D52" i="10" s="1"/>
  <c r="E6" i="10"/>
  <c r="D18" i="10" s="1"/>
  <c r="D29" i="10" s="1"/>
  <c r="D6" i="10"/>
  <c r="C18" i="10" s="1"/>
  <c r="C6" i="10"/>
  <c r="D24" i="10" s="1"/>
  <c r="E5" i="10"/>
  <c r="D17" i="10" s="1"/>
  <c r="D28" i="10" s="1"/>
  <c r="D5" i="10"/>
  <c r="C17" i="10" s="1"/>
  <c r="C5" i="10"/>
  <c r="C23" i="10" s="1"/>
  <c r="E4" i="10"/>
  <c r="D16" i="10" s="1"/>
  <c r="D27" i="10" s="1"/>
  <c r="D4" i="10"/>
  <c r="C16" i="10" s="1"/>
  <c r="C4" i="10"/>
  <c r="B22" i="10" s="1"/>
  <c r="D39" i="9"/>
  <c r="D50" i="9" s="1"/>
  <c r="H12" i="9"/>
  <c r="H11" i="9"/>
  <c r="H10" i="9"/>
  <c r="M10" i="9" s="1"/>
  <c r="C10" i="9"/>
  <c r="I12" i="9" s="1"/>
  <c r="D41" i="9" s="1"/>
  <c r="D52" i="9" s="1"/>
  <c r="E6" i="9"/>
  <c r="D18" i="9" s="1"/>
  <c r="D29" i="9" s="1"/>
  <c r="D6" i="9"/>
  <c r="C18" i="9" s="1"/>
  <c r="C6" i="9"/>
  <c r="D24" i="9" s="1"/>
  <c r="E5" i="9"/>
  <c r="D17" i="9" s="1"/>
  <c r="D28" i="9" s="1"/>
  <c r="D5" i="9"/>
  <c r="C17" i="9" s="1"/>
  <c r="C5" i="9"/>
  <c r="C23" i="9" s="1"/>
  <c r="E4" i="9"/>
  <c r="D16" i="9" s="1"/>
  <c r="D27" i="9" s="1"/>
  <c r="D4" i="9"/>
  <c r="C16" i="9" s="1"/>
  <c r="C4" i="9"/>
  <c r="B22" i="9" s="1"/>
  <c r="D78" i="7"/>
  <c r="B78" i="7"/>
  <c r="E78" i="7" s="1"/>
  <c r="D77" i="7"/>
  <c r="B77" i="7"/>
  <c r="E77" i="7" s="1"/>
  <c r="B76" i="7"/>
  <c r="E76" i="7" s="1"/>
  <c r="B75" i="7"/>
  <c r="E75" i="7" s="1"/>
  <c r="D74" i="7"/>
  <c r="B74" i="7"/>
  <c r="E74" i="7" s="1"/>
  <c r="D73" i="7"/>
  <c r="B73" i="7"/>
  <c r="E73" i="7" s="1"/>
  <c r="B72" i="7"/>
  <c r="E72" i="7" s="1"/>
  <c r="B71" i="7"/>
  <c r="E71" i="7" s="1"/>
  <c r="D70" i="7"/>
  <c r="B70" i="7"/>
  <c r="E70" i="7" s="1"/>
  <c r="D69" i="7"/>
  <c r="B69" i="7"/>
  <c r="E69" i="7" s="1"/>
  <c r="D68" i="7"/>
  <c r="B68" i="7"/>
  <c r="E68" i="7" s="1"/>
  <c r="B67" i="7"/>
  <c r="E67" i="7" s="1"/>
  <c r="B66" i="7"/>
  <c r="E66" i="7" s="1"/>
  <c r="D65" i="7"/>
  <c r="B65" i="7"/>
  <c r="D64" i="7"/>
  <c r="B64" i="7"/>
  <c r="E64" i="7" s="1"/>
  <c r="B63" i="7"/>
  <c r="E63" i="7" s="1"/>
  <c r="B62" i="7"/>
  <c r="E62" i="7" s="1"/>
  <c r="D61" i="7"/>
  <c r="B61" i="7"/>
  <c r="E61" i="7" s="1"/>
  <c r="D60" i="7"/>
  <c r="B60" i="7"/>
  <c r="E60" i="7" s="1"/>
  <c r="B59" i="7"/>
  <c r="E59" i="7" s="1"/>
  <c r="B58" i="7"/>
  <c r="E58" i="7" s="1"/>
  <c r="D57" i="7"/>
  <c r="B57" i="7"/>
  <c r="E57" i="7" s="1"/>
  <c r="D56" i="7"/>
  <c r="B56" i="7"/>
  <c r="E56" i="7" s="1"/>
  <c r="B55" i="7"/>
  <c r="E55" i="7" s="1"/>
  <c r="B54" i="7"/>
  <c r="E54" i="7" s="1"/>
  <c r="D53" i="7"/>
  <c r="B53" i="7"/>
  <c r="E53" i="7" s="1"/>
  <c r="D52" i="7"/>
  <c r="B52" i="7"/>
  <c r="E52" i="7" s="1"/>
  <c r="B51" i="7"/>
  <c r="B50" i="7"/>
  <c r="D50" i="7" s="1"/>
  <c r="B49" i="7"/>
  <c r="D49" i="7" s="1"/>
  <c r="B48" i="7"/>
  <c r="D48" i="7" s="1"/>
  <c r="B47" i="7"/>
  <c r="D47" i="7" s="1"/>
  <c r="B46" i="7"/>
  <c r="D46" i="7" s="1"/>
  <c r="B45" i="7"/>
  <c r="D45" i="7" s="1"/>
  <c r="B44" i="7"/>
  <c r="D44" i="7" s="1"/>
  <c r="B43" i="7"/>
  <c r="D43" i="7" s="1"/>
  <c r="B42" i="7"/>
  <c r="D42" i="7" s="1"/>
  <c r="B41" i="7"/>
  <c r="D41" i="7" s="1"/>
  <c r="B40" i="7"/>
  <c r="D40" i="7" s="1"/>
  <c r="B39" i="7"/>
  <c r="D39" i="7" s="1"/>
  <c r="B38" i="7"/>
  <c r="D38" i="7" s="1"/>
  <c r="B37" i="7"/>
  <c r="D37" i="7" s="1"/>
  <c r="B36" i="7"/>
  <c r="D36" i="7" s="1"/>
  <c r="B35" i="7"/>
  <c r="D35" i="7" s="1"/>
  <c r="H34" i="7"/>
  <c r="B34" i="7"/>
  <c r="D34" i="7" s="1"/>
  <c r="H33" i="7"/>
  <c r="B33" i="7"/>
  <c r="D33" i="7" s="1"/>
  <c r="H32" i="7"/>
  <c r="B32" i="7"/>
  <c r="D32" i="7" s="1"/>
  <c r="H31" i="7"/>
  <c r="B31" i="7"/>
  <c r="D31" i="7" s="1"/>
  <c r="H30" i="7"/>
  <c r="B30" i="7"/>
  <c r="D30" i="7" s="1"/>
  <c r="H29" i="7"/>
  <c r="B29" i="7"/>
  <c r="D29" i="7" s="1"/>
  <c r="H28" i="7"/>
  <c r="B28" i="7"/>
  <c r="D28" i="7" s="1"/>
  <c r="H27" i="7"/>
  <c r="B27" i="7"/>
  <c r="D27" i="7" s="1"/>
  <c r="H26" i="7"/>
  <c r="AF26" i="7" s="1"/>
  <c r="D26" i="7"/>
  <c r="B26" i="7"/>
  <c r="E26" i="7" s="1"/>
  <c r="H25" i="7"/>
  <c r="B25" i="7"/>
  <c r="E25" i="7" s="1"/>
  <c r="H24" i="7"/>
  <c r="D24" i="7"/>
  <c r="B24" i="7"/>
  <c r="E24" i="7" s="1"/>
  <c r="H23" i="7"/>
  <c r="B23" i="7"/>
  <c r="E23" i="7" s="1"/>
  <c r="H22" i="7"/>
  <c r="D22" i="7"/>
  <c r="B22" i="7"/>
  <c r="E22" i="7" s="1"/>
  <c r="H21" i="7"/>
  <c r="B21" i="7"/>
  <c r="E21" i="7" s="1"/>
  <c r="H20" i="7"/>
  <c r="D20" i="7"/>
  <c r="B20" i="7"/>
  <c r="E20" i="7" s="1"/>
  <c r="H19" i="7"/>
  <c r="B19" i="7"/>
  <c r="E19" i="7" s="1"/>
  <c r="H18" i="7"/>
  <c r="D18" i="7"/>
  <c r="B18" i="7"/>
  <c r="E18" i="7" s="1"/>
  <c r="H17" i="7"/>
  <c r="B17" i="7"/>
  <c r="E17" i="7" s="1"/>
  <c r="H16" i="7"/>
  <c r="D16" i="7"/>
  <c r="B16" i="7"/>
  <c r="E16" i="7" s="1"/>
  <c r="H15" i="7"/>
  <c r="B15" i="7"/>
  <c r="E15" i="7" s="1"/>
  <c r="H14" i="7"/>
  <c r="D14" i="7"/>
  <c r="B14" i="7"/>
  <c r="E14" i="7" s="1"/>
  <c r="H13" i="7"/>
  <c r="B13" i="7"/>
  <c r="E13" i="7" s="1"/>
  <c r="H12" i="7"/>
  <c r="D12" i="7"/>
  <c r="B12" i="7"/>
  <c r="E12" i="7" s="1"/>
  <c r="H11" i="7"/>
  <c r="B11" i="7"/>
  <c r="E11" i="7" s="1"/>
  <c r="H10" i="7"/>
  <c r="D10" i="7"/>
  <c r="B10" i="7"/>
  <c r="E10" i="7" s="1"/>
  <c r="H9" i="7"/>
  <c r="B9" i="7"/>
  <c r="E9" i="7" s="1"/>
  <c r="H8" i="7"/>
  <c r="D8" i="7"/>
  <c r="B8" i="7"/>
  <c r="E8" i="7" s="1"/>
  <c r="H7" i="7"/>
  <c r="B7" i="7"/>
  <c r="E7" i="7" s="1"/>
  <c r="H6" i="7"/>
  <c r="D6" i="7"/>
  <c r="B6" i="7"/>
  <c r="E6" i="7" s="1"/>
  <c r="K11" i="32" l="1"/>
  <c r="K11" i="33"/>
  <c r="K11" i="34"/>
  <c r="K11" i="37"/>
  <c r="K11" i="39"/>
  <c r="K11" i="42"/>
  <c r="K11" i="43"/>
  <c r="K11" i="44"/>
  <c r="K11" i="45"/>
  <c r="K11" i="46"/>
  <c r="C50" i="46"/>
  <c r="J5" i="46"/>
  <c r="K5" i="46"/>
  <c r="B51" i="46"/>
  <c r="C51" i="46"/>
  <c r="K6" i="46"/>
  <c r="J6" i="46"/>
  <c r="K4" i="46"/>
  <c r="J4" i="46"/>
  <c r="M11" i="46"/>
  <c r="B52" i="46"/>
  <c r="C52" i="46"/>
  <c r="B32" i="46" a="1"/>
  <c r="B32" i="46" s="1"/>
  <c r="F22" i="46" s="1" a="1"/>
  <c r="C50" i="45"/>
  <c r="J5" i="45"/>
  <c r="K5" i="45"/>
  <c r="B51" i="45"/>
  <c r="C51" i="45"/>
  <c r="K6" i="45"/>
  <c r="J6" i="45"/>
  <c r="K4" i="45"/>
  <c r="J4" i="45"/>
  <c r="M11" i="45"/>
  <c r="B52" i="45"/>
  <c r="C52" i="45"/>
  <c r="B32" i="45" a="1"/>
  <c r="B32" i="45" s="1"/>
  <c r="F22" i="45" s="1" a="1"/>
  <c r="C50" i="44"/>
  <c r="J5" i="44"/>
  <c r="K5" i="44"/>
  <c r="B51" i="44"/>
  <c r="C51" i="44"/>
  <c r="K6" i="44"/>
  <c r="J6" i="44"/>
  <c r="K4" i="44"/>
  <c r="J4" i="44"/>
  <c r="M11" i="44"/>
  <c r="B52" i="44"/>
  <c r="C52" i="44"/>
  <c r="B32" i="44" a="1"/>
  <c r="B32" i="44" s="1"/>
  <c r="F22" i="44" s="1" a="1"/>
  <c r="C50" i="43"/>
  <c r="J5" i="43"/>
  <c r="K5" i="43"/>
  <c r="B51" i="43"/>
  <c r="C51" i="43"/>
  <c r="K6" i="43"/>
  <c r="J6" i="43"/>
  <c r="K4" i="43"/>
  <c r="J4" i="43"/>
  <c r="M11" i="43"/>
  <c r="B52" i="43"/>
  <c r="C52" i="43"/>
  <c r="B32" i="43" a="1"/>
  <c r="B32" i="43" s="1"/>
  <c r="F22" i="43" s="1" a="1"/>
  <c r="C50" i="42"/>
  <c r="J5" i="42"/>
  <c r="K5" i="42"/>
  <c r="B51" i="42"/>
  <c r="C51" i="42"/>
  <c r="K6" i="42"/>
  <c r="J6" i="42"/>
  <c r="K4" i="42"/>
  <c r="J4" i="42"/>
  <c r="M11" i="42"/>
  <c r="B52" i="42"/>
  <c r="C52" i="42"/>
  <c r="B32" i="42" a="1"/>
  <c r="B32" i="42" s="1"/>
  <c r="F22" i="42" s="1" a="1"/>
  <c r="J5" i="41"/>
  <c r="K5" i="41"/>
  <c r="B51" i="41"/>
  <c r="C51" i="41"/>
  <c r="K6" i="41"/>
  <c r="J6" i="41"/>
  <c r="K4" i="41"/>
  <c r="J4" i="41"/>
  <c r="M11" i="41"/>
  <c r="B52" i="41"/>
  <c r="C52" i="41"/>
  <c r="K11" i="41"/>
  <c r="B32" i="41" a="1"/>
  <c r="B32" i="41" s="1"/>
  <c r="F22" i="41" s="1" a="1"/>
  <c r="J5" i="40"/>
  <c r="K5" i="40"/>
  <c r="B51" i="40"/>
  <c r="C51" i="40"/>
  <c r="K6" i="40"/>
  <c r="J6" i="40"/>
  <c r="K4" i="40"/>
  <c r="J4" i="40"/>
  <c r="M11" i="40"/>
  <c r="B52" i="40"/>
  <c r="C52" i="40"/>
  <c r="K11" i="40"/>
  <c r="B32" i="40" a="1"/>
  <c r="B32" i="40" s="1"/>
  <c r="F22" i="40" s="1" a="1"/>
  <c r="C50" i="39"/>
  <c r="J5" i="39"/>
  <c r="K5" i="39"/>
  <c r="B51" i="39"/>
  <c r="C51" i="39"/>
  <c r="K6" i="39"/>
  <c r="J6" i="39"/>
  <c r="K4" i="39"/>
  <c r="J4" i="39"/>
  <c r="M11" i="39"/>
  <c r="B52" i="39"/>
  <c r="C52" i="39"/>
  <c r="B32" i="39" a="1"/>
  <c r="B32" i="39" s="1"/>
  <c r="F22" i="39" s="1" a="1"/>
  <c r="J5" i="38"/>
  <c r="K5" i="38"/>
  <c r="B51" i="38"/>
  <c r="C51" i="38"/>
  <c r="K6" i="38"/>
  <c r="J6" i="38"/>
  <c r="K4" i="38"/>
  <c r="J4" i="38"/>
  <c r="M11" i="38"/>
  <c r="B52" i="38"/>
  <c r="C52" i="38"/>
  <c r="K11" i="38"/>
  <c r="B32" i="38" a="1"/>
  <c r="B32" i="38" s="1"/>
  <c r="F22" i="38" s="1" a="1"/>
  <c r="C50" i="37"/>
  <c r="J5" i="37"/>
  <c r="K5" i="37"/>
  <c r="B51" i="37"/>
  <c r="C51" i="37"/>
  <c r="K6" i="37"/>
  <c r="J6" i="37"/>
  <c r="K4" i="37"/>
  <c r="J4" i="37"/>
  <c r="M11" i="37"/>
  <c r="B52" i="37"/>
  <c r="C52" i="37"/>
  <c r="B32" i="37" a="1"/>
  <c r="B32" i="37" s="1"/>
  <c r="F22" i="37" s="1" a="1"/>
  <c r="J5" i="36"/>
  <c r="K5" i="36"/>
  <c r="B51" i="36"/>
  <c r="C51" i="36"/>
  <c r="K6" i="36"/>
  <c r="J6" i="36"/>
  <c r="K4" i="36"/>
  <c r="J4" i="36"/>
  <c r="M11" i="36"/>
  <c r="B52" i="36"/>
  <c r="C52" i="36"/>
  <c r="K11" i="36"/>
  <c r="B32" i="36" a="1"/>
  <c r="B32" i="36" s="1"/>
  <c r="F22" i="36" s="1" a="1"/>
  <c r="J5" i="35"/>
  <c r="K5" i="35"/>
  <c r="B51" i="35"/>
  <c r="C51" i="35"/>
  <c r="K6" i="35"/>
  <c r="J6" i="35"/>
  <c r="K4" i="35"/>
  <c r="J4" i="35"/>
  <c r="M11" i="35"/>
  <c r="B52" i="35"/>
  <c r="C52" i="35"/>
  <c r="K11" i="35"/>
  <c r="B32" i="35" a="1"/>
  <c r="B32" i="35" s="1"/>
  <c r="F22" i="35" s="1" a="1"/>
  <c r="C50" i="34"/>
  <c r="J5" i="34"/>
  <c r="K5" i="34"/>
  <c r="B51" i="34"/>
  <c r="C51" i="34"/>
  <c r="K6" i="34"/>
  <c r="J6" i="34"/>
  <c r="K4" i="34"/>
  <c r="J4" i="34"/>
  <c r="M11" i="34"/>
  <c r="B52" i="34"/>
  <c r="C52" i="34"/>
  <c r="B32" i="34" a="1"/>
  <c r="B32" i="34" s="1"/>
  <c r="F22" i="34" s="1" a="1"/>
  <c r="C50" i="33"/>
  <c r="J5" i="33"/>
  <c r="K5" i="33"/>
  <c r="B51" i="33"/>
  <c r="C51" i="33"/>
  <c r="K6" i="33"/>
  <c r="J6" i="33"/>
  <c r="K4" i="33"/>
  <c r="J4" i="33"/>
  <c r="M11" i="33"/>
  <c r="B52" i="33"/>
  <c r="C52" i="33"/>
  <c r="B32" i="33" a="1"/>
  <c r="B32" i="33" s="1"/>
  <c r="F22" i="33" s="1" a="1"/>
  <c r="C50" i="32"/>
  <c r="J5" i="32"/>
  <c r="K5" i="32"/>
  <c r="B51" i="32"/>
  <c r="C51" i="32"/>
  <c r="K6" i="32"/>
  <c r="J6" i="32"/>
  <c r="K4" i="32"/>
  <c r="J4" i="32"/>
  <c r="M11" i="32"/>
  <c r="B52" i="32"/>
  <c r="C52" i="32"/>
  <c r="B32" i="32" a="1"/>
  <c r="B32" i="32" s="1"/>
  <c r="F22" i="32" s="1" a="1"/>
  <c r="J5" i="31"/>
  <c r="K5" i="31"/>
  <c r="B51" i="31"/>
  <c r="C51" i="31"/>
  <c r="K6" i="31"/>
  <c r="J6" i="31"/>
  <c r="K4" i="31"/>
  <c r="J4" i="31"/>
  <c r="M11" i="31"/>
  <c r="B52" i="31"/>
  <c r="C52" i="31"/>
  <c r="K11" i="31"/>
  <c r="B32" i="31" a="1"/>
  <c r="B32" i="31" s="1"/>
  <c r="F22" i="31" s="1" a="1"/>
  <c r="J5" i="30"/>
  <c r="K5" i="30"/>
  <c r="B51" i="30"/>
  <c r="C51" i="30"/>
  <c r="K6" i="30"/>
  <c r="J6" i="30"/>
  <c r="K4" i="30"/>
  <c r="J4" i="30"/>
  <c r="M11" i="30"/>
  <c r="B52" i="30"/>
  <c r="C52" i="30"/>
  <c r="K11" i="30"/>
  <c r="B32" i="30" a="1"/>
  <c r="B32" i="30" s="1"/>
  <c r="F22" i="30" s="1" a="1"/>
  <c r="K11" i="28"/>
  <c r="K11" i="29"/>
  <c r="C50" i="29"/>
  <c r="J5" i="29"/>
  <c r="K5" i="29"/>
  <c r="B51" i="29"/>
  <c r="C51" i="29"/>
  <c r="K6" i="29"/>
  <c r="J6" i="29"/>
  <c r="K4" i="29"/>
  <c r="J4" i="29"/>
  <c r="M11" i="29"/>
  <c r="B52" i="29"/>
  <c r="C52" i="29"/>
  <c r="B32" i="29" a="1"/>
  <c r="B32" i="29" s="1"/>
  <c r="F22" i="29" s="1" a="1"/>
  <c r="C50" i="28"/>
  <c r="J5" i="28"/>
  <c r="K5" i="28"/>
  <c r="B51" i="28"/>
  <c r="C51" i="28"/>
  <c r="K6" i="28"/>
  <c r="J6" i="28"/>
  <c r="K4" i="28"/>
  <c r="J4" i="28"/>
  <c r="M11" i="28"/>
  <c r="B52" i="28"/>
  <c r="C52" i="28"/>
  <c r="B32" i="28" a="1"/>
  <c r="B32" i="28" s="1"/>
  <c r="F22" i="28" s="1" a="1"/>
  <c r="J5" i="27"/>
  <c r="K5" i="27"/>
  <c r="B51" i="27"/>
  <c r="C51" i="27"/>
  <c r="K6" i="27"/>
  <c r="J6" i="27"/>
  <c r="K4" i="27"/>
  <c r="J4" i="27"/>
  <c r="M11" i="27"/>
  <c r="B52" i="27"/>
  <c r="C52" i="27"/>
  <c r="K11" i="27"/>
  <c r="B32" i="27" a="1"/>
  <c r="B32" i="27" s="1"/>
  <c r="F22" i="27" s="1" a="1"/>
  <c r="J5" i="26"/>
  <c r="K5" i="26"/>
  <c r="B51" i="26"/>
  <c r="C51" i="26"/>
  <c r="K6" i="26"/>
  <c r="J6" i="26"/>
  <c r="K4" i="26"/>
  <c r="J4" i="26"/>
  <c r="M11" i="26"/>
  <c r="B52" i="26"/>
  <c r="C52" i="26"/>
  <c r="K11" i="26"/>
  <c r="B32" i="26" a="1"/>
  <c r="B32" i="26" s="1"/>
  <c r="F22" i="26" s="1" a="1"/>
  <c r="J5" i="25"/>
  <c r="K5" i="25"/>
  <c r="B51" i="25"/>
  <c r="C51" i="25"/>
  <c r="K6" i="25"/>
  <c r="J6" i="25"/>
  <c r="K4" i="25"/>
  <c r="J4" i="25"/>
  <c r="M11" i="25"/>
  <c r="B52" i="25"/>
  <c r="C52" i="25"/>
  <c r="K11" i="25"/>
  <c r="B32" i="25" a="1"/>
  <c r="B32" i="25" s="1"/>
  <c r="F22" i="25" s="1" a="1"/>
  <c r="J5" i="24"/>
  <c r="K5" i="24"/>
  <c r="B51" i="24"/>
  <c r="C51" i="24"/>
  <c r="K6" i="24"/>
  <c r="J6" i="24"/>
  <c r="K4" i="24"/>
  <c r="J4" i="24"/>
  <c r="M11" i="24"/>
  <c r="B32" i="24" a="1"/>
  <c r="B32" i="24" s="1"/>
  <c r="F22" i="24" s="1" a="1"/>
  <c r="B52" i="24"/>
  <c r="C52" i="24"/>
  <c r="K11" i="24"/>
  <c r="J5" i="23"/>
  <c r="K5" i="23"/>
  <c r="B51" i="23"/>
  <c r="C51" i="23"/>
  <c r="K6" i="23"/>
  <c r="J6" i="23"/>
  <c r="K4" i="23"/>
  <c r="J4" i="23"/>
  <c r="M11" i="23"/>
  <c r="B52" i="23"/>
  <c r="C52" i="23"/>
  <c r="K11" i="23"/>
  <c r="B32" i="23" a="1"/>
  <c r="B32" i="23" s="1"/>
  <c r="F22" i="23" s="1" a="1"/>
  <c r="E9" i="22"/>
  <c r="E11" i="22"/>
  <c r="E6" i="22"/>
  <c r="D7" i="22"/>
  <c r="E8" i="22"/>
  <c r="D9" i="22"/>
  <c r="E10" i="22"/>
  <c r="D11" i="22"/>
  <c r="E12" i="22"/>
  <c r="D13" i="22"/>
  <c r="E15" i="22"/>
  <c r="E17" i="22"/>
  <c r="E19" i="22"/>
  <c r="E21" i="22"/>
  <c r="E23" i="22"/>
  <c r="E25" i="22"/>
  <c r="E27" i="22"/>
  <c r="E29" i="22"/>
  <c r="E31" i="22"/>
  <c r="E33" i="22"/>
  <c r="E35" i="22"/>
  <c r="E37" i="22"/>
  <c r="E39" i="22"/>
  <c r="E41" i="22"/>
  <c r="E43" i="22"/>
  <c r="E45" i="22"/>
  <c r="E47" i="22"/>
  <c r="E7" i="22"/>
  <c r="E13" i="22"/>
  <c r="D15" i="22"/>
  <c r="D17" i="22"/>
  <c r="D19" i="22"/>
  <c r="D21" i="22"/>
  <c r="D23" i="22"/>
  <c r="D25" i="22"/>
  <c r="D27" i="22"/>
  <c r="D29" i="22"/>
  <c r="D31" i="22"/>
  <c r="D33" i="22"/>
  <c r="D35" i="22"/>
  <c r="D37" i="22"/>
  <c r="D39" i="22"/>
  <c r="D41" i="22"/>
  <c r="D43" i="22"/>
  <c r="D45" i="22"/>
  <c r="D47" i="22"/>
  <c r="D72" i="22"/>
  <c r="E72" i="22"/>
  <c r="D76" i="22"/>
  <c r="E76" i="22"/>
  <c r="E14" i="22"/>
  <c r="E16" i="22"/>
  <c r="E18" i="22"/>
  <c r="E20" i="22"/>
  <c r="E22" i="22"/>
  <c r="E24" i="22"/>
  <c r="E26" i="22"/>
  <c r="E28" i="22"/>
  <c r="E30" i="22"/>
  <c r="E32" i="22"/>
  <c r="E34" i="22"/>
  <c r="E36" i="22"/>
  <c r="E38" i="22"/>
  <c r="E40" i="22"/>
  <c r="E42" i="22"/>
  <c r="E44" i="22"/>
  <c r="E46" i="22"/>
  <c r="D49" i="22"/>
  <c r="D51" i="22"/>
  <c r="D53" i="22"/>
  <c r="D55" i="22"/>
  <c r="D57" i="22"/>
  <c r="D59" i="22"/>
  <c r="D61" i="22"/>
  <c r="D63" i="22"/>
  <c r="E48" i="22"/>
  <c r="E50" i="22"/>
  <c r="E52" i="22"/>
  <c r="E54" i="22"/>
  <c r="E56" i="22"/>
  <c r="E58" i="22"/>
  <c r="E60" i="22"/>
  <c r="E62" i="22"/>
  <c r="D64" i="22"/>
  <c r="D66" i="22"/>
  <c r="D68" i="22"/>
  <c r="D70" i="22"/>
  <c r="E70" i="22"/>
  <c r="D74" i="22"/>
  <c r="E74" i="22"/>
  <c r="D78" i="22"/>
  <c r="E78" i="22"/>
  <c r="E65" i="22"/>
  <c r="E67" i="22"/>
  <c r="E69" i="22"/>
  <c r="E71" i="22"/>
  <c r="E73" i="22"/>
  <c r="E75" i="22"/>
  <c r="E77" i="22"/>
  <c r="B27" i="20"/>
  <c r="C27" i="20"/>
  <c r="B29" i="20"/>
  <c r="C29" i="20"/>
  <c r="M12" i="20"/>
  <c r="C28" i="20"/>
  <c r="H4" i="20"/>
  <c r="I5" i="20"/>
  <c r="H6" i="20"/>
  <c r="K12" i="20"/>
  <c r="B28" i="20"/>
  <c r="C40" i="20"/>
  <c r="C41" i="20"/>
  <c r="C50" i="20"/>
  <c r="I4" i="20"/>
  <c r="H5" i="20"/>
  <c r="I6" i="20"/>
  <c r="I11" i="20"/>
  <c r="D40" i="20" s="1"/>
  <c r="D51" i="20" s="1"/>
  <c r="K10" i="19"/>
  <c r="C39" i="19"/>
  <c r="B50" i="19" s="1"/>
  <c r="B27" i="19"/>
  <c r="C27" i="19"/>
  <c r="B29" i="19"/>
  <c r="C29" i="19"/>
  <c r="M12" i="19"/>
  <c r="C28" i="19"/>
  <c r="H4" i="19"/>
  <c r="I5" i="19"/>
  <c r="H6" i="19"/>
  <c r="K12" i="19"/>
  <c r="B28" i="19"/>
  <c r="C40" i="19"/>
  <c r="C41" i="19"/>
  <c r="C50" i="19"/>
  <c r="I4" i="19"/>
  <c r="H5" i="19"/>
  <c r="I6" i="19"/>
  <c r="I11" i="19"/>
  <c r="D40" i="19" s="1"/>
  <c r="D51" i="19" s="1"/>
  <c r="B27" i="18"/>
  <c r="C27" i="18"/>
  <c r="B29" i="18"/>
  <c r="C29" i="18"/>
  <c r="M12" i="18"/>
  <c r="C28" i="18"/>
  <c r="H4" i="18"/>
  <c r="I5" i="18"/>
  <c r="H6" i="18"/>
  <c r="K12" i="18"/>
  <c r="B28" i="18"/>
  <c r="C40" i="18"/>
  <c r="C41" i="18"/>
  <c r="C50" i="18"/>
  <c r="I4" i="18"/>
  <c r="H5" i="18"/>
  <c r="I6" i="18"/>
  <c r="I11" i="18"/>
  <c r="D40" i="18" s="1"/>
  <c r="D51" i="18" s="1"/>
  <c r="K10" i="17"/>
  <c r="C39" i="17"/>
  <c r="B50" i="17" s="1"/>
  <c r="B27" i="17"/>
  <c r="C27" i="17"/>
  <c r="B29" i="17"/>
  <c r="C29" i="17"/>
  <c r="M12" i="17"/>
  <c r="C28" i="17"/>
  <c r="H4" i="17"/>
  <c r="I5" i="17"/>
  <c r="H6" i="17"/>
  <c r="K12" i="17"/>
  <c r="B28" i="17"/>
  <c r="C40" i="17"/>
  <c r="C41" i="17"/>
  <c r="C50" i="17"/>
  <c r="I4" i="17"/>
  <c r="H5" i="17"/>
  <c r="I6" i="17"/>
  <c r="I11" i="17"/>
  <c r="D40" i="17" s="1"/>
  <c r="D51" i="17" s="1"/>
  <c r="AF27" i="7"/>
  <c r="AE27" i="7"/>
  <c r="AB27" i="7"/>
  <c r="AA27" i="7"/>
  <c r="W27" i="7"/>
  <c r="AB28" i="7"/>
  <c r="W28" i="7"/>
  <c r="AF29" i="7"/>
  <c r="AE29" i="7"/>
  <c r="AB29" i="7"/>
  <c r="AA29" i="7"/>
  <c r="W29" i="7"/>
  <c r="AB30" i="7"/>
  <c r="AF30" i="7"/>
  <c r="AE30" i="7"/>
  <c r="W30" i="7"/>
  <c r="AF31" i="7"/>
  <c r="AE31" i="7"/>
  <c r="AB31" i="7"/>
  <c r="AA31" i="7"/>
  <c r="W31" i="7"/>
  <c r="AB32" i="7"/>
  <c r="W32" i="7"/>
  <c r="AF33" i="7"/>
  <c r="AE33" i="7"/>
  <c r="AB33" i="7"/>
  <c r="AA33" i="7"/>
  <c r="W33" i="7"/>
  <c r="AB34" i="7"/>
  <c r="AF34" i="7"/>
  <c r="AE34" i="7"/>
  <c r="W34" i="7"/>
  <c r="X33" i="7"/>
  <c r="X31" i="7"/>
  <c r="X29" i="7"/>
  <c r="X27" i="7"/>
  <c r="AA32" i="7"/>
  <c r="AA28" i="7"/>
  <c r="AE28" i="7"/>
  <c r="AF32" i="7"/>
  <c r="H35" i="7"/>
  <c r="X34" i="7"/>
  <c r="X32" i="7"/>
  <c r="X30" i="7"/>
  <c r="X28" i="7"/>
  <c r="AA34" i="7"/>
  <c r="AA30" i="7"/>
  <c r="AE32" i="7"/>
  <c r="AF28" i="7"/>
  <c r="W26" i="7"/>
  <c r="AA26" i="7"/>
  <c r="AE26" i="7"/>
  <c r="X26" i="7"/>
  <c r="AB26" i="7"/>
  <c r="X25" i="7"/>
  <c r="AB25" i="7"/>
  <c r="AE25" i="7"/>
  <c r="AF25" i="7"/>
  <c r="W25" i="7"/>
  <c r="AA25" i="7"/>
  <c r="X24" i="7"/>
  <c r="AB24" i="7"/>
  <c r="AF24" i="7"/>
  <c r="W24" i="7"/>
  <c r="AA24" i="7"/>
  <c r="AE24" i="7"/>
  <c r="M10" i="16"/>
  <c r="C39" i="16"/>
  <c r="K10" i="16"/>
  <c r="D16" i="16"/>
  <c r="D27" i="16" s="1"/>
  <c r="H4" i="16"/>
  <c r="C28" i="16"/>
  <c r="B28" i="16"/>
  <c r="H5" i="16"/>
  <c r="D18" i="16"/>
  <c r="D29" i="16" s="1"/>
  <c r="H6" i="16"/>
  <c r="I12" i="16"/>
  <c r="D41" i="16" s="1"/>
  <c r="I11" i="16"/>
  <c r="M11" i="16" s="1"/>
  <c r="C40" i="16"/>
  <c r="C41" i="16"/>
  <c r="B29" i="16"/>
  <c r="C27" i="16"/>
  <c r="C29" i="16"/>
  <c r="I5" i="16"/>
  <c r="K47" i="16"/>
  <c r="C39" i="15"/>
  <c r="B50" i="15" s="1"/>
  <c r="B27" i="15"/>
  <c r="C27" i="15"/>
  <c r="B29" i="15"/>
  <c r="C29" i="15"/>
  <c r="M12" i="15"/>
  <c r="C28" i="15"/>
  <c r="H4" i="15"/>
  <c r="I5" i="15"/>
  <c r="H6" i="15"/>
  <c r="K12" i="15"/>
  <c r="B28" i="15"/>
  <c r="C40" i="15"/>
  <c r="C41" i="15"/>
  <c r="C50" i="15"/>
  <c r="I4" i="15"/>
  <c r="H5" i="15"/>
  <c r="I6" i="15"/>
  <c r="I11" i="15"/>
  <c r="D40" i="15" s="1"/>
  <c r="D51" i="15" s="1"/>
  <c r="B27" i="14"/>
  <c r="C27" i="14"/>
  <c r="B29" i="14"/>
  <c r="C29" i="14"/>
  <c r="M12" i="14"/>
  <c r="C28" i="14"/>
  <c r="H4" i="14"/>
  <c r="I5" i="14"/>
  <c r="H6" i="14"/>
  <c r="K12" i="14"/>
  <c r="B28" i="14"/>
  <c r="C40" i="14"/>
  <c r="C41" i="14"/>
  <c r="C50" i="14"/>
  <c r="I4" i="14"/>
  <c r="H5" i="14"/>
  <c r="I6" i="14"/>
  <c r="I11" i="14"/>
  <c r="D40" i="14" s="1"/>
  <c r="D51" i="14" s="1"/>
  <c r="B10" i="5"/>
  <c r="K10" i="13"/>
  <c r="C39" i="13"/>
  <c r="B50" i="13" s="1"/>
  <c r="B27" i="13"/>
  <c r="C27" i="13"/>
  <c r="B29" i="13"/>
  <c r="C29" i="13"/>
  <c r="M12" i="13"/>
  <c r="C28" i="13"/>
  <c r="H4" i="13"/>
  <c r="I5" i="13"/>
  <c r="H6" i="13"/>
  <c r="K12" i="13"/>
  <c r="B28" i="13"/>
  <c r="C40" i="13"/>
  <c r="C41" i="13"/>
  <c r="I4" i="13"/>
  <c r="H5" i="13"/>
  <c r="I6" i="13"/>
  <c r="I11" i="13"/>
  <c r="D40" i="13" s="1"/>
  <c r="D51" i="13" s="1"/>
  <c r="K10" i="12"/>
  <c r="C39" i="12"/>
  <c r="B50" i="12" s="1"/>
  <c r="B27" i="12"/>
  <c r="C27" i="12"/>
  <c r="B29" i="12"/>
  <c r="C29" i="12"/>
  <c r="M12" i="12"/>
  <c r="C28" i="12"/>
  <c r="H4" i="12"/>
  <c r="I5" i="12"/>
  <c r="H6" i="12"/>
  <c r="K12" i="12"/>
  <c r="B28" i="12"/>
  <c r="C40" i="12"/>
  <c r="C41" i="12"/>
  <c r="I4" i="12"/>
  <c r="H5" i="12"/>
  <c r="I6" i="12"/>
  <c r="I11" i="12"/>
  <c r="D40" i="12" s="1"/>
  <c r="D51" i="12" s="1"/>
  <c r="K10" i="11"/>
  <c r="C39" i="11"/>
  <c r="B50" i="11" s="1"/>
  <c r="B27" i="11"/>
  <c r="C27" i="11"/>
  <c r="B29" i="11"/>
  <c r="C29" i="11"/>
  <c r="M12" i="11"/>
  <c r="C28" i="11"/>
  <c r="H4" i="11"/>
  <c r="I5" i="11"/>
  <c r="H6" i="11"/>
  <c r="K12" i="11"/>
  <c r="B28" i="11"/>
  <c r="C40" i="11"/>
  <c r="C41" i="11"/>
  <c r="I4" i="11"/>
  <c r="H5" i="11"/>
  <c r="I6" i="11"/>
  <c r="I11" i="11"/>
  <c r="D40" i="11" s="1"/>
  <c r="D51" i="11" s="1"/>
  <c r="K10" i="10"/>
  <c r="C39" i="10"/>
  <c r="B50" i="10" s="1"/>
  <c r="B27" i="10"/>
  <c r="C27" i="10"/>
  <c r="B29" i="10"/>
  <c r="C29" i="10"/>
  <c r="M12" i="10"/>
  <c r="C28" i="10"/>
  <c r="H4" i="10"/>
  <c r="I5" i="10"/>
  <c r="H6" i="10"/>
  <c r="K12" i="10"/>
  <c r="B28" i="10"/>
  <c r="C40" i="10"/>
  <c r="C41" i="10"/>
  <c r="C50" i="10"/>
  <c r="I4" i="10"/>
  <c r="H5" i="10"/>
  <c r="I6" i="10"/>
  <c r="I11" i="10"/>
  <c r="D40" i="10" s="1"/>
  <c r="D51" i="10" s="1"/>
  <c r="K10" i="9"/>
  <c r="C39" i="9"/>
  <c r="B50" i="9" s="1"/>
  <c r="B27" i="9"/>
  <c r="C27" i="9"/>
  <c r="B29" i="9"/>
  <c r="C29" i="9"/>
  <c r="M12" i="9"/>
  <c r="C28" i="9"/>
  <c r="H4" i="9"/>
  <c r="I5" i="9"/>
  <c r="H6" i="9"/>
  <c r="K12" i="9"/>
  <c r="B28" i="9"/>
  <c r="C40" i="9"/>
  <c r="C41" i="9"/>
  <c r="I4" i="9"/>
  <c r="H5" i="9"/>
  <c r="I6" i="9"/>
  <c r="I11" i="9"/>
  <c r="D40" i="9" s="1"/>
  <c r="D51" i="9" s="1"/>
  <c r="D7" i="7"/>
  <c r="D9" i="7"/>
  <c r="D11" i="7"/>
  <c r="D13" i="7"/>
  <c r="D15" i="7"/>
  <c r="D17" i="7"/>
  <c r="D19" i="7"/>
  <c r="D21" i="7"/>
  <c r="D23" i="7"/>
  <c r="D25" i="7"/>
  <c r="D54" i="7"/>
  <c r="D55" i="7"/>
  <c r="D58" i="7"/>
  <c r="D59" i="7"/>
  <c r="D62" i="7"/>
  <c r="D63" i="7"/>
  <c r="D66" i="7"/>
  <c r="D67" i="7"/>
  <c r="D71" i="7"/>
  <c r="D72" i="7"/>
  <c r="D75" i="7"/>
  <c r="D76" i="7"/>
  <c r="D51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65" i="7"/>
  <c r="C47" i="46" l="1"/>
  <c r="D46" i="46"/>
  <c r="B46" i="46"/>
  <c r="C45" i="46"/>
  <c r="D47" i="46"/>
  <c r="B47" i="46"/>
  <c r="C46" i="46"/>
  <c r="D45" i="46"/>
  <c r="F22" i="46"/>
  <c r="B45" i="46" s="1"/>
  <c r="B55" i="46" a="1"/>
  <c r="B55" i="46" s="1"/>
  <c r="C47" i="45"/>
  <c r="D46" i="45"/>
  <c r="B46" i="45"/>
  <c r="C45" i="45"/>
  <c r="D47" i="45"/>
  <c r="B47" i="45"/>
  <c r="C46" i="45"/>
  <c r="D45" i="45"/>
  <c r="F22" i="45"/>
  <c r="B45" i="45" s="1"/>
  <c r="B55" i="45" a="1"/>
  <c r="B55" i="45" s="1"/>
  <c r="C47" i="44"/>
  <c r="D46" i="44"/>
  <c r="B46" i="44"/>
  <c r="C45" i="44"/>
  <c r="D47" i="44"/>
  <c r="B47" i="44"/>
  <c r="C46" i="44"/>
  <c r="D45" i="44"/>
  <c r="F22" i="44"/>
  <c r="B45" i="44" s="1"/>
  <c r="B55" i="44" a="1"/>
  <c r="B55" i="44" s="1"/>
  <c r="C47" i="43"/>
  <c r="D46" i="43"/>
  <c r="B46" i="43"/>
  <c r="C45" i="43"/>
  <c r="D47" i="43"/>
  <c r="B47" i="43"/>
  <c r="C46" i="43"/>
  <c r="D45" i="43"/>
  <c r="F22" i="43"/>
  <c r="B45" i="43" s="1"/>
  <c r="B55" i="43" a="1"/>
  <c r="B55" i="43" s="1"/>
  <c r="C47" i="42"/>
  <c r="D46" i="42"/>
  <c r="B46" i="42"/>
  <c r="C45" i="42"/>
  <c r="D47" i="42"/>
  <c r="B47" i="42"/>
  <c r="C46" i="42"/>
  <c r="D45" i="42"/>
  <c r="F22" i="42"/>
  <c r="B45" i="42" s="1"/>
  <c r="B55" i="42" a="1"/>
  <c r="B55" i="42" s="1"/>
  <c r="C47" i="41"/>
  <c r="D46" i="41"/>
  <c r="B46" i="41"/>
  <c r="C45" i="41"/>
  <c r="D47" i="41"/>
  <c r="B47" i="41"/>
  <c r="C46" i="41"/>
  <c r="D45" i="41"/>
  <c r="F22" i="41"/>
  <c r="B45" i="41" s="1"/>
  <c r="B55" i="41" a="1"/>
  <c r="B55" i="41" s="1"/>
  <c r="C47" i="40"/>
  <c r="D46" i="40"/>
  <c r="B46" i="40"/>
  <c r="C45" i="40"/>
  <c r="D47" i="40"/>
  <c r="B47" i="40"/>
  <c r="C46" i="40"/>
  <c r="D45" i="40"/>
  <c r="F22" i="40"/>
  <c r="B45" i="40" s="1"/>
  <c r="B55" i="40" a="1"/>
  <c r="B55" i="40" s="1"/>
  <c r="C47" i="39"/>
  <c r="D46" i="39"/>
  <c r="B46" i="39"/>
  <c r="C45" i="39"/>
  <c r="D47" i="39"/>
  <c r="B47" i="39"/>
  <c r="C46" i="39"/>
  <c r="D45" i="39"/>
  <c r="F22" i="39"/>
  <c r="B45" i="39" s="1"/>
  <c r="B55" i="39" a="1"/>
  <c r="B55" i="39" s="1"/>
  <c r="C47" i="38"/>
  <c r="D46" i="38"/>
  <c r="B46" i="38"/>
  <c r="C45" i="38"/>
  <c r="D47" i="38"/>
  <c r="B47" i="38"/>
  <c r="C46" i="38"/>
  <c r="D45" i="38"/>
  <c r="F22" i="38"/>
  <c r="B45" i="38" s="1"/>
  <c r="B55" i="38" a="1"/>
  <c r="B55" i="38" s="1"/>
  <c r="C47" i="37"/>
  <c r="D46" i="37"/>
  <c r="B46" i="37"/>
  <c r="C45" i="37"/>
  <c r="D47" i="37"/>
  <c r="B47" i="37"/>
  <c r="C46" i="37"/>
  <c r="D45" i="37"/>
  <c r="F22" i="37"/>
  <c r="B45" i="37" s="1"/>
  <c r="B55" i="37" a="1"/>
  <c r="B55" i="37" s="1"/>
  <c r="C47" i="36"/>
  <c r="D46" i="36"/>
  <c r="B46" i="36"/>
  <c r="C45" i="36"/>
  <c r="D47" i="36"/>
  <c r="B47" i="36"/>
  <c r="C46" i="36"/>
  <c r="D45" i="36"/>
  <c r="F22" i="36"/>
  <c r="B45" i="36" s="1"/>
  <c r="B55" i="36" a="1"/>
  <c r="B55" i="36" s="1"/>
  <c r="C47" i="35"/>
  <c r="D46" i="35"/>
  <c r="B46" i="35"/>
  <c r="C45" i="35"/>
  <c r="D47" i="35"/>
  <c r="B47" i="35"/>
  <c r="C46" i="35"/>
  <c r="D45" i="35"/>
  <c r="F22" i="35"/>
  <c r="B45" i="35" s="1"/>
  <c r="B55" i="35" a="1"/>
  <c r="B55" i="35" s="1"/>
  <c r="C47" i="34"/>
  <c r="D46" i="34"/>
  <c r="B46" i="34"/>
  <c r="C45" i="34"/>
  <c r="D47" i="34"/>
  <c r="B47" i="34"/>
  <c r="C46" i="34"/>
  <c r="D45" i="34"/>
  <c r="F22" i="34"/>
  <c r="B45" i="34" s="1"/>
  <c r="B55" i="34" a="1"/>
  <c r="B55" i="34" s="1"/>
  <c r="C47" i="33"/>
  <c r="D46" i="33"/>
  <c r="B46" i="33"/>
  <c r="C45" i="33"/>
  <c r="D47" i="33"/>
  <c r="B47" i="33"/>
  <c r="C46" i="33"/>
  <c r="D45" i="33"/>
  <c r="F22" i="33"/>
  <c r="B45" i="33" s="1"/>
  <c r="B55" i="33" a="1"/>
  <c r="B55" i="33" s="1"/>
  <c r="C47" i="32"/>
  <c r="D46" i="32"/>
  <c r="B46" i="32"/>
  <c r="C45" i="32"/>
  <c r="D47" i="32"/>
  <c r="B47" i="32"/>
  <c r="C46" i="32"/>
  <c r="D45" i="32"/>
  <c r="F22" i="32"/>
  <c r="B45" i="32" s="1"/>
  <c r="B55" i="32" a="1"/>
  <c r="B55" i="32" s="1"/>
  <c r="C47" i="31"/>
  <c r="D46" i="31"/>
  <c r="B46" i="31"/>
  <c r="C45" i="31"/>
  <c r="D47" i="31"/>
  <c r="B47" i="31"/>
  <c r="C46" i="31"/>
  <c r="D45" i="31"/>
  <c r="F22" i="31"/>
  <c r="B45" i="31" s="1"/>
  <c r="B55" i="31" a="1"/>
  <c r="B55" i="31" s="1"/>
  <c r="C47" i="30"/>
  <c r="D46" i="30"/>
  <c r="B46" i="30"/>
  <c r="C45" i="30"/>
  <c r="D47" i="30"/>
  <c r="B47" i="30"/>
  <c r="C46" i="30"/>
  <c r="D45" i="30"/>
  <c r="F22" i="30"/>
  <c r="B45" i="30" s="1"/>
  <c r="B55" i="30" a="1"/>
  <c r="B55" i="30" s="1"/>
  <c r="C47" i="29"/>
  <c r="D46" i="29"/>
  <c r="B46" i="29"/>
  <c r="C45" i="29"/>
  <c r="D47" i="29"/>
  <c r="B47" i="29"/>
  <c r="C46" i="29"/>
  <c r="D45" i="29"/>
  <c r="F22" i="29"/>
  <c r="B45" i="29" s="1"/>
  <c r="B55" i="29" a="1"/>
  <c r="B55" i="29" s="1"/>
  <c r="C47" i="28"/>
  <c r="D46" i="28"/>
  <c r="B46" i="28"/>
  <c r="C45" i="28"/>
  <c r="D47" i="28"/>
  <c r="B47" i="28"/>
  <c r="C46" i="28"/>
  <c r="D45" i="28"/>
  <c r="F22" i="28"/>
  <c r="B45" i="28" s="1"/>
  <c r="B55" i="28" a="1"/>
  <c r="B55" i="28" s="1"/>
  <c r="C47" i="27"/>
  <c r="D46" i="27"/>
  <c r="B46" i="27"/>
  <c r="C45" i="27"/>
  <c r="D47" i="27"/>
  <c r="B47" i="27"/>
  <c r="C46" i="27"/>
  <c r="D45" i="27"/>
  <c r="F22" i="27"/>
  <c r="B45" i="27" s="1"/>
  <c r="B55" i="27" a="1"/>
  <c r="B55" i="27" s="1"/>
  <c r="C47" i="26"/>
  <c r="D46" i="26"/>
  <c r="B46" i="26"/>
  <c r="C45" i="26"/>
  <c r="D47" i="26"/>
  <c r="B47" i="26"/>
  <c r="C46" i="26"/>
  <c r="D45" i="26"/>
  <c r="F22" i="26"/>
  <c r="B45" i="26" s="1"/>
  <c r="B55" i="26" a="1"/>
  <c r="B55" i="26" s="1"/>
  <c r="C47" i="25"/>
  <c r="D46" i="25"/>
  <c r="B46" i="25"/>
  <c r="C45" i="25"/>
  <c r="D47" i="25"/>
  <c r="B47" i="25"/>
  <c r="C46" i="25"/>
  <c r="D45" i="25"/>
  <c r="F22" i="25"/>
  <c r="B45" i="25" s="1"/>
  <c r="B55" i="25" a="1"/>
  <c r="B55" i="25" s="1"/>
  <c r="C47" i="24"/>
  <c r="D46" i="24"/>
  <c r="B46" i="24"/>
  <c r="C45" i="24"/>
  <c r="D47" i="24"/>
  <c r="B47" i="24"/>
  <c r="C46" i="24"/>
  <c r="D45" i="24"/>
  <c r="F22" i="24"/>
  <c r="B45" i="24" s="1"/>
  <c r="B55" i="24" a="1"/>
  <c r="B55" i="24" s="1"/>
  <c r="K12" i="16"/>
  <c r="M12" i="16"/>
  <c r="C47" i="23"/>
  <c r="D46" i="23"/>
  <c r="B46" i="23"/>
  <c r="C45" i="23"/>
  <c r="D47" i="23"/>
  <c r="B47" i="23"/>
  <c r="C46" i="23"/>
  <c r="D45" i="23"/>
  <c r="F22" i="23"/>
  <c r="B45" i="23" s="1"/>
  <c r="B55" i="23" a="1"/>
  <c r="B55" i="23" s="1"/>
  <c r="K11" i="20"/>
  <c r="K11" i="14"/>
  <c r="K11" i="18"/>
  <c r="J5" i="20"/>
  <c r="K5" i="20"/>
  <c r="B51" i="20"/>
  <c r="C51" i="20"/>
  <c r="K6" i="20"/>
  <c r="J6" i="20"/>
  <c r="K4" i="20"/>
  <c r="J4" i="20"/>
  <c r="M11" i="20"/>
  <c r="B52" i="20"/>
  <c r="C52" i="20"/>
  <c r="B32" i="20" a="1"/>
  <c r="B32" i="20" s="1"/>
  <c r="F22" i="20" s="1" a="1"/>
  <c r="J5" i="19"/>
  <c r="K5" i="19"/>
  <c r="B51" i="19"/>
  <c r="C51" i="19"/>
  <c r="K6" i="19"/>
  <c r="J6" i="19"/>
  <c r="K4" i="19"/>
  <c r="J4" i="19"/>
  <c r="M11" i="19"/>
  <c r="B52" i="19"/>
  <c r="C52" i="19"/>
  <c r="K11" i="19"/>
  <c r="B32" i="19" a="1"/>
  <c r="B32" i="19" s="1"/>
  <c r="F22" i="19" s="1" a="1"/>
  <c r="J5" i="18"/>
  <c r="K5" i="18"/>
  <c r="B51" i="18"/>
  <c r="C51" i="18"/>
  <c r="K6" i="18"/>
  <c r="J6" i="18"/>
  <c r="K4" i="18"/>
  <c r="J4" i="18"/>
  <c r="M11" i="18"/>
  <c r="B52" i="18"/>
  <c r="C52" i="18"/>
  <c r="B32" i="18" a="1"/>
  <c r="B32" i="18" s="1"/>
  <c r="F22" i="18" s="1" a="1"/>
  <c r="J5" i="17"/>
  <c r="K5" i="17"/>
  <c r="B51" i="17"/>
  <c r="C51" i="17"/>
  <c r="K6" i="17"/>
  <c r="J6" i="17"/>
  <c r="K4" i="17"/>
  <c r="J4" i="17"/>
  <c r="M11" i="17"/>
  <c r="B52" i="17"/>
  <c r="C52" i="17"/>
  <c r="K11" i="17"/>
  <c r="B32" i="17" a="1"/>
  <c r="B32" i="17" s="1"/>
  <c r="F22" i="17" s="1" a="1"/>
  <c r="H36" i="7"/>
  <c r="AF35" i="7"/>
  <c r="AE35" i="7"/>
  <c r="AA35" i="7"/>
  <c r="W35" i="7"/>
  <c r="AB35" i="7"/>
  <c r="X35" i="7"/>
  <c r="D52" i="16"/>
  <c r="K49" i="16"/>
  <c r="L49" i="16"/>
  <c r="J4" i="16"/>
  <c r="K4" i="16"/>
  <c r="B27" i="16"/>
  <c r="B32" i="16" s="1" a="1"/>
  <c r="B32" i="16" s="1"/>
  <c r="F22" i="16" s="1" a="1"/>
  <c r="B50" i="16"/>
  <c r="C50" i="16"/>
  <c r="M47" i="16"/>
  <c r="N47" i="16"/>
  <c r="B52" i="16"/>
  <c r="C52" i="16"/>
  <c r="D40" i="16"/>
  <c r="C51" i="16" s="1"/>
  <c r="K11" i="16"/>
  <c r="J6" i="16"/>
  <c r="K6" i="16"/>
  <c r="K5" i="16"/>
  <c r="J5" i="16"/>
  <c r="J5" i="15"/>
  <c r="K5" i="15"/>
  <c r="B51" i="15"/>
  <c r="C51" i="15"/>
  <c r="K6" i="15"/>
  <c r="J6" i="15"/>
  <c r="K4" i="15"/>
  <c r="J4" i="15"/>
  <c r="M11" i="15"/>
  <c r="B52" i="15"/>
  <c r="C52" i="15"/>
  <c r="K11" i="15"/>
  <c r="B32" i="15" a="1"/>
  <c r="B32" i="15" s="1"/>
  <c r="F22" i="15" s="1" a="1"/>
  <c r="J5" i="14"/>
  <c r="K5" i="14"/>
  <c r="B51" i="14"/>
  <c r="C51" i="14"/>
  <c r="K6" i="14"/>
  <c r="J6" i="14"/>
  <c r="K4" i="14"/>
  <c r="J4" i="14"/>
  <c r="M11" i="14"/>
  <c r="B52" i="14"/>
  <c r="C52" i="14"/>
  <c r="B32" i="14" a="1"/>
  <c r="B32" i="14" s="1"/>
  <c r="F22" i="14" s="1" a="1"/>
  <c r="B11" i="5"/>
  <c r="K11" i="13"/>
  <c r="C50" i="13"/>
  <c r="J5" i="13"/>
  <c r="K5" i="13"/>
  <c r="B51" i="13"/>
  <c r="C51" i="13"/>
  <c r="K6" i="13"/>
  <c r="J6" i="13"/>
  <c r="K4" i="13"/>
  <c r="J4" i="13"/>
  <c r="M11" i="13"/>
  <c r="B52" i="13"/>
  <c r="C52" i="13"/>
  <c r="B32" i="13" a="1"/>
  <c r="B32" i="13" s="1"/>
  <c r="F22" i="13" s="1" a="1"/>
  <c r="K11" i="9"/>
  <c r="K11" i="11"/>
  <c r="K11" i="12"/>
  <c r="C50" i="12"/>
  <c r="J5" i="12"/>
  <c r="K5" i="12"/>
  <c r="B51" i="12"/>
  <c r="C51" i="12"/>
  <c r="K6" i="12"/>
  <c r="J6" i="12"/>
  <c r="K4" i="12"/>
  <c r="J4" i="12"/>
  <c r="M11" i="12"/>
  <c r="B52" i="12"/>
  <c r="C52" i="12"/>
  <c r="B32" i="12" a="1"/>
  <c r="B32" i="12" s="1"/>
  <c r="F22" i="12" s="1" a="1"/>
  <c r="C50" i="11"/>
  <c r="J5" i="11"/>
  <c r="K5" i="11"/>
  <c r="B51" i="11"/>
  <c r="C51" i="11"/>
  <c r="K6" i="11"/>
  <c r="J6" i="11"/>
  <c r="K4" i="11"/>
  <c r="J4" i="11"/>
  <c r="M11" i="11"/>
  <c r="B52" i="11"/>
  <c r="C52" i="11"/>
  <c r="B32" i="11" a="1"/>
  <c r="B32" i="11" s="1"/>
  <c r="F22" i="11" s="1" a="1"/>
  <c r="J5" i="10"/>
  <c r="K5" i="10"/>
  <c r="B51" i="10"/>
  <c r="C51" i="10"/>
  <c r="K6" i="10"/>
  <c r="J6" i="10"/>
  <c r="K4" i="10"/>
  <c r="J4" i="10"/>
  <c r="M11" i="10"/>
  <c r="B52" i="10"/>
  <c r="C52" i="10"/>
  <c r="K11" i="10"/>
  <c r="B32" i="10" a="1"/>
  <c r="B32" i="10" s="1"/>
  <c r="F22" i="10" s="1" a="1"/>
  <c r="C50" i="9"/>
  <c r="J5" i="9"/>
  <c r="K5" i="9"/>
  <c r="B51" i="9"/>
  <c r="C51" i="9"/>
  <c r="K6" i="9"/>
  <c r="J6" i="9"/>
  <c r="K4" i="9"/>
  <c r="J4" i="9"/>
  <c r="M11" i="9"/>
  <c r="B52" i="9"/>
  <c r="C52" i="9"/>
  <c r="B32" i="9" a="1"/>
  <c r="B32" i="9" s="1"/>
  <c r="F22" i="9" s="1" a="1"/>
  <c r="F45" i="46" l="1" a="1"/>
  <c r="B61" i="46" s="1"/>
  <c r="F45" i="45" a="1"/>
  <c r="B61" i="45" s="1"/>
  <c r="F45" i="44" a="1"/>
  <c r="B61" i="44" s="1"/>
  <c r="F45" i="43" a="1"/>
  <c r="B61" i="43" s="1"/>
  <c r="F45" i="42" a="1"/>
  <c r="B61" i="42" s="1"/>
  <c r="F45" i="41" a="1"/>
  <c r="F45" i="40" a="1"/>
  <c r="F45" i="39" a="1"/>
  <c r="B61" i="39" s="1"/>
  <c r="F45" i="38" a="1"/>
  <c r="F45" i="37" a="1"/>
  <c r="B61" i="37" s="1"/>
  <c r="F45" i="36" a="1"/>
  <c r="F45" i="35" a="1"/>
  <c r="F45" i="34" a="1"/>
  <c r="B61" i="34" s="1"/>
  <c r="F45" i="33" a="1"/>
  <c r="B61" i="33" s="1"/>
  <c r="F45" i="32" a="1"/>
  <c r="B61" i="32" s="1"/>
  <c r="F45" i="31" a="1"/>
  <c r="F45" i="30" a="1"/>
  <c r="F45" i="29" a="1"/>
  <c r="B61" i="29" s="1"/>
  <c r="F45" i="28" a="1"/>
  <c r="B61" i="28" s="1"/>
  <c r="F45" i="27" a="1"/>
  <c r="F45" i="26" a="1"/>
  <c r="F45" i="25" a="1"/>
  <c r="F45" i="24" a="1"/>
  <c r="B61" i="24" s="1"/>
  <c r="F45" i="23" a="1"/>
  <c r="C47" i="20"/>
  <c r="D46" i="20"/>
  <c r="B46" i="20"/>
  <c r="C45" i="20"/>
  <c r="D47" i="20"/>
  <c r="B47" i="20"/>
  <c r="C46" i="20"/>
  <c r="D45" i="20"/>
  <c r="F22" i="20"/>
  <c r="B45" i="20" s="1"/>
  <c r="B55" i="20" a="1"/>
  <c r="B55" i="20" s="1"/>
  <c r="C47" i="19"/>
  <c r="D46" i="19"/>
  <c r="B46" i="19"/>
  <c r="C45" i="19"/>
  <c r="D47" i="19"/>
  <c r="B47" i="19"/>
  <c r="C46" i="19"/>
  <c r="D45" i="19"/>
  <c r="F22" i="19"/>
  <c r="B45" i="19" s="1"/>
  <c r="B55" i="19" a="1"/>
  <c r="B55" i="19" s="1"/>
  <c r="C47" i="18"/>
  <c r="D46" i="18"/>
  <c r="B46" i="18"/>
  <c r="C45" i="18"/>
  <c r="D47" i="18"/>
  <c r="B47" i="18"/>
  <c r="C46" i="18"/>
  <c r="D45" i="18"/>
  <c r="F22" i="18"/>
  <c r="B45" i="18" s="1"/>
  <c r="B55" i="18" a="1"/>
  <c r="B55" i="18" s="1"/>
  <c r="C47" i="17"/>
  <c r="D46" i="17"/>
  <c r="B46" i="17"/>
  <c r="C45" i="17"/>
  <c r="D47" i="17"/>
  <c r="B47" i="17"/>
  <c r="C46" i="17"/>
  <c r="D45" i="17"/>
  <c r="F22" i="17"/>
  <c r="B45" i="17" s="1"/>
  <c r="B55" i="17" a="1"/>
  <c r="B55" i="17" s="1"/>
  <c r="H37" i="7"/>
  <c r="AA36" i="7"/>
  <c r="W36" i="7"/>
  <c r="AF36" i="7"/>
  <c r="AB36" i="7"/>
  <c r="X36" i="7"/>
  <c r="AE36" i="7"/>
  <c r="C47" i="16"/>
  <c r="D46" i="16"/>
  <c r="B46" i="16"/>
  <c r="C45" i="16"/>
  <c r="D47" i="16"/>
  <c r="B47" i="16"/>
  <c r="C46" i="16"/>
  <c r="D45" i="16"/>
  <c r="F22" i="16"/>
  <c r="B45" i="16" s="1"/>
  <c r="M49" i="16"/>
  <c r="N49" i="16"/>
  <c r="D51" i="16"/>
  <c r="K48" i="16"/>
  <c r="L48" i="16"/>
  <c r="B51" i="16"/>
  <c r="C47" i="15"/>
  <c r="D46" i="15"/>
  <c r="B46" i="15"/>
  <c r="C45" i="15"/>
  <c r="D47" i="15"/>
  <c r="B47" i="15"/>
  <c r="C46" i="15"/>
  <c r="D45" i="15"/>
  <c r="F22" i="15"/>
  <c r="B45" i="15" s="1"/>
  <c r="B55" i="15" a="1"/>
  <c r="B55" i="15" s="1"/>
  <c r="C47" i="14"/>
  <c r="D46" i="14"/>
  <c r="B46" i="14"/>
  <c r="C45" i="14"/>
  <c r="D47" i="14"/>
  <c r="B47" i="14"/>
  <c r="C46" i="14"/>
  <c r="D45" i="14"/>
  <c r="F22" i="14"/>
  <c r="B45" i="14" s="1"/>
  <c r="B55" i="14" a="1"/>
  <c r="B55" i="14" s="1"/>
  <c r="B12" i="5"/>
  <c r="C47" i="13"/>
  <c r="D46" i="13"/>
  <c r="B46" i="13"/>
  <c r="C45" i="13"/>
  <c r="D47" i="13"/>
  <c r="B47" i="13"/>
  <c r="C46" i="13"/>
  <c r="D45" i="13"/>
  <c r="F22" i="13"/>
  <c r="B45" i="13" s="1"/>
  <c r="B55" i="13" a="1"/>
  <c r="B55" i="13" s="1"/>
  <c r="C47" i="12"/>
  <c r="D46" i="12"/>
  <c r="B46" i="12"/>
  <c r="C45" i="12"/>
  <c r="D47" i="12"/>
  <c r="B47" i="12"/>
  <c r="C46" i="12"/>
  <c r="D45" i="12"/>
  <c r="F22" i="12"/>
  <c r="B45" i="12" s="1"/>
  <c r="B55" i="12" a="1"/>
  <c r="B55" i="12" s="1"/>
  <c r="C47" i="11"/>
  <c r="D46" i="11"/>
  <c r="B46" i="11"/>
  <c r="C45" i="11"/>
  <c r="D47" i="11"/>
  <c r="B47" i="11"/>
  <c r="C46" i="11"/>
  <c r="D45" i="11"/>
  <c r="F22" i="11"/>
  <c r="B45" i="11" s="1"/>
  <c r="B55" i="11" a="1"/>
  <c r="B55" i="11" s="1"/>
  <c r="C47" i="10"/>
  <c r="D46" i="10"/>
  <c r="B46" i="10"/>
  <c r="C45" i="10"/>
  <c r="D47" i="10"/>
  <c r="B47" i="10"/>
  <c r="C46" i="10"/>
  <c r="D45" i="10"/>
  <c r="F22" i="10"/>
  <c r="B45" i="10" s="1"/>
  <c r="B55" i="10" a="1"/>
  <c r="B55" i="10" s="1"/>
  <c r="C47" i="9"/>
  <c r="D46" i="9"/>
  <c r="B46" i="9"/>
  <c r="C45" i="9"/>
  <c r="D47" i="9"/>
  <c r="B47" i="9"/>
  <c r="C46" i="9"/>
  <c r="D45" i="9"/>
  <c r="F22" i="9"/>
  <c r="B45" i="9" s="1"/>
  <c r="B55" i="9" a="1"/>
  <c r="B55" i="9" s="1"/>
  <c r="C10" i="1"/>
  <c r="D50" i="1"/>
  <c r="D39" i="1"/>
  <c r="G50" i="44" l="1"/>
  <c r="G50" i="34"/>
  <c r="G50" i="39"/>
  <c r="G50" i="42"/>
  <c r="C61" i="44"/>
  <c r="G50" i="45"/>
  <c r="G50" i="46"/>
  <c r="C61" i="42"/>
  <c r="G50" i="43"/>
  <c r="C61" i="46"/>
  <c r="C61" i="39"/>
  <c r="C61" i="43"/>
  <c r="C61" i="45"/>
  <c r="F45" i="46"/>
  <c r="G51" i="46" s="1"/>
  <c r="C60" i="46"/>
  <c r="B60" i="46"/>
  <c r="F45" i="45"/>
  <c r="G51" i="45" s="1"/>
  <c r="C60" i="45"/>
  <c r="B60" i="45"/>
  <c r="F45" i="44"/>
  <c r="G51" i="44" s="1"/>
  <c r="C60" i="44"/>
  <c r="B60" i="44"/>
  <c r="F45" i="43"/>
  <c r="G51" i="43" s="1"/>
  <c r="C60" i="43"/>
  <c r="B60" i="43"/>
  <c r="F45" i="42"/>
  <c r="G51" i="42" s="1"/>
  <c r="C60" i="42"/>
  <c r="B60" i="42"/>
  <c r="B61" i="41"/>
  <c r="C61" i="41"/>
  <c r="C60" i="41"/>
  <c r="G50" i="41"/>
  <c r="F45" i="41"/>
  <c r="B61" i="40"/>
  <c r="C61" i="40"/>
  <c r="C60" i="40"/>
  <c r="G50" i="40"/>
  <c r="F45" i="40"/>
  <c r="F45" i="39"/>
  <c r="G51" i="39" s="1"/>
  <c r="C60" i="39"/>
  <c r="B60" i="39"/>
  <c r="B61" i="38"/>
  <c r="C61" i="38"/>
  <c r="C60" i="38"/>
  <c r="G50" i="38"/>
  <c r="F45" i="38"/>
  <c r="G50" i="32"/>
  <c r="C61" i="34"/>
  <c r="G50" i="37"/>
  <c r="G50" i="28"/>
  <c r="C61" i="32"/>
  <c r="G50" i="33"/>
  <c r="G50" i="24"/>
  <c r="C61" i="33"/>
  <c r="C61" i="37"/>
  <c r="F45" i="37"/>
  <c r="G51" i="37" s="1"/>
  <c r="C60" i="37"/>
  <c r="B60" i="37"/>
  <c r="B61" i="36"/>
  <c r="C61" i="36"/>
  <c r="C60" i="36"/>
  <c r="G50" i="36"/>
  <c r="F45" i="36"/>
  <c r="B61" i="35"/>
  <c r="C61" i="35"/>
  <c r="C60" i="35"/>
  <c r="G50" i="35"/>
  <c r="F45" i="35"/>
  <c r="F45" i="34"/>
  <c r="G51" i="34" s="1"/>
  <c r="C60" i="34"/>
  <c r="B60" i="34"/>
  <c r="F45" i="33"/>
  <c r="G51" i="33" s="1"/>
  <c r="C60" i="33"/>
  <c r="B60" i="33"/>
  <c r="F45" i="32"/>
  <c r="G51" i="32" s="1"/>
  <c r="C60" i="32"/>
  <c r="B60" i="32"/>
  <c r="B61" i="31"/>
  <c r="C61" i="31"/>
  <c r="C60" i="31"/>
  <c r="G50" i="31"/>
  <c r="F45" i="31"/>
  <c r="B61" i="30"/>
  <c r="C61" i="30"/>
  <c r="C60" i="30"/>
  <c r="G50" i="30"/>
  <c r="F45" i="30"/>
  <c r="C61" i="24"/>
  <c r="F45" i="24"/>
  <c r="G51" i="24" s="1"/>
  <c r="C60" i="24"/>
  <c r="C61" i="28"/>
  <c r="G50" i="29"/>
  <c r="C61" i="29"/>
  <c r="F45" i="29"/>
  <c r="G51" i="29" s="1"/>
  <c r="C60" i="29"/>
  <c r="B60" i="29"/>
  <c r="F45" i="28"/>
  <c r="G51" i="28" s="1"/>
  <c r="C60" i="28"/>
  <c r="B60" i="28"/>
  <c r="B61" i="27"/>
  <c r="C61" i="27"/>
  <c r="C60" i="27"/>
  <c r="G50" i="27"/>
  <c r="F45" i="27"/>
  <c r="B61" i="26"/>
  <c r="C61" i="26"/>
  <c r="C60" i="26"/>
  <c r="G50" i="26"/>
  <c r="F45" i="26"/>
  <c r="B61" i="25"/>
  <c r="C61" i="25"/>
  <c r="C60" i="25"/>
  <c r="G50" i="25"/>
  <c r="F45" i="25"/>
  <c r="B60" i="24"/>
  <c r="B61" i="23"/>
  <c r="C61" i="23"/>
  <c r="C60" i="23"/>
  <c r="G50" i="23"/>
  <c r="F45" i="23"/>
  <c r="B55" i="16" a="1"/>
  <c r="B55" i="16" s="1"/>
  <c r="F45" i="16" s="1" a="1"/>
  <c r="B61" i="16" s="1"/>
  <c r="F45" i="20" a="1"/>
  <c r="F45" i="19" a="1"/>
  <c r="F45" i="18" a="1"/>
  <c r="F45" i="17" a="1"/>
  <c r="AF37" i="7"/>
  <c r="AE37" i="7"/>
  <c r="AA37" i="7"/>
  <c r="W37" i="7"/>
  <c r="AB37" i="7"/>
  <c r="X37" i="7"/>
  <c r="H38" i="7"/>
  <c r="M48" i="16"/>
  <c r="N48" i="16"/>
  <c r="F45" i="15" a="1"/>
  <c r="F45" i="14" a="1"/>
  <c r="B13" i="5"/>
  <c r="F45" i="13" a="1"/>
  <c r="B61" i="13" s="1"/>
  <c r="F45" i="12" a="1"/>
  <c r="F45" i="11" a="1"/>
  <c r="F45" i="10" a="1"/>
  <c r="F45" i="9" a="1"/>
  <c r="F59" i="42" l="1"/>
  <c r="E63" i="42" s="1"/>
  <c r="E64" i="42" s="1"/>
  <c r="F59" i="44"/>
  <c r="E63" i="44" s="1"/>
  <c r="E64" i="44" s="1"/>
  <c r="F59" i="46"/>
  <c r="F59" i="39"/>
  <c r="E63" i="39" s="1"/>
  <c r="E64" i="39" s="1"/>
  <c r="F59" i="43"/>
  <c r="E63" i="43" s="1"/>
  <c r="E64" i="43" s="1"/>
  <c r="F59" i="45"/>
  <c r="E63" i="46"/>
  <c r="E64" i="46" s="1"/>
  <c r="C63" i="46"/>
  <c r="C64" i="46"/>
  <c r="D64" i="46" s="1"/>
  <c r="E63" i="45"/>
  <c r="E64" i="45" s="1"/>
  <c r="C63" i="45"/>
  <c r="C64" i="45"/>
  <c r="D64" i="45" s="1"/>
  <c r="C63" i="44"/>
  <c r="C64" i="44"/>
  <c r="D64" i="44" s="1"/>
  <c r="C63" i="43"/>
  <c r="C64" i="43"/>
  <c r="D64" i="43" s="1"/>
  <c r="C63" i="42"/>
  <c r="C64" i="42"/>
  <c r="D64" i="42" s="1"/>
  <c r="B60" i="41"/>
  <c r="G51" i="41"/>
  <c r="F59" i="41"/>
  <c r="B60" i="40"/>
  <c r="G51" i="40"/>
  <c r="F59" i="40"/>
  <c r="C63" i="39"/>
  <c r="C64" i="39"/>
  <c r="D64" i="39" s="1"/>
  <c r="B60" i="38"/>
  <c r="G51" i="38"/>
  <c r="F59" i="38"/>
  <c r="F59" i="32"/>
  <c r="E63" i="32" s="1"/>
  <c r="E64" i="32" s="1"/>
  <c r="F59" i="34"/>
  <c r="E63" i="34" s="1"/>
  <c r="E64" i="34" s="1"/>
  <c r="F59" i="33"/>
  <c r="E63" i="33" s="1"/>
  <c r="E64" i="33" s="1"/>
  <c r="F59" i="37"/>
  <c r="E63" i="37" s="1"/>
  <c r="E64" i="37" s="1"/>
  <c r="F59" i="24"/>
  <c r="E63" i="24" s="1"/>
  <c r="E64" i="24" s="1"/>
  <c r="F59" i="28"/>
  <c r="E63" i="28" s="1"/>
  <c r="E64" i="28" s="1"/>
  <c r="C63" i="37"/>
  <c r="C64" i="37"/>
  <c r="D64" i="37" s="1"/>
  <c r="B60" i="36"/>
  <c r="G51" i="36"/>
  <c r="F59" i="36"/>
  <c r="B60" i="35"/>
  <c r="G51" i="35"/>
  <c r="F59" i="35"/>
  <c r="C63" i="34"/>
  <c r="C64" i="34"/>
  <c r="D64" i="34" s="1"/>
  <c r="C63" i="33"/>
  <c r="C64" i="33"/>
  <c r="D64" i="33" s="1"/>
  <c r="C63" i="32"/>
  <c r="C64" i="32"/>
  <c r="D64" i="32" s="1"/>
  <c r="B60" i="31"/>
  <c r="G51" i="31"/>
  <c r="F59" i="31"/>
  <c r="B60" i="30"/>
  <c r="G51" i="30"/>
  <c r="F59" i="30"/>
  <c r="F59" i="29"/>
  <c r="G50" i="16"/>
  <c r="E63" i="29"/>
  <c r="E64" i="29" s="1"/>
  <c r="C63" i="29"/>
  <c r="C64" i="29"/>
  <c r="D64" i="29" s="1"/>
  <c r="C63" i="28"/>
  <c r="C64" i="28"/>
  <c r="D64" i="28" s="1"/>
  <c r="B60" i="27"/>
  <c r="G51" i="27"/>
  <c r="F59" i="27"/>
  <c r="B60" i="26"/>
  <c r="G51" i="26"/>
  <c r="F59" i="26"/>
  <c r="B60" i="25"/>
  <c r="G51" i="25"/>
  <c r="F59" i="25"/>
  <c r="C63" i="24"/>
  <c r="C64" i="24"/>
  <c r="D64" i="24" s="1"/>
  <c r="C61" i="16"/>
  <c r="F45" i="16"/>
  <c r="B60" i="16" s="1"/>
  <c r="C60" i="16"/>
  <c r="B60" i="23"/>
  <c r="G51" i="23"/>
  <c r="F59" i="23"/>
  <c r="G50" i="13"/>
  <c r="B61" i="20"/>
  <c r="C61" i="20"/>
  <c r="C60" i="20"/>
  <c r="G50" i="20"/>
  <c r="F45" i="20"/>
  <c r="B61" i="19"/>
  <c r="C61" i="19"/>
  <c r="C60" i="19"/>
  <c r="G50" i="19"/>
  <c r="F45" i="19"/>
  <c r="B61" i="18"/>
  <c r="C61" i="18"/>
  <c r="C60" i="18"/>
  <c r="G50" i="18"/>
  <c r="F45" i="18"/>
  <c r="B61" i="17"/>
  <c r="C61" i="17"/>
  <c r="C60" i="17"/>
  <c r="G50" i="17"/>
  <c r="F45" i="17"/>
  <c r="AF38" i="7"/>
  <c r="AE38" i="7"/>
  <c r="AA38" i="7"/>
  <c r="W38" i="7"/>
  <c r="AB38" i="7"/>
  <c r="X38" i="7"/>
  <c r="H39" i="7"/>
  <c r="B61" i="15"/>
  <c r="C61" i="15"/>
  <c r="C60" i="15"/>
  <c r="G50" i="15"/>
  <c r="F45" i="15"/>
  <c r="B61" i="14"/>
  <c r="C61" i="14"/>
  <c r="C60" i="14"/>
  <c r="G50" i="14"/>
  <c r="F45" i="14"/>
  <c r="B14" i="5"/>
  <c r="C61" i="13"/>
  <c r="F45" i="13"/>
  <c r="B60" i="13" s="1"/>
  <c r="C60" i="13"/>
  <c r="G51" i="13"/>
  <c r="B61" i="12"/>
  <c r="C61" i="12"/>
  <c r="C60" i="12"/>
  <c r="G50" i="12"/>
  <c r="F45" i="12"/>
  <c r="B61" i="11"/>
  <c r="C61" i="11"/>
  <c r="C60" i="11"/>
  <c r="G50" i="11"/>
  <c r="F45" i="11"/>
  <c r="B61" i="10"/>
  <c r="C61" i="10"/>
  <c r="C60" i="10"/>
  <c r="G50" i="10"/>
  <c r="F45" i="10"/>
  <c r="B61" i="9"/>
  <c r="C61" i="9"/>
  <c r="C60" i="9"/>
  <c r="G50" i="9"/>
  <c r="F45" i="9"/>
  <c r="F59" i="16" l="1"/>
  <c r="C66" i="46"/>
  <c r="D38" i="5" s="1"/>
  <c r="D63" i="46"/>
  <c r="C66" i="45"/>
  <c r="D37" i="5" s="1"/>
  <c r="D63" i="45"/>
  <c r="C66" i="44"/>
  <c r="D36" i="5" s="1"/>
  <c r="D63" i="44"/>
  <c r="C66" i="43"/>
  <c r="D35" i="5" s="1"/>
  <c r="D63" i="43"/>
  <c r="C66" i="42"/>
  <c r="D34" i="5" s="1"/>
  <c r="D63" i="42"/>
  <c r="E63" i="41"/>
  <c r="E64" i="41" s="1"/>
  <c r="C63" i="41"/>
  <c r="C64" i="41"/>
  <c r="D64" i="41" s="1"/>
  <c r="E63" i="40"/>
  <c r="E64" i="40" s="1"/>
  <c r="C63" i="40"/>
  <c r="C64" i="40"/>
  <c r="D64" i="40" s="1"/>
  <c r="C66" i="39"/>
  <c r="D31" i="5" s="1"/>
  <c r="D63" i="39"/>
  <c r="E63" i="38"/>
  <c r="E64" i="38" s="1"/>
  <c r="C63" i="38"/>
  <c r="C64" i="38"/>
  <c r="D64" i="38" s="1"/>
  <c r="G51" i="16"/>
  <c r="C66" i="37"/>
  <c r="D29" i="5" s="1"/>
  <c r="D63" i="37"/>
  <c r="E63" i="36"/>
  <c r="E64" i="36" s="1"/>
  <c r="C63" i="36"/>
  <c r="C64" i="36"/>
  <c r="D64" i="36" s="1"/>
  <c r="E63" i="35"/>
  <c r="E64" i="35" s="1"/>
  <c r="C63" i="35"/>
  <c r="C64" i="35"/>
  <c r="D64" i="35" s="1"/>
  <c r="C66" i="34"/>
  <c r="D26" i="5" s="1"/>
  <c r="D63" i="34"/>
  <c r="C66" i="33"/>
  <c r="D25" i="5" s="1"/>
  <c r="D63" i="33"/>
  <c r="C66" i="32"/>
  <c r="D24" i="5" s="1"/>
  <c r="D63" i="32"/>
  <c r="E63" i="31"/>
  <c r="E64" i="31" s="1"/>
  <c r="C63" i="31"/>
  <c r="C64" i="31"/>
  <c r="D64" i="31" s="1"/>
  <c r="E63" i="30"/>
  <c r="E64" i="30" s="1"/>
  <c r="C63" i="30"/>
  <c r="C64" i="30"/>
  <c r="D64" i="30" s="1"/>
  <c r="C66" i="29"/>
  <c r="D21" i="5" s="1"/>
  <c r="D63" i="29"/>
  <c r="C66" i="28"/>
  <c r="D20" i="5" s="1"/>
  <c r="D63" i="28"/>
  <c r="E63" i="27"/>
  <c r="E64" i="27" s="1"/>
  <c r="C63" i="27"/>
  <c r="C64" i="27"/>
  <c r="D64" i="27" s="1"/>
  <c r="E63" i="26"/>
  <c r="E64" i="26" s="1"/>
  <c r="C63" i="26"/>
  <c r="C64" i="26"/>
  <c r="D64" i="26" s="1"/>
  <c r="E63" i="25"/>
  <c r="E64" i="25" s="1"/>
  <c r="C63" i="25"/>
  <c r="C64" i="25"/>
  <c r="D64" i="25" s="1"/>
  <c r="C66" i="24"/>
  <c r="D16" i="5" s="1"/>
  <c r="D63" i="24"/>
  <c r="E63" i="23"/>
  <c r="E64" i="23" s="1"/>
  <c r="C63" i="23"/>
  <c r="C64" i="23"/>
  <c r="D64" i="23" s="1"/>
  <c r="B60" i="20"/>
  <c r="G51" i="20"/>
  <c r="F59" i="20"/>
  <c r="B60" i="19"/>
  <c r="G51" i="19"/>
  <c r="F59" i="19"/>
  <c r="B60" i="18"/>
  <c r="G51" i="18"/>
  <c r="F59" i="18"/>
  <c r="B60" i="17"/>
  <c r="G51" i="17"/>
  <c r="F59" i="17"/>
  <c r="H40" i="7"/>
  <c r="AF39" i="7"/>
  <c r="AE39" i="7"/>
  <c r="AA39" i="7"/>
  <c r="W39" i="7"/>
  <c r="AB39" i="7"/>
  <c r="X39" i="7"/>
  <c r="E63" i="16"/>
  <c r="E64" i="16" s="1"/>
  <c r="C63" i="16"/>
  <c r="C64" i="16"/>
  <c r="D64" i="16" s="1"/>
  <c r="B60" i="15"/>
  <c r="G51" i="15"/>
  <c r="F59" i="15"/>
  <c r="B60" i="14"/>
  <c r="F59" i="14" s="1"/>
  <c r="G51" i="14"/>
  <c r="B15" i="5"/>
  <c r="F59" i="13"/>
  <c r="E63" i="13" s="1"/>
  <c r="E64" i="13" s="1"/>
  <c r="C63" i="13"/>
  <c r="C64" i="13"/>
  <c r="D64" i="13" s="1"/>
  <c r="B60" i="12"/>
  <c r="G51" i="12"/>
  <c r="F59" i="12"/>
  <c r="B60" i="11"/>
  <c r="G51" i="11"/>
  <c r="F59" i="11"/>
  <c r="B60" i="10"/>
  <c r="G51" i="10"/>
  <c r="F59" i="10"/>
  <c r="B60" i="9"/>
  <c r="F59" i="9" s="1"/>
  <c r="G51" i="9"/>
  <c r="E20" i="5" l="1"/>
  <c r="F20" i="5"/>
  <c r="E21" i="5"/>
  <c r="F21" i="5"/>
  <c r="E24" i="5"/>
  <c r="F24" i="5"/>
  <c r="E25" i="5"/>
  <c r="F25" i="5"/>
  <c r="E26" i="5"/>
  <c r="F26" i="5"/>
  <c r="E29" i="5"/>
  <c r="F29" i="5"/>
  <c r="E31" i="5"/>
  <c r="F31" i="5"/>
  <c r="E34" i="5"/>
  <c r="F34" i="5"/>
  <c r="E35" i="5"/>
  <c r="F35" i="5"/>
  <c r="E36" i="5"/>
  <c r="F36" i="5"/>
  <c r="E37" i="5"/>
  <c r="F37" i="5"/>
  <c r="E38" i="5"/>
  <c r="F38" i="5"/>
  <c r="E16" i="5"/>
  <c r="F16" i="5"/>
  <c r="C66" i="41"/>
  <c r="D33" i="5" s="1"/>
  <c r="D63" i="41"/>
  <c r="C66" i="40"/>
  <c r="D32" i="5" s="1"/>
  <c r="D63" i="40"/>
  <c r="C66" i="38"/>
  <c r="D30" i="5" s="1"/>
  <c r="D63" i="38"/>
  <c r="C66" i="36"/>
  <c r="D28" i="5" s="1"/>
  <c r="D63" i="36"/>
  <c r="C66" i="35"/>
  <c r="D27" i="5" s="1"/>
  <c r="D63" i="35"/>
  <c r="C66" i="31"/>
  <c r="D23" i="5" s="1"/>
  <c r="D63" i="31"/>
  <c r="C66" i="30"/>
  <c r="D22" i="5" s="1"/>
  <c r="D63" i="30"/>
  <c r="C66" i="27"/>
  <c r="D19" i="5" s="1"/>
  <c r="D63" i="27"/>
  <c r="C66" i="26"/>
  <c r="D18" i="5" s="1"/>
  <c r="D63" i="26"/>
  <c r="C66" i="25"/>
  <c r="D17" i="5" s="1"/>
  <c r="D63" i="25"/>
  <c r="C66" i="23"/>
  <c r="D15" i="5" s="1"/>
  <c r="D63" i="23"/>
  <c r="E63" i="20"/>
  <c r="E64" i="20" s="1"/>
  <c r="C63" i="20"/>
  <c r="C64" i="20"/>
  <c r="D64" i="20" s="1"/>
  <c r="E63" i="19"/>
  <c r="E64" i="19" s="1"/>
  <c r="C63" i="19"/>
  <c r="C64" i="19"/>
  <c r="D64" i="19" s="1"/>
  <c r="E63" i="18"/>
  <c r="E64" i="18" s="1"/>
  <c r="C63" i="18"/>
  <c r="C64" i="18"/>
  <c r="D64" i="18" s="1"/>
  <c r="E63" i="17"/>
  <c r="E64" i="17" s="1"/>
  <c r="C63" i="17"/>
  <c r="C64" i="17"/>
  <c r="D64" i="17" s="1"/>
  <c r="AA40" i="7"/>
  <c r="W40" i="7"/>
  <c r="AE40" i="7"/>
  <c r="AB40" i="7"/>
  <c r="X40" i="7"/>
  <c r="AF40" i="7"/>
  <c r="H41" i="7"/>
  <c r="C66" i="16"/>
  <c r="D12" i="5" s="1"/>
  <c r="D63" i="16"/>
  <c r="E63" i="15"/>
  <c r="E64" i="15" s="1"/>
  <c r="C63" i="15"/>
  <c r="C64" i="15"/>
  <c r="D64" i="15" s="1"/>
  <c r="E63" i="14"/>
  <c r="E64" i="14" s="1"/>
  <c r="C63" i="14"/>
  <c r="C64" i="14"/>
  <c r="D64" i="14" s="1"/>
  <c r="B16" i="5"/>
  <c r="C66" i="13"/>
  <c r="D7" i="5" s="1"/>
  <c r="D63" i="13"/>
  <c r="E63" i="12"/>
  <c r="E64" i="12" s="1"/>
  <c r="C63" i="12"/>
  <c r="C64" i="12"/>
  <c r="D64" i="12" s="1"/>
  <c r="E63" i="11"/>
  <c r="E64" i="11" s="1"/>
  <c r="C63" i="11"/>
  <c r="C64" i="11"/>
  <c r="D64" i="11" s="1"/>
  <c r="E63" i="10"/>
  <c r="E64" i="10" s="1"/>
  <c r="C63" i="10"/>
  <c r="C64" i="10"/>
  <c r="D64" i="10" s="1"/>
  <c r="E63" i="9"/>
  <c r="E64" i="9" s="1"/>
  <c r="C63" i="9"/>
  <c r="C64" i="9"/>
  <c r="D64" i="9" s="1"/>
  <c r="E7" i="5" l="1"/>
  <c r="F7" i="5"/>
  <c r="E15" i="5"/>
  <c r="F15" i="5"/>
  <c r="E17" i="5"/>
  <c r="F17" i="5"/>
  <c r="E18" i="5"/>
  <c r="F18" i="5"/>
  <c r="E19" i="5"/>
  <c r="F19" i="5"/>
  <c r="E22" i="5"/>
  <c r="F22" i="5"/>
  <c r="E23" i="5"/>
  <c r="F23" i="5"/>
  <c r="E27" i="5"/>
  <c r="F27" i="5"/>
  <c r="E28" i="5"/>
  <c r="F28" i="5"/>
  <c r="E30" i="5"/>
  <c r="F30" i="5"/>
  <c r="E32" i="5"/>
  <c r="F32" i="5"/>
  <c r="E33" i="5"/>
  <c r="F33" i="5"/>
  <c r="E12" i="5"/>
  <c r="F12" i="5"/>
  <c r="C66" i="20"/>
  <c r="D14" i="5" s="1"/>
  <c r="D63" i="20"/>
  <c r="C66" i="19"/>
  <c r="D13" i="5" s="1"/>
  <c r="D63" i="19"/>
  <c r="C66" i="18"/>
  <c r="D3" i="5" s="1"/>
  <c r="D63" i="18"/>
  <c r="C66" i="17"/>
  <c r="D4" i="5" s="1"/>
  <c r="D63" i="17"/>
  <c r="AF41" i="7"/>
  <c r="AE41" i="7"/>
  <c r="AA41" i="7"/>
  <c r="W41" i="7"/>
  <c r="AB41" i="7"/>
  <c r="X41" i="7"/>
  <c r="H42" i="7"/>
  <c r="C66" i="15"/>
  <c r="D5" i="5" s="1"/>
  <c r="D63" i="15"/>
  <c r="C66" i="14"/>
  <c r="D6" i="5" s="1"/>
  <c r="D63" i="14"/>
  <c r="B17" i="5"/>
  <c r="C66" i="12"/>
  <c r="D8" i="5" s="1"/>
  <c r="D63" i="12"/>
  <c r="C66" i="11"/>
  <c r="D9" i="5" s="1"/>
  <c r="D63" i="11"/>
  <c r="C66" i="10"/>
  <c r="D10" i="5" s="1"/>
  <c r="D63" i="10"/>
  <c r="C66" i="9"/>
  <c r="D11" i="5" s="1"/>
  <c r="D63" i="9"/>
  <c r="E6" i="5" l="1"/>
  <c r="F6" i="5"/>
  <c r="E5" i="5"/>
  <c r="F5" i="5"/>
  <c r="E11" i="5"/>
  <c r="F11" i="5"/>
  <c r="E10" i="5"/>
  <c r="F10" i="5"/>
  <c r="E9" i="5"/>
  <c r="F9" i="5"/>
  <c r="E8" i="5"/>
  <c r="F8" i="5"/>
  <c r="E4" i="5"/>
  <c r="F4" i="5"/>
  <c r="F3" i="5"/>
  <c r="E3" i="5"/>
  <c r="E13" i="5"/>
  <c r="F13" i="5"/>
  <c r="E14" i="5"/>
  <c r="F14" i="5"/>
  <c r="AF42" i="7"/>
  <c r="AE42" i="7"/>
  <c r="AA42" i="7"/>
  <c r="W42" i="7"/>
  <c r="AB42" i="7"/>
  <c r="X42" i="7"/>
  <c r="H43" i="7"/>
  <c r="B18" i="5"/>
  <c r="H44" i="7" l="1"/>
  <c r="AF43" i="7"/>
  <c r="AE43" i="7"/>
  <c r="AA43" i="7"/>
  <c r="W43" i="7"/>
  <c r="AB43" i="7"/>
  <c r="X43" i="7"/>
  <c r="B19" i="5"/>
  <c r="AA44" i="7" l="1"/>
  <c r="W44" i="7"/>
  <c r="AF44" i="7"/>
  <c r="AB44" i="7"/>
  <c r="X44" i="7"/>
  <c r="AE44" i="7"/>
  <c r="H45" i="7"/>
  <c r="B20" i="5"/>
  <c r="AF45" i="7" l="1"/>
  <c r="AE45" i="7"/>
  <c r="AA45" i="7"/>
  <c r="W45" i="7"/>
  <c r="AB45" i="7"/>
  <c r="X45" i="7"/>
  <c r="H46" i="7"/>
  <c r="B21" i="5"/>
  <c r="AF46" i="7" l="1"/>
  <c r="AE46" i="7"/>
  <c r="AA46" i="7"/>
  <c r="W46" i="7"/>
  <c r="AB46" i="7"/>
  <c r="X46" i="7"/>
  <c r="H47" i="7"/>
  <c r="B22" i="5"/>
  <c r="AF47" i="7" l="1"/>
  <c r="AE47" i="7"/>
  <c r="AA47" i="7"/>
  <c r="W47" i="7"/>
  <c r="AB47" i="7"/>
  <c r="X47" i="7"/>
  <c r="H48" i="7"/>
  <c r="B23" i="5"/>
  <c r="AA48" i="7" l="1"/>
  <c r="W48" i="7"/>
  <c r="AE48" i="7"/>
  <c r="AB48" i="7"/>
  <c r="X48" i="7"/>
  <c r="AF48" i="7"/>
  <c r="H49" i="7"/>
  <c r="B24" i="5"/>
  <c r="AF49" i="7" l="1"/>
  <c r="AE49" i="7"/>
  <c r="AA49" i="7"/>
  <c r="W49" i="7"/>
  <c r="AB49" i="7"/>
  <c r="X49" i="7"/>
  <c r="H50" i="7"/>
  <c r="B25" i="5"/>
  <c r="AF50" i="7" l="1"/>
  <c r="AE50" i="7"/>
  <c r="AA50" i="7"/>
  <c r="W50" i="7"/>
  <c r="AB50" i="7"/>
  <c r="X50" i="7"/>
  <c r="H51" i="7"/>
  <c r="B26" i="5"/>
  <c r="H52" i="7" l="1"/>
  <c r="AF51" i="7"/>
  <c r="AE51" i="7"/>
  <c r="AA51" i="7"/>
  <c r="W51" i="7"/>
  <c r="AB51" i="7"/>
  <c r="X51" i="7"/>
  <c r="B27" i="5"/>
  <c r="AA52" i="7" l="1"/>
  <c r="W52" i="7"/>
  <c r="AF52" i="7"/>
  <c r="AB52" i="7"/>
  <c r="X52" i="7"/>
  <c r="AE52" i="7"/>
  <c r="H53" i="7"/>
  <c r="B28" i="5"/>
  <c r="AF53" i="7" l="1"/>
  <c r="AE53" i="7"/>
  <c r="AA53" i="7"/>
  <c r="W53" i="7"/>
  <c r="AB53" i="7"/>
  <c r="X53" i="7"/>
  <c r="H54" i="7"/>
  <c r="B29" i="5"/>
  <c r="AF54" i="7" l="1"/>
  <c r="AE54" i="7"/>
  <c r="AA54" i="7"/>
  <c r="W54" i="7"/>
  <c r="AB54" i="7"/>
  <c r="X54" i="7"/>
  <c r="H55" i="7"/>
  <c r="B30" i="5"/>
  <c r="AF55" i="7" l="1"/>
  <c r="AE55" i="7"/>
  <c r="AA55" i="7"/>
  <c r="W55" i="7"/>
  <c r="AB55" i="7"/>
  <c r="X55" i="7"/>
  <c r="H56" i="7"/>
  <c r="B31" i="5"/>
  <c r="AA56" i="7" l="1"/>
  <c r="W56" i="7"/>
  <c r="AE56" i="7"/>
  <c r="AB56" i="7"/>
  <c r="X56" i="7"/>
  <c r="AF56" i="7"/>
  <c r="H57" i="7"/>
  <c r="B32" i="5"/>
  <c r="AF57" i="7" l="1"/>
  <c r="AE57" i="7"/>
  <c r="AA57" i="7"/>
  <c r="W57" i="7"/>
  <c r="AB57" i="7"/>
  <c r="X57" i="7"/>
  <c r="H58" i="7"/>
  <c r="B33" i="5"/>
  <c r="AF58" i="7" l="1"/>
  <c r="AE58" i="7"/>
  <c r="AA58" i="7"/>
  <c r="W58" i="7"/>
  <c r="AB58" i="7"/>
  <c r="X58" i="7"/>
  <c r="H59" i="7"/>
  <c r="B34" i="5"/>
  <c r="AF59" i="7" l="1"/>
  <c r="AE59" i="7"/>
  <c r="AA59" i="7"/>
  <c r="W59" i="7"/>
  <c r="AB59" i="7"/>
  <c r="X59" i="7"/>
  <c r="H60" i="7"/>
  <c r="B35" i="5"/>
  <c r="AA60" i="7" l="1"/>
  <c r="W60" i="7"/>
  <c r="AF60" i="7"/>
  <c r="AB60" i="7"/>
  <c r="X60" i="7"/>
  <c r="AE60" i="7"/>
  <c r="H61" i="7"/>
  <c r="B36" i="5"/>
  <c r="AF61" i="7" l="1"/>
  <c r="AE61" i="7"/>
  <c r="AA61" i="7"/>
  <c r="W61" i="7"/>
  <c r="AB61" i="7"/>
  <c r="X61" i="7"/>
  <c r="H62" i="7"/>
  <c r="B37" i="5"/>
  <c r="AF62" i="7" l="1"/>
  <c r="AE62" i="7"/>
  <c r="AA62" i="7"/>
  <c r="W62" i="7"/>
  <c r="AB62" i="7"/>
  <c r="X62" i="7"/>
  <c r="H63" i="7"/>
  <c r="B38" i="5"/>
  <c r="AF63" i="7" l="1"/>
  <c r="AE63" i="7"/>
  <c r="AA63" i="7"/>
  <c r="W63" i="7"/>
  <c r="AB63" i="7"/>
  <c r="X63" i="7"/>
  <c r="H64" i="7"/>
  <c r="AA64" i="7" l="1"/>
  <c r="W64" i="7"/>
  <c r="AE64" i="7"/>
  <c r="AB64" i="7"/>
  <c r="X64" i="7"/>
  <c r="AF64" i="7"/>
  <c r="H65" i="7"/>
  <c r="AF65" i="7" l="1"/>
  <c r="AE65" i="7"/>
  <c r="AA65" i="7"/>
  <c r="W65" i="7"/>
  <c r="AB65" i="7"/>
  <c r="X65" i="7"/>
  <c r="H66" i="7"/>
  <c r="AF66" i="7" l="1"/>
  <c r="AE66" i="7"/>
  <c r="AA66" i="7"/>
  <c r="W66" i="7"/>
  <c r="AB66" i="7"/>
  <c r="X66" i="7"/>
  <c r="H67" i="7"/>
  <c r="H68" i="7" l="1"/>
  <c r="AF67" i="7"/>
  <c r="AE67" i="7"/>
  <c r="AA67" i="7"/>
  <c r="W67" i="7"/>
  <c r="AB67" i="7"/>
  <c r="X67" i="7"/>
  <c r="AA68" i="7" l="1"/>
  <c r="W68" i="7"/>
  <c r="AF68" i="7"/>
  <c r="AB68" i="7"/>
  <c r="X68" i="7"/>
  <c r="AE68" i="7"/>
  <c r="H69" i="7"/>
  <c r="AF69" i="7" l="1"/>
  <c r="AE69" i="7"/>
  <c r="AA69" i="7"/>
  <c r="W69" i="7"/>
  <c r="AB69" i="7"/>
  <c r="X69" i="7"/>
  <c r="H70" i="7"/>
  <c r="AF70" i="7" l="1"/>
  <c r="AE70" i="7"/>
  <c r="AA70" i="7"/>
  <c r="W70" i="7"/>
  <c r="AB70" i="7"/>
  <c r="X70" i="7"/>
  <c r="H71" i="7"/>
  <c r="H72" i="7" l="1"/>
  <c r="AF71" i="7"/>
  <c r="AE71" i="7"/>
  <c r="AA71" i="7"/>
  <c r="W71" i="7"/>
  <c r="AB71" i="7"/>
  <c r="X71" i="7"/>
  <c r="H73" i="7" l="1"/>
  <c r="AA72" i="7"/>
  <c r="W72" i="7"/>
  <c r="AE72" i="7"/>
  <c r="AB72" i="7"/>
  <c r="X72" i="7"/>
  <c r="AF72" i="7"/>
  <c r="AF73" i="7" l="1"/>
  <c r="AE73" i="7"/>
  <c r="AA73" i="7"/>
  <c r="W73" i="7"/>
  <c r="AB73" i="7"/>
  <c r="X73" i="7"/>
  <c r="H74" i="7"/>
  <c r="H75" i="7" l="1"/>
  <c r="AF74" i="7"/>
  <c r="AE74" i="7"/>
  <c r="AA74" i="7"/>
  <c r="W74" i="7"/>
  <c r="AB74" i="7"/>
  <c r="X74" i="7"/>
  <c r="H76" i="7" l="1"/>
  <c r="AF75" i="7"/>
  <c r="AE75" i="7"/>
  <c r="AA75" i="7"/>
  <c r="W75" i="7"/>
  <c r="AB75" i="7"/>
  <c r="X75" i="7"/>
  <c r="AA76" i="7" l="1"/>
  <c r="W76" i="7"/>
  <c r="AF76" i="7"/>
  <c r="AB76" i="7"/>
  <c r="X76" i="7"/>
  <c r="AE76" i="7"/>
  <c r="H78" i="7"/>
  <c r="H77" i="7"/>
  <c r="AF78" i="7" l="1"/>
  <c r="AE78" i="7"/>
  <c r="AA78" i="7"/>
  <c r="W78" i="7"/>
  <c r="AB78" i="7"/>
  <c r="X78" i="7"/>
  <c r="AF77" i="7"/>
  <c r="AE77" i="7"/>
  <c r="AA77" i="7"/>
  <c r="W77" i="7"/>
  <c r="AB77" i="7"/>
  <c r="X77" i="7"/>
  <c r="I11" i="1" l="1"/>
  <c r="C9" i="1"/>
  <c r="H10" i="1" s="1"/>
  <c r="E6" i="1"/>
  <c r="D18" i="1" s="1"/>
  <c r="D29" i="1" s="1"/>
  <c r="E5" i="1"/>
  <c r="D17" i="1" s="1"/>
  <c r="D28" i="1" s="1"/>
  <c r="E4" i="1"/>
  <c r="D6" i="1"/>
  <c r="C18" i="1" s="1"/>
  <c r="D5" i="1"/>
  <c r="C17" i="1" s="1"/>
  <c r="D4" i="1"/>
  <c r="C16" i="1" s="1"/>
  <c r="C6" i="1"/>
  <c r="D24" i="1" s="1"/>
  <c r="C5" i="1"/>
  <c r="C23" i="1" s="1"/>
  <c r="C4" i="1"/>
  <c r="B22" i="1" s="1"/>
  <c r="I12" i="1"/>
  <c r="D41" i="1" l="1"/>
  <c r="H11" i="1"/>
  <c r="M11" i="1" s="1"/>
  <c r="D16" i="1"/>
  <c r="D27" i="1" s="1"/>
  <c r="H4" i="1"/>
  <c r="D40" i="1"/>
  <c r="D51" i="1" s="1"/>
  <c r="K10" i="1"/>
  <c r="C39" i="1"/>
  <c r="H12" i="1"/>
  <c r="D52" i="1"/>
  <c r="C28" i="1"/>
  <c r="B28" i="1"/>
  <c r="B29" i="1"/>
  <c r="C29" i="1"/>
  <c r="M10" i="1"/>
  <c r="K11" i="1" l="1"/>
  <c r="V9" i="1"/>
  <c r="W9" i="1" s="1"/>
  <c r="V14" i="1"/>
  <c r="D16" i="4" s="1"/>
  <c r="V8" i="1"/>
  <c r="W8" i="1" s="1"/>
  <c r="B27" i="1"/>
  <c r="C41" i="1"/>
  <c r="B52" i="1" s="1"/>
  <c r="C27" i="1"/>
  <c r="C40" i="1"/>
  <c r="M12" i="1"/>
  <c r="K12" i="1"/>
  <c r="M78" i="7"/>
  <c r="M77" i="7"/>
  <c r="M76" i="7"/>
  <c r="M75" i="7"/>
  <c r="M74" i="7"/>
  <c r="M73" i="7"/>
  <c r="M72" i="7"/>
  <c r="M71" i="7"/>
  <c r="M70" i="7"/>
  <c r="M69" i="7"/>
  <c r="N77" i="7"/>
  <c r="N75" i="7"/>
  <c r="N73" i="7"/>
  <c r="N71" i="7"/>
  <c r="N69" i="7"/>
  <c r="M68" i="7"/>
  <c r="M67" i="7"/>
  <c r="M66" i="7"/>
  <c r="M65" i="7"/>
  <c r="Q75" i="7"/>
  <c r="Q71" i="7"/>
  <c r="N68" i="7"/>
  <c r="N66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N76" i="7"/>
  <c r="Q66" i="7"/>
  <c r="N64" i="7"/>
  <c r="N62" i="7"/>
  <c r="N60" i="7"/>
  <c r="N58" i="7"/>
  <c r="N56" i="7"/>
  <c r="N54" i="7"/>
  <c r="N52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N6" i="7"/>
  <c r="Q8" i="7"/>
  <c r="N9" i="7"/>
  <c r="N10" i="7"/>
  <c r="N11" i="7"/>
  <c r="N12" i="7"/>
  <c r="N13" i="7"/>
  <c r="Q14" i="7"/>
  <c r="N15" i="7"/>
  <c r="Q16" i="7"/>
  <c r="Q18" i="7"/>
  <c r="Q19" i="7"/>
  <c r="Q7" i="7"/>
  <c r="Q17" i="7"/>
  <c r="P78" i="7"/>
  <c r="P76" i="7"/>
  <c r="P74" i="7"/>
  <c r="P72" i="7"/>
  <c r="P70" i="7"/>
  <c r="Q78" i="7"/>
  <c r="Q74" i="7"/>
  <c r="Q70" i="7"/>
  <c r="P67" i="7"/>
  <c r="P65" i="7"/>
  <c r="N74" i="7"/>
  <c r="Q67" i="7"/>
  <c r="M64" i="7"/>
  <c r="M62" i="7"/>
  <c r="M60" i="7"/>
  <c r="M58" i="7"/>
  <c r="M56" i="7"/>
  <c r="M54" i="7"/>
  <c r="M52" i="7"/>
  <c r="N72" i="7"/>
  <c r="Q63" i="7"/>
  <c r="Q59" i="7"/>
  <c r="Q55" i="7"/>
  <c r="Q51" i="7"/>
  <c r="N49" i="7"/>
  <c r="N47" i="7"/>
  <c r="N45" i="7"/>
  <c r="N43" i="7"/>
  <c r="N41" i="7"/>
  <c r="N39" i="7"/>
  <c r="N37" i="7"/>
  <c r="N35" i="7"/>
  <c r="N33" i="7"/>
  <c r="N31" i="7"/>
  <c r="N29" i="7"/>
  <c r="N27" i="7"/>
  <c r="Q9" i="7"/>
  <c r="Q11" i="7"/>
  <c r="Q13" i="7"/>
  <c r="N14" i="7"/>
  <c r="Q15" i="7"/>
  <c r="N17" i="7"/>
  <c r="N19" i="7"/>
  <c r="N20" i="7"/>
  <c r="Q21" i="7"/>
  <c r="N22" i="7"/>
  <c r="N23" i="7"/>
  <c r="Q24" i="7"/>
  <c r="N25" i="7"/>
  <c r="M26" i="7"/>
  <c r="M28" i="7"/>
  <c r="M30" i="7"/>
  <c r="M32" i="7"/>
  <c r="M34" i="7"/>
  <c r="M36" i="7"/>
  <c r="M38" i="7"/>
  <c r="M40" i="7"/>
  <c r="M42" i="7"/>
  <c r="M44" i="7"/>
  <c r="M46" i="7"/>
  <c r="M48" i="7"/>
  <c r="M50" i="7"/>
  <c r="N53" i="7"/>
  <c r="N57" i="7"/>
  <c r="N61" i="7"/>
  <c r="Q68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77" i="7"/>
  <c r="P73" i="7"/>
  <c r="P69" i="7"/>
  <c r="Q72" i="7"/>
  <c r="P66" i="7"/>
  <c r="N70" i="7"/>
  <c r="M63" i="7"/>
  <c r="M59" i="7"/>
  <c r="M55" i="7"/>
  <c r="M51" i="7"/>
  <c r="Q61" i="7"/>
  <c r="Q53" i="7"/>
  <c r="N48" i="7"/>
  <c r="N44" i="7"/>
  <c r="N40" i="7"/>
  <c r="N36" i="7"/>
  <c r="N32" i="7"/>
  <c r="N28" i="7"/>
  <c r="Q10" i="7"/>
  <c r="N18" i="7"/>
  <c r="Q22" i="7"/>
  <c r="Q6" i="7"/>
  <c r="N7" i="7"/>
  <c r="Q23" i="7"/>
  <c r="N24" i="7"/>
  <c r="Q25" i="7"/>
  <c r="M29" i="7"/>
  <c r="M33" i="7"/>
  <c r="M37" i="7"/>
  <c r="M41" i="7"/>
  <c r="M45" i="7"/>
  <c r="M49" i="7"/>
  <c r="Q54" i="7"/>
  <c r="Q62" i="7"/>
  <c r="M7" i="7"/>
  <c r="M9" i="7"/>
  <c r="M11" i="7"/>
  <c r="M13" i="7"/>
  <c r="M15" i="7"/>
  <c r="M17" i="7"/>
  <c r="M19" i="7"/>
  <c r="M21" i="7"/>
  <c r="P22" i="7"/>
  <c r="P23" i="7"/>
  <c r="P24" i="7"/>
  <c r="P25" i="7"/>
  <c r="Q52" i="7"/>
  <c r="Q56" i="7"/>
  <c r="Q60" i="7"/>
  <c r="Q64" i="7"/>
  <c r="Q69" i="7"/>
  <c r="Q77" i="7"/>
  <c r="P75" i="7"/>
  <c r="P71" i="7"/>
  <c r="Q76" i="7"/>
  <c r="P68" i="7"/>
  <c r="N78" i="7"/>
  <c r="Q65" i="7"/>
  <c r="M61" i="7"/>
  <c r="M57" i="7"/>
  <c r="M53" i="7"/>
  <c r="N65" i="7"/>
  <c r="Q57" i="7"/>
  <c r="N50" i="7"/>
  <c r="N46" i="7"/>
  <c r="N42" i="7"/>
  <c r="N38" i="7"/>
  <c r="N34" i="7"/>
  <c r="N30" i="7"/>
  <c r="N26" i="7"/>
  <c r="Q12" i="7"/>
  <c r="Q20" i="7"/>
  <c r="N21" i="7"/>
  <c r="M27" i="7"/>
  <c r="M31" i="7"/>
  <c r="M35" i="7"/>
  <c r="M39" i="7"/>
  <c r="M43" i="7"/>
  <c r="M47" i="7"/>
  <c r="Q58" i="7"/>
  <c r="M6" i="7"/>
  <c r="M8" i="7"/>
  <c r="M10" i="7"/>
  <c r="M12" i="7"/>
  <c r="M14" i="7"/>
  <c r="M16" i="7"/>
  <c r="M18" i="7"/>
  <c r="M20" i="7"/>
  <c r="M22" i="7"/>
  <c r="M23" i="7"/>
  <c r="M24" i="7"/>
  <c r="M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N51" i="7"/>
  <c r="N55" i="7"/>
  <c r="N59" i="7"/>
  <c r="N63" i="7"/>
  <c r="N67" i="7"/>
  <c r="Q73" i="7"/>
  <c r="N8" i="7"/>
  <c r="N16" i="7"/>
  <c r="B50" i="1"/>
  <c r="C50" i="1"/>
  <c r="E4" i="3"/>
  <c r="A4" i="3"/>
  <c r="E3" i="3"/>
  <c r="C3" i="3"/>
  <c r="AM7" i="2"/>
  <c r="AN7" i="2"/>
  <c r="AM8" i="2"/>
  <c r="AN8" i="2"/>
  <c r="AM9" i="2"/>
  <c r="AN9" i="2"/>
  <c r="AM10" i="2"/>
  <c r="AN10" i="2"/>
  <c r="AM11" i="2"/>
  <c r="AN11" i="2"/>
  <c r="AM12" i="2"/>
  <c r="AN12" i="2"/>
  <c r="AM13" i="2"/>
  <c r="AN13" i="2"/>
  <c r="AM14" i="2"/>
  <c r="AN14" i="2"/>
  <c r="AM15" i="2"/>
  <c r="AN15" i="2"/>
  <c r="AM16" i="2"/>
  <c r="AN16" i="2"/>
  <c r="AM17" i="2"/>
  <c r="AN17" i="2"/>
  <c r="AM18" i="2"/>
  <c r="AN18" i="2"/>
  <c r="AM19" i="2"/>
  <c r="AN19" i="2"/>
  <c r="AM20" i="2"/>
  <c r="AN20" i="2"/>
  <c r="AM21" i="2"/>
  <c r="AN21" i="2"/>
  <c r="AM22" i="2"/>
  <c r="AN22" i="2"/>
  <c r="AM23" i="2"/>
  <c r="AN23" i="2"/>
  <c r="AM24" i="2"/>
  <c r="AN24" i="2"/>
  <c r="AM25" i="2"/>
  <c r="AN25" i="2"/>
  <c r="AM26" i="2"/>
  <c r="AN26" i="2"/>
  <c r="AM27" i="2"/>
  <c r="AN27" i="2"/>
  <c r="AM28" i="2"/>
  <c r="AN28" i="2"/>
  <c r="AM29" i="2"/>
  <c r="AN29" i="2"/>
  <c r="AM30" i="2"/>
  <c r="AN30" i="2"/>
  <c r="AM31" i="2"/>
  <c r="AN31" i="2"/>
  <c r="AM32" i="2"/>
  <c r="AN32" i="2"/>
  <c r="AM33" i="2"/>
  <c r="AN33" i="2"/>
  <c r="AM34" i="2"/>
  <c r="AN34" i="2"/>
  <c r="AM35" i="2"/>
  <c r="AN35" i="2"/>
  <c r="AM36" i="2"/>
  <c r="AN36" i="2"/>
  <c r="AM37" i="2"/>
  <c r="AN37" i="2"/>
  <c r="AM38" i="2"/>
  <c r="AN38" i="2"/>
  <c r="AM39" i="2"/>
  <c r="AN39" i="2"/>
  <c r="AM40" i="2"/>
  <c r="AN40" i="2"/>
  <c r="AM41" i="2"/>
  <c r="AN41" i="2"/>
  <c r="AM42" i="2"/>
  <c r="AN42" i="2"/>
  <c r="AM43" i="2"/>
  <c r="AN43" i="2"/>
  <c r="AM44" i="2"/>
  <c r="AN44" i="2"/>
  <c r="AM45" i="2"/>
  <c r="AN45" i="2"/>
  <c r="AM46" i="2"/>
  <c r="AN46" i="2"/>
  <c r="AM47" i="2"/>
  <c r="AN47" i="2"/>
  <c r="AM48" i="2"/>
  <c r="AN48" i="2"/>
  <c r="AM49" i="2"/>
  <c r="AN49" i="2"/>
  <c r="AM50" i="2"/>
  <c r="AN50" i="2"/>
  <c r="AM51" i="2"/>
  <c r="AN51" i="2"/>
  <c r="AM52" i="2"/>
  <c r="AN52" i="2"/>
  <c r="AM53" i="2"/>
  <c r="AN53" i="2"/>
  <c r="AM54" i="2"/>
  <c r="AN54" i="2"/>
  <c r="AM55" i="2"/>
  <c r="AN55" i="2"/>
  <c r="AM56" i="2"/>
  <c r="AN56" i="2"/>
  <c r="AM57" i="2"/>
  <c r="AN57" i="2"/>
  <c r="AM58" i="2"/>
  <c r="AN58" i="2"/>
  <c r="AM59" i="2"/>
  <c r="AN59" i="2"/>
  <c r="AM60" i="2"/>
  <c r="AN60" i="2"/>
  <c r="AM61" i="2"/>
  <c r="AN61" i="2"/>
  <c r="AM62" i="2"/>
  <c r="AN62" i="2"/>
  <c r="AM63" i="2"/>
  <c r="AN63" i="2"/>
  <c r="AM64" i="2"/>
  <c r="AN64" i="2"/>
  <c r="AM65" i="2"/>
  <c r="AN65" i="2"/>
  <c r="AM66" i="2"/>
  <c r="AN66" i="2"/>
  <c r="AM67" i="2"/>
  <c r="AN67" i="2"/>
  <c r="AM68" i="2"/>
  <c r="AN68" i="2"/>
  <c r="AM69" i="2"/>
  <c r="AN69" i="2"/>
  <c r="AM70" i="2"/>
  <c r="AN70" i="2"/>
  <c r="AM71" i="2"/>
  <c r="AN71" i="2"/>
  <c r="AM72" i="2"/>
  <c r="AN72" i="2"/>
  <c r="AM73" i="2"/>
  <c r="AN73" i="2"/>
  <c r="AM74" i="2"/>
  <c r="AN74" i="2"/>
  <c r="AM75" i="2"/>
  <c r="AN75" i="2"/>
  <c r="AM76" i="2"/>
  <c r="AN76" i="2"/>
  <c r="AM77" i="2"/>
  <c r="AN77" i="2"/>
  <c r="AM78" i="2"/>
  <c r="AN78" i="2"/>
  <c r="AN6" i="2"/>
  <c r="AM6" i="2"/>
  <c r="AI7" i="2"/>
  <c r="AJ7" i="2"/>
  <c r="AI8" i="2"/>
  <c r="AJ8" i="2"/>
  <c r="AI9" i="2"/>
  <c r="AJ9" i="2"/>
  <c r="AI10" i="2"/>
  <c r="AJ10" i="2"/>
  <c r="AI11" i="2"/>
  <c r="AJ11" i="2"/>
  <c r="AI12" i="2"/>
  <c r="AJ12" i="2"/>
  <c r="AI13" i="2"/>
  <c r="AJ13" i="2"/>
  <c r="AI14" i="2"/>
  <c r="AJ14" i="2"/>
  <c r="AI15" i="2"/>
  <c r="AJ15" i="2"/>
  <c r="AI16" i="2"/>
  <c r="AJ16" i="2"/>
  <c r="AI17" i="2"/>
  <c r="AJ17" i="2"/>
  <c r="AI18" i="2"/>
  <c r="AJ18" i="2"/>
  <c r="AI19" i="2"/>
  <c r="AJ19" i="2"/>
  <c r="AI20" i="2"/>
  <c r="AJ20" i="2"/>
  <c r="AI21" i="2"/>
  <c r="AJ21" i="2"/>
  <c r="AI22" i="2"/>
  <c r="AJ22" i="2"/>
  <c r="AI23" i="2"/>
  <c r="AJ23" i="2"/>
  <c r="AI24" i="2"/>
  <c r="AJ24" i="2"/>
  <c r="AI25" i="2"/>
  <c r="AJ25" i="2"/>
  <c r="AI26" i="2"/>
  <c r="AJ26" i="2"/>
  <c r="AI27" i="2"/>
  <c r="AJ27" i="2"/>
  <c r="AI28" i="2"/>
  <c r="AJ28" i="2"/>
  <c r="AI29" i="2"/>
  <c r="AJ29" i="2"/>
  <c r="AI30" i="2"/>
  <c r="AJ30" i="2"/>
  <c r="AI31" i="2"/>
  <c r="AJ31" i="2"/>
  <c r="AI32" i="2"/>
  <c r="AJ32" i="2"/>
  <c r="AI33" i="2"/>
  <c r="AJ33" i="2"/>
  <c r="AI34" i="2"/>
  <c r="AJ34" i="2"/>
  <c r="AI35" i="2"/>
  <c r="AJ35" i="2"/>
  <c r="AI36" i="2"/>
  <c r="AJ36" i="2"/>
  <c r="AI37" i="2"/>
  <c r="AJ37" i="2"/>
  <c r="AI38" i="2"/>
  <c r="AJ38" i="2"/>
  <c r="AI39" i="2"/>
  <c r="AJ39" i="2"/>
  <c r="AI40" i="2"/>
  <c r="AJ40" i="2"/>
  <c r="AI41" i="2"/>
  <c r="AJ41" i="2"/>
  <c r="AI42" i="2"/>
  <c r="AJ42" i="2"/>
  <c r="AI43" i="2"/>
  <c r="AJ43" i="2"/>
  <c r="AI44" i="2"/>
  <c r="AJ44" i="2"/>
  <c r="AI45" i="2"/>
  <c r="AJ45" i="2"/>
  <c r="AI46" i="2"/>
  <c r="AJ46" i="2"/>
  <c r="AI47" i="2"/>
  <c r="AJ47" i="2"/>
  <c r="AI48" i="2"/>
  <c r="AJ48" i="2"/>
  <c r="AI49" i="2"/>
  <c r="AJ49" i="2"/>
  <c r="AI50" i="2"/>
  <c r="AJ50" i="2"/>
  <c r="AI51" i="2"/>
  <c r="AJ51" i="2"/>
  <c r="AI52" i="2"/>
  <c r="AJ52" i="2"/>
  <c r="AI53" i="2"/>
  <c r="AJ53" i="2"/>
  <c r="AI54" i="2"/>
  <c r="AJ54" i="2"/>
  <c r="AI55" i="2"/>
  <c r="AJ55" i="2"/>
  <c r="AI56" i="2"/>
  <c r="AJ56" i="2"/>
  <c r="AI57" i="2"/>
  <c r="AJ57" i="2"/>
  <c r="AI58" i="2"/>
  <c r="AJ58" i="2"/>
  <c r="AI59" i="2"/>
  <c r="AJ59" i="2"/>
  <c r="AI60" i="2"/>
  <c r="AJ60" i="2"/>
  <c r="AI61" i="2"/>
  <c r="AJ61" i="2"/>
  <c r="AI62" i="2"/>
  <c r="AJ62" i="2"/>
  <c r="AI63" i="2"/>
  <c r="AJ63" i="2"/>
  <c r="AI64" i="2"/>
  <c r="AJ64" i="2"/>
  <c r="AI65" i="2"/>
  <c r="AJ65" i="2"/>
  <c r="AI66" i="2"/>
  <c r="AJ66" i="2"/>
  <c r="AI67" i="2"/>
  <c r="AJ67" i="2"/>
  <c r="AI68" i="2"/>
  <c r="AJ68" i="2"/>
  <c r="AI69" i="2"/>
  <c r="AJ69" i="2"/>
  <c r="AI70" i="2"/>
  <c r="AJ70" i="2"/>
  <c r="AI71" i="2"/>
  <c r="AJ71" i="2"/>
  <c r="AI72" i="2"/>
  <c r="AJ72" i="2"/>
  <c r="AI73" i="2"/>
  <c r="AJ73" i="2"/>
  <c r="AI74" i="2"/>
  <c r="AJ74" i="2"/>
  <c r="AI75" i="2"/>
  <c r="AJ75" i="2"/>
  <c r="AI76" i="2"/>
  <c r="AJ76" i="2"/>
  <c r="AI77" i="2"/>
  <c r="AJ77" i="2"/>
  <c r="AI78" i="2"/>
  <c r="AJ78" i="2"/>
  <c r="AJ6" i="2"/>
  <c r="AI6" i="2"/>
  <c r="AE7" i="2"/>
  <c r="AF7" i="2"/>
  <c r="AE8" i="2"/>
  <c r="AF8" i="2"/>
  <c r="AE9" i="2"/>
  <c r="AF9" i="2"/>
  <c r="AE10" i="2"/>
  <c r="AF10" i="2"/>
  <c r="AE11" i="2"/>
  <c r="AF11" i="2"/>
  <c r="AE12" i="2"/>
  <c r="AF12" i="2"/>
  <c r="AE13" i="2"/>
  <c r="AF13" i="2"/>
  <c r="AE14" i="2"/>
  <c r="AF14" i="2"/>
  <c r="AE15" i="2"/>
  <c r="AF15" i="2"/>
  <c r="AE16" i="2"/>
  <c r="AF16" i="2"/>
  <c r="AE17" i="2"/>
  <c r="AF17" i="2"/>
  <c r="AE18" i="2"/>
  <c r="AF18" i="2"/>
  <c r="AE19" i="2"/>
  <c r="AF19" i="2"/>
  <c r="AE20" i="2"/>
  <c r="AF20" i="2"/>
  <c r="AE21" i="2"/>
  <c r="AF21" i="2"/>
  <c r="AE22" i="2"/>
  <c r="AF22" i="2"/>
  <c r="AE23" i="2"/>
  <c r="AF23" i="2"/>
  <c r="AE24" i="2"/>
  <c r="AF24" i="2"/>
  <c r="AE25" i="2"/>
  <c r="AF25" i="2"/>
  <c r="AE26" i="2"/>
  <c r="AF26" i="2"/>
  <c r="AE27" i="2"/>
  <c r="AF27" i="2"/>
  <c r="AE28" i="2"/>
  <c r="AF28" i="2"/>
  <c r="AE29" i="2"/>
  <c r="AF29" i="2"/>
  <c r="AE30" i="2"/>
  <c r="AF30" i="2"/>
  <c r="AE31" i="2"/>
  <c r="AF31" i="2"/>
  <c r="AE32" i="2"/>
  <c r="AF32" i="2"/>
  <c r="AE33" i="2"/>
  <c r="AF33" i="2"/>
  <c r="AE34" i="2"/>
  <c r="AF34" i="2"/>
  <c r="AE35" i="2"/>
  <c r="AF35" i="2"/>
  <c r="AE36" i="2"/>
  <c r="AF36" i="2"/>
  <c r="AE37" i="2"/>
  <c r="AF37" i="2"/>
  <c r="AE38" i="2"/>
  <c r="AF38" i="2"/>
  <c r="AE39" i="2"/>
  <c r="AF39" i="2"/>
  <c r="AE40" i="2"/>
  <c r="AF40" i="2"/>
  <c r="AE41" i="2"/>
  <c r="AF41" i="2"/>
  <c r="AE42" i="2"/>
  <c r="AF42" i="2"/>
  <c r="AE43" i="2"/>
  <c r="AF43" i="2"/>
  <c r="AE44" i="2"/>
  <c r="AF44" i="2"/>
  <c r="AE45" i="2"/>
  <c r="AF45" i="2"/>
  <c r="AE46" i="2"/>
  <c r="AF46" i="2"/>
  <c r="AE47" i="2"/>
  <c r="AF47" i="2"/>
  <c r="AE48" i="2"/>
  <c r="AF48" i="2"/>
  <c r="AE49" i="2"/>
  <c r="AF49" i="2"/>
  <c r="AE50" i="2"/>
  <c r="AF50" i="2"/>
  <c r="AE51" i="2"/>
  <c r="AF51" i="2"/>
  <c r="AE52" i="2"/>
  <c r="AF52" i="2"/>
  <c r="AE53" i="2"/>
  <c r="AF53" i="2"/>
  <c r="AE54" i="2"/>
  <c r="AF54" i="2"/>
  <c r="AE55" i="2"/>
  <c r="AF55" i="2"/>
  <c r="AE56" i="2"/>
  <c r="AF56" i="2"/>
  <c r="AE57" i="2"/>
  <c r="AF57" i="2"/>
  <c r="AE58" i="2"/>
  <c r="AF58" i="2"/>
  <c r="AE59" i="2"/>
  <c r="AF59" i="2"/>
  <c r="AE60" i="2"/>
  <c r="AF60" i="2"/>
  <c r="AE61" i="2"/>
  <c r="AF61" i="2"/>
  <c r="AE62" i="2"/>
  <c r="AF62" i="2"/>
  <c r="AE63" i="2"/>
  <c r="AF63" i="2"/>
  <c r="AE64" i="2"/>
  <c r="AF64" i="2"/>
  <c r="AE65" i="2"/>
  <c r="AF65" i="2"/>
  <c r="AE66" i="2"/>
  <c r="AF66" i="2"/>
  <c r="AE67" i="2"/>
  <c r="AF67" i="2"/>
  <c r="AE68" i="2"/>
  <c r="AF68" i="2"/>
  <c r="AE69" i="2"/>
  <c r="AF69" i="2"/>
  <c r="AE70" i="2"/>
  <c r="AF70" i="2"/>
  <c r="AE71" i="2"/>
  <c r="AF71" i="2"/>
  <c r="AE72" i="2"/>
  <c r="AF72" i="2"/>
  <c r="AE73" i="2"/>
  <c r="AF73" i="2"/>
  <c r="AE74" i="2"/>
  <c r="AF74" i="2"/>
  <c r="AE75" i="2"/>
  <c r="AF75" i="2"/>
  <c r="AE76" i="2"/>
  <c r="AF76" i="2"/>
  <c r="AE77" i="2"/>
  <c r="AF77" i="2"/>
  <c r="AE78" i="2"/>
  <c r="AF78" i="2"/>
  <c r="AF6" i="2"/>
  <c r="AE6" i="2"/>
  <c r="AA7" i="2"/>
  <c r="AB7" i="2"/>
  <c r="AA8" i="2"/>
  <c r="AB8" i="2"/>
  <c r="AA9" i="2"/>
  <c r="AB9" i="2"/>
  <c r="AA10" i="2"/>
  <c r="AB10" i="2"/>
  <c r="AA11" i="2"/>
  <c r="AB11" i="2"/>
  <c r="AA12" i="2"/>
  <c r="AB12" i="2"/>
  <c r="AA13" i="2"/>
  <c r="AB13" i="2"/>
  <c r="AA14" i="2"/>
  <c r="AB14" i="2"/>
  <c r="AA15" i="2"/>
  <c r="AB15" i="2"/>
  <c r="AA16" i="2"/>
  <c r="AB16" i="2"/>
  <c r="AA17" i="2"/>
  <c r="AB17" i="2"/>
  <c r="AA18" i="2"/>
  <c r="AB18" i="2"/>
  <c r="AA19" i="2"/>
  <c r="AB19" i="2"/>
  <c r="AA20" i="2"/>
  <c r="AB20" i="2"/>
  <c r="AA21" i="2"/>
  <c r="AB21" i="2"/>
  <c r="AA22" i="2"/>
  <c r="AB22" i="2"/>
  <c r="AA23" i="2"/>
  <c r="AB23" i="2"/>
  <c r="AA24" i="2"/>
  <c r="AB24" i="2"/>
  <c r="AA25" i="2"/>
  <c r="AB25" i="2"/>
  <c r="AA26" i="2"/>
  <c r="AB26" i="2"/>
  <c r="AA27" i="2"/>
  <c r="AB27" i="2"/>
  <c r="AA28" i="2"/>
  <c r="AB28" i="2"/>
  <c r="AA29" i="2"/>
  <c r="AB29" i="2"/>
  <c r="AA30" i="2"/>
  <c r="AB30" i="2"/>
  <c r="AA31" i="2"/>
  <c r="AB31" i="2"/>
  <c r="AA32" i="2"/>
  <c r="AB32" i="2"/>
  <c r="AA33" i="2"/>
  <c r="AB33" i="2"/>
  <c r="AA34" i="2"/>
  <c r="AB34" i="2"/>
  <c r="AA35" i="2"/>
  <c r="AB35" i="2"/>
  <c r="AA36" i="2"/>
  <c r="AB36" i="2"/>
  <c r="AA37" i="2"/>
  <c r="AB37" i="2"/>
  <c r="AA38" i="2"/>
  <c r="AB38" i="2"/>
  <c r="AA39" i="2"/>
  <c r="AB39" i="2"/>
  <c r="AA40" i="2"/>
  <c r="AB40" i="2"/>
  <c r="AA41" i="2"/>
  <c r="AB41" i="2"/>
  <c r="AA42" i="2"/>
  <c r="AB42" i="2"/>
  <c r="AA43" i="2"/>
  <c r="AB43" i="2"/>
  <c r="AA44" i="2"/>
  <c r="AB44" i="2"/>
  <c r="AA45" i="2"/>
  <c r="AB45" i="2"/>
  <c r="AA46" i="2"/>
  <c r="AB46" i="2"/>
  <c r="AA47" i="2"/>
  <c r="AB47" i="2"/>
  <c r="AA48" i="2"/>
  <c r="AB48" i="2"/>
  <c r="AA49" i="2"/>
  <c r="AB49" i="2"/>
  <c r="AA50" i="2"/>
  <c r="AB50" i="2"/>
  <c r="AA51" i="2"/>
  <c r="AB51" i="2"/>
  <c r="AA52" i="2"/>
  <c r="AB52" i="2"/>
  <c r="AA53" i="2"/>
  <c r="AB53" i="2"/>
  <c r="AA54" i="2"/>
  <c r="AB54" i="2"/>
  <c r="AA55" i="2"/>
  <c r="AB55" i="2"/>
  <c r="AA56" i="2"/>
  <c r="AB56" i="2"/>
  <c r="AA57" i="2"/>
  <c r="AB57" i="2"/>
  <c r="AA58" i="2"/>
  <c r="AB58" i="2"/>
  <c r="AA59" i="2"/>
  <c r="AB59" i="2"/>
  <c r="AA60" i="2"/>
  <c r="AB60" i="2"/>
  <c r="AA61" i="2"/>
  <c r="AB61" i="2"/>
  <c r="AA62" i="2"/>
  <c r="AB62" i="2"/>
  <c r="AA63" i="2"/>
  <c r="AB63" i="2"/>
  <c r="AA64" i="2"/>
  <c r="AB64" i="2"/>
  <c r="AA65" i="2"/>
  <c r="AB65" i="2"/>
  <c r="AA66" i="2"/>
  <c r="AB66" i="2"/>
  <c r="AA67" i="2"/>
  <c r="AB67" i="2"/>
  <c r="AA68" i="2"/>
  <c r="AB68" i="2"/>
  <c r="AA69" i="2"/>
  <c r="AB69" i="2"/>
  <c r="AA70" i="2"/>
  <c r="AB70" i="2"/>
  <c r="AA71" i="2"/>
  <c r="AB71" i="2"/>
  <c r="AA72" i="2"/>
  <c r="AB72" i="2"/>
  <c r="AA73" i="2"/>
  <c r="AB73" i="2"/>
  <c r="AA74" i="2"/>
  <c r="AB74" i="2"/>
  <c r="AA75" i="2"/>
  <c r="AB75" i="2"/>
  <c r="AA76" i="2"/>
  <c r="AB76" i="2"/>
  <c r="AA77" i="2"/>
  <c r="AB77" i="2"/>
  <c r="AA78" i="2"/>
  <c r="AB78" i="2"/>
  <c r="AB6" i="2"/>
  <c r="AA6" i="2"/>
  <c r="W7" i="2"/>
  <c r="X7" i="2"/>
  <c r="W8" i="2"/>
  <c r="X8" i="2"/>
  <c r="W9" i="2"/>
  <c r="X9" i="2"/>
  <c r="W10" i="2"/>
  <c r="X10" i="2"/>
  <c r="W11" i="2"/>
  <c r="X11" i="2"/>
  <c r="W12" i="2"/>
  <c r="X12" i="2"/>
  <c r="W13" i="2"/>
  <c r="X13" i="2"/>
  <c r="W14" i="2"/>
  <c r="X14" i="2"/>
  <c r="W15" i="2"/>
  <c r="X15" i="2"/>
  <c r="W16" i="2"/>
  <c r="X16" i="2"/>
  <c r="W17" i="2"/>
  <c r="X17" i="2"/>
  <c r="W18" i="2"/>
  <c r="X18" i="2"/>
  <c r="W19" i="2"/>
  <c r="X19" i="2"/>
  <c r="W20" i="2"/>
  <c r="X20" i="2"/>
  <c r="W21" i="2"/>
  <c r="X21" i="2"/>
  <c r="W22" i="2"/>
  <c r="X22" i="2"/>
  <c r="W23" i="2"/>
  <c r="X23" i="2"/>
  <c r="W24" i="2"/>
  <c r="X24" i="2"/>
  <c r="W25" i="2"/>
  <c r="X25" i="2"/>
  <c r="W26" i="2"/>
  <c r="X26" i="2"/>
  <c r="W27" i="2"/>
  <c r="X27" i="2"/>
  <c r="W28" i="2"/>
  <c r="X28" i="2"/>
  <c r="W29" i="2"/>
  <c r="X29" i="2"/>
  <c r="W30" i="2"/>
  <c r="X30" i="2"/>
  <c r="W31" i="2"/>
  <c r="X31" i="2"/>
  <c r="W32" i="2"/>
  <c r="X32" i="2"/>
  <c r="W33" i="2"/>
  <c r="X33" i="2"/>
  <c r="W34" i="2"/>
  <c r="X34" i="2"/>
  <c r="W35" i="2"/>
  <c r="X35" i="2"/>
  <c r="W36" i="2"/>
  <c r="X36" i="2"/>
  <c r="W37" i="2"/>
  <c r="X37" i="2"/>
  <c r="W38" i="2"/>
  <c r="X38" i="2"/>
  <c r="W39" i="2"/>
  <c r="X39" i="2"/>
  <c r="W40" i="2"/>
  <c r="X40" i="2"/>
  <c r="W41" i="2"/>
  <c r="X41" i="2"/>
  <c r="W42" i="2"/>
  <c r="X42" i="2"/>
  <c r="W43" i="2"/>
  <c r="X43" i="2"/>
  <c r="W44" i="2"/>
  <c r="X44" i="2"/>
  <c r="W45" i="2"/>
  <c r="X45" i="2"/>
  <c r="W46" i="2"/>
  <c r="X46" i="2"/>
  <c r="W47" i="2"/>
  <c r="X47" i="2"/>
  <c r="W48" i="2"/>
  <c r="X48" i="2"/>
  <c r="W49" i="2"/>
  <c r="X49" i="2"/>
  <c r="W50" i="2"/>
  <c r="X50" i="2"/>
  <c r="W51" i="2"/>
  <c r="X51" i="2"/>
  <c r="W52" i="2"/>
  <c r="X52" i="2"/>
  <c r="W53" i="2"/>
  <c r="X53" i="2"/>
  <c r="W54" i="2"/>
  <c r="X54" i="2"/>
  <c r="W55" i="2"/>
  <c r="X55" i="2"/>
  <c r="W56" i="2"/>
  <c r="X56" i="2"/>
  <c r="W57" i="2"/>
  <c r="X57" i="2"/>
  <c r="W58" i="2"/>
  <c r="X58" i="2"/>
  <c r="W59" i="2"/>
  <c r="X59" i="2"/>
  <c r="W60" i="2"/>
  <c r="X60" i="2"/>
  <c r="W61" i="2"/>
  <c r="X61" i="2"/>
  <c r="W62" i="2"/>
  <c r="X62" i="2"/>
  <c r="W63" i="2"/>
  <c r="X63" i="2"/>
  <c r="W64" i="2"/>
  <c r="X64" i="2"/>
  <c r="W65" i="2"/>
  <c r="X65" i="2"/>
  <c r="W66" i="2"/>
  <c r="X66" i="2"/>
  <c r="W67" i="2"/>
  <c r="X67" i="2"/>
  <c r="W68" i="2"/>
  <c r="X68" i="2"/>
  <c r="W69" i="2"/>
  <c r="X69" i="2"/>
  <c r="W70" i="2"/>
  <c r="X70" i="2"/>
  <c r="W71" i="2"/>
  <c r="X71" i="2"/>
  <c r="W72" i="2"/>
  <c r="X72" i="2"/>
  <c r="W73" i="2"/>
  <c r="X73" i="2"/>
  <c r="W74" i="2"/>
  <c r="X74" i="2"/>
  <c r="W75" i="2"/>
  <c r="X75" i="2"/>
  <c r="W76" i="2"/>
  <c r="X76" i="2"/>
  <c r="W77" i="2"/>
  <c r="X77" i="2"/>
  <c r="W78" i="2"/>
  <c r="X78" i="2"/>
  <c r="X6" i="2"/>
  <c r="W6" i="2"/>
  <c r="R7" i="2"/>
  <c r="S7" i="2"/>
  <c r="R8" i="2"/>
  <c r="S8" i="2"/>
  <c r="R9" i="2"/>
  <c r="S9" i="2"/>
  <c r="R10" i="2"/>
  <c r="S10" i="2"/>
  <c r="R11" i="2"/>
  <c r="S11" i="2"/>
  <c r="R12" i="2"/>
  <c r="S12" i="2"/>
  <c r="R13" i="2"/>
  <c r="S13" i="2"/>
  <c r="R14" i="2"/>
  <c r="S14" i="2"/>
  <c r="R15" i="2"/>
  <c r="S15" i="2"/>
  <c r="R16" i="2"/>
  <c r="S16" i="2"/>
  <c r="R17" i="2"/>
  <c r="S17" i="2"/>
  <c r="R18" i="2"/>
  <c r="S18" i="2"/>
  <c r="R19" i="2"/>
  <c r="S19" i="2"/>
  <c r="R20" i="2"/>
  <c r="S20" i="2"/>
  <c r="R21" i="2"/>
  <c r="S21" i="2"/>
  <c r="R22" i="2"/>
  <c r="S22" i="2"/>
  <c r="R23" i="2"/>
  <c r="S23" i="2"/>
  <c r="R24" i="2"/>
  <c r="S24" i="2"/>
  <c r="R25" i="2"/>
  <c r="S25" i="2"/>
  <c r="R26" i="2"/>
  <c r="S26" i="2"/>
  <c r="R27" i="2"/>
  <c r="S27" i="2"/>
  <c r="R28" i="2"/>
  <c r="S28" i="2"/>
  <c r="R29" i="2"/>
  <c r="S29" i="2"/>
  <c r="R30" i="2"/>
  <c r="S30" i="2"/>
  <c r="R31" i="2"/>
  <c r="S31" i="2"/>
  <c r="R32" i="2"/>
  <c r="S32" i="2"/>
  <c r="R33" i="2"/>
  <c r="S33" i="2"/>
  <c r="R34" i="2"/>
  <c r="S34" i="2"/>
  <c r="R35" i="2"/>
  <c r="S35" i="2"/>
  <c r="R36" i="2"/>
  <c r="S36" i="2"/>
  <c r="R37" i="2"/>
  <c r="S37" i="2"/>
  <c r="R38" i="2"/>
  <c r="S38" i="2"/>
  <c r="R39" i="2"/>
  <c r="S39" i="2"/>
  <c r="R40" i="2"/>
  <c r="S40" i="2"/>
  <c r="R41" i="2"/>
  <c r="S41" i="2"/>
  <c r="R42" i="2"/>
  <c r="S42" i="2"/>
  <c r="R43" i="2"/>
  <c r="S43" i="2"/>
  <c r="R44" i="2"/>
  <c r="S44" i="2"/>
  <c r="R45" i="2"/>
  <c r="S45" i="2"/>
  <c r="R46" i="2"/>
  <c r="S46" i="2"/>
  <c r="R47" i="2"/>
  <c r="S47" i="2"/>
  <c r="R48" i="2"/>
  <c r="S48" i="2"/>
  <c r="R49" i="2"/>
  <c r="S49" i="2"/>
  <c r="R50" i="2"/>
  <c r="S50" i="2"/>
  <c r="R51" i="2"/>
  <c r="S51" i="2"/>
  <c r="R52" i="2"/>
  <c r="S52" i="2"/>
  <c r="R53" i="2"/>
  <c r="S53" i="2"/>
  <c r="R54" i="2"/>
  <c r="S54" i="2"/>
  <c r="R55" i="2"/>
  <c r="S55" i="2"/>
  <c r="R56" i="2"/>
  <c r="S56" i="2"/>
  <c r="R57" i="2"/>
  <c r="S57" i="2"/>
  <c r="R58" i="2"/>
  <c r="S58" i="2"/>
  <c r="R59" i="2"/>
  <c r="S59" i="2"/>
  <c r="R60" i="2"/>
  <c r="S60" i="2"/>
  <c r="R61" i="2"/>
  <c r="S61" i="2"/>
  <c r="R62" i="2"/>
  <c r="S62" i="2"/>
  <c r="R63" i="2"/>
  <c r="S63" i="2"/>
  <c r="R64" i="2"/>
  <c r="S64" i="2"/>
  <c r="R65" i="2"/>
  <c r="S65" i="2"/>
  <c r="R66" i="2"/>
  <c r="S66" i="2"/>
  <c r="R67" i="2"/>
  <c r="S67" i="2"/>
  <c r="R68" i="2"/>
  <c r="S68" i="2"/>
  <c r="R69" i="2"/>
  <c r="S69" i="2"/>
  <c r="R70" i="2"/>
  <c r="S70" i="2"/>
  <c r="R71" i="2"/>
  <c r="S71" i="2"/>
  <c r="R72" i="2"/>
  <c r="S72" i="2"/>
  <c r="R73" i="2"/>
  <c r="S73" i="2"/>
  <c r="R74" i="2"/>
  <c r="S74" i="2"/>
  <c r="R75" i="2"/>
  <c r="S75" i="2"/>
  <c r="R76" i="2"/>
  <c r="S76" i="2"/>
  <c r="R77" i="2"/>
  <c r="S77" i="2"/>
  <c r="R78" i="2"/>
  <c r="S78" i="2"/>
  <c r="S6" i="2"/>
  <c r="R6" i="2"/>
  <c r="Y1" i="2"/>
  <c r="Y2" i="2" s="1"/>
  <c r="B6" i="2"/>
  <c r="D6" i="2"/>
  <c r="E6" i="2"/>
  <c r="H6" i="2"/>
  <c r="I6" i="2"/>
  <c r="M6" i="2"/>
  <c r="N6" i="2"/>
  <c r="B7" i="2"/>
  <c r="I7" i="2"/>
  <c r="B8" i="2"/>
  <c r="D8" i="2"/>
  <c r="E8" i="2"/>
  <c r="H8" i="2"/>
  <c r="I8" i="2"/>
  <c r="M8" i="2"/>
  <c r="N8" i="2"/>
  <c r="B9" i="2"/>
  <c r="E9" i="2"/>
  <c r="I9" i="2"/>
  <c r="N9" i="2"/>
  <c r="B10" i="2"/>
  <c r="D10" i="2"/>
  <c r="E10" i="2"/>
  <c r="H10" i="2"/>
  <c r="I10" i="2"/>
  <c r="M10" i="2"/>
  <c r="N10" i="2"/>
  <c r="B11" i="2"/>
  <c r="I11" i="2"/>
  <c r="B12" i="2"/>
  <c r="D12" i="2"/>
  <c r="E12" i="2"/>
  <c r="H12" i="2"/>
  <c r="I12" i="2"/>
  <c r="M12" i="2"/>
  <c r="N12" i="2"/>
  <c r="B13" i="2"/>
  <c r="E13" i="2"/>
  <c r="I13" i="2"/>
  <c r="N13" i="2"/>
  <c r="B14" i="2"/>
  <c r="D14" i="2"/>
  <c r="E14" i="2"/>
  <c r="H14" i="2"/>
  <c r="I14" i="2"/>
  <c r="M14" i="2"/>
  <c r="N14" i="2"/>
  <c r="B15" i="2"/>
  <c r="I15" i="2"/>
  <c r="B16" i="2"/>
  <c r="D16" i="2"/>
  <c r="E16" i="2"/>
  <c r="H16" i="2"/>
  <c r="I16" i="2"/>
  <c r="M16" i="2"/>
  <c r="N16" i="2"/>
  <c r="B17" i="2"/>
  <c r="E17" i="2"/>
  <c r="I17" i="2"/>
  <c r="N17" i="2"/>
  <c r="B18" i="2"/>
  <c r="D18" i="2"/>
  <c r="E18" i="2"/>
  <c r="H18" i="2"/>
  <c r="I18" i="2"/>
  <c r="M18" i="2"/>
  <c r="N18" i="2"/>
  <c r="B19" i="2"/>
  <c r="I19" i="2"/>
  <c r="B20" i="2"/>
  <c r="D20" i="2"/>
  <c r="E20" i="2"/>
  <c r="H20" i="2"/>
  <c r="I20" i="2"/>
  <c r="M20" i="2"/>
  <c r="N20" i="2"/>
  <c r="B21" i="2"/>
  <c r="E21" i="2"/>
  <c r="I21" i="2"/>
  <c r="N21" i="2"/>
  <c r="B22" i="2"/>
  <c r="D22" i="2"/>
  <c r="E22" i="2"/>
  <c r="H22" i="2"/>
  <c r="I22" i="2"/>
  <c r="M22" i="2"/>
  <c r="N22" i="2"/>
  <c r="B23" i="2"/>
  <c r="I23" i="2"/>
  <c r="B24" i="2"/>
  <c r="D24" i="2"/>
  <c r="E24" i="2"/>
  <c r="H24" i="2"/>
  <c r="I24" i="2"/>
  <c r="M24" i="2"/>
  <c r="N24" i="2"/>
  <c r="B25" i="2"/>
  <c r="E25" i="2"/>
  <c r="I25" i="2"/>
  <c r="N25" i="2"/>
  <c r="B26" i="2"/>
  <c r="D26" i="2"/>
  <c r="E26" i="2"/>
  <c r="H26" i="2"/>
  <c r="I26" i="2"/>
  <c r="M26" i="2"/>
  <c r="N26" i="2"/>
  <c r="B27" i="2"/>
  <c r="I27" i="2"/>
  <c r="B28" i="2"/>
  <c r="D28" i="2"/>
  <c r="E28" i="2"/>
  <c r="H28" i="2"/>
  <c r="I28" i="2"/>
  <c r="M28" i="2"/>
  <c r="N28" i="2"/>
  <c r="B29" i="2"/>
  <c r="E29" i="2"/>
  <c r="I29" i="2"/>
  <c r="N29" i="2"/>
  <c r="B30" i="2"/>
  <c r="D30" i="2"/>
  <c r="E30" i="2"/>
  <c r="H30" i="2"/>
  <c r="I30" i="2"/>
  <c r="M30" i="2"/>
  <c r="N30" i="2"/>
  <c r="B31" i="2"/>
  <c r="I31" i="2"/>
  <c r="B32" i="2"/>
  <c r="D32" i="2"/>
  <c r="E32" i="2"/>
  <c r="H32" i="2"/>
  <c r="I32" i="2"/>
  <c r="M32" i="2"/>
  <c r="N32" i="2"/>
  <c r="B33" i="2"/>
  <c r="E33" i="2"/>
  <c r="I33" i="2"/>
  <c r="N33" i="2"/>
  <c r="B34" i="2"/>
  <c r="D34" i="2"/>
  <c r="E34" i="2"/>
  <c r="H34" i="2"/>
  <c r="I34" i="2"/>
  <c r="M34" i="2"/>
  <c r="N34" i="2"/>
  <c r="B35" i="2"/>
  <c r="I35" i="2"/>
  <c r="B36" i="2"/>
  <c r="D36" i="2"/>
  <c r="E36" i="2"/>
  <c r="H36" i="2"/>
  <c r="I36" i="2"/>
  <c r="M36" i="2"/>
  <c r="N36" i="2"/>
  <c r="B37" i="2"/>
  <c r="E37" i="2"/>
  <c r="I37" i="2"/>
  <c r="N37" i="2"/>
  <c r="B38" i="2"/>
  <c r="D38" i="2"/>
  <c r="E38" i="2"/>
  <c r="H38" i="2"/>
  <c r="I38" i="2"/>
  <c r="M38" i="2"/>
  <c r="N38" i="2"/>
  <c r="B39" i="2"/>
  <c r="I39" i="2"/>
  <c r="B40" i="2"/>
  <c r="D40" i="2"/>
  <c r="E40" i="2"/>
  <c r="H40" i="2"/>
  <c r="I40" i="2"/>
  <c r="M40" i="2"/>
  <c r="N40" i="2"/>
  <c r="B41" i="2"/>
  <c r="E41" i="2"/>
  <c r="I41" i="2"/>
  <c r="N41" i="2"/>
  <c r="B42" i="2"/>
  <c r="D42" i="2"/>
  <c r="E42" i="2"/>
  <c r="H42" i="2"/>
  <c r="I42" i="2"/>
  <c r="M42" i="2"/>
  <c r="N42" i="2"/>
  <c r="B43" i="2"/>
  <c r="I43" i="2"/>
  <c r="B44" i="2"/>
  <c r="D44" i="2"/>
  <c r="E44" i="2"/>
  <c r="H44" i="2"/>
  <c r="I44" i="2"/>
  <c r="M44" i="2"/>
  <c r="N44" i="2"/>
  <c r="B45" i="2"/>
  <c r="E45" i="2"/>
  <c r="I45" i="2"/>
  <c r="N45" i="2"/>
  <c r="B46" i="2"/>
  <c r="D46" i="2"/>
  <c r="E46" i="2"/>
  <c r="H46" i="2"/>
  <c r="I46" i="2"/>
  <c r="M46" i="2"/>
  <c r="N46" i="2"/>
  <c r="B47" i="2"/>
  <c r="I47" i="2"/>
  <c r="B48" i="2"/>
  <c r="D48" i="2"/>
  <c r="E48" i="2"/>
  <c r="H48" i="2"/>
  <c r="I48" i="2"/>
  <c r="M48" i="2"/>
  <c r="N48" i="2"/>
  <c r="B49" i="2"/>
  <c r="E49" i="2"/>
  <c r="I49" i="2"/>
  <c r="N49" i="2"/>
  <c r="B50" i="2"/>
  <c r="D50" i="2"/>
  <c r="E50" i="2"/>
  <c r="H50" i="2"/>
  <c r="I50" i="2"/>
  <c r="M50" i="2"/>
  <c r="N50" i="2"/>
  <c r="B51" i="2"/>
  <c r="I51" i="2"/>
  <c r="B52" i="2"/>
  <c r="D52" i="2"/>
  <c r="E52" i="2"/>
  <c r="H52" i="2"/>
  <c r="I52" i="2"/>
  <c r="M52" i="2"/>
  <c r="N52" i="2"/>
  <c r="B53" i="2"/>
  <c r="E53" i="2"/>
  <c r="I53" i="2"/>
  <c r="N53" i="2"/>
  <c r="B54" i="2"/>
  <c r="D54" i="2"/>
  <c r="E54" i="2"/>
  <c r="H54" i="2"/>
  <c r="I54" i="2"/>
  <c r="M54" i="2"/>
  <c r="N54" i="2"/>
  <c r="B55" i="2"/>
  <c r="I55" i="2"/>
  <c r="B56" i="2"/>
  <c r="D56" i="2"/>
  <c r="E56" i="2"/>
  <c r="H56" i="2"/>
  <c r="I56" i="2"/>
  <c r="M56" i="2"/>
  <c r="N56" i="2"/>
  <c r="B57" i="2"/>
  <c r="E57" i="2"/>
  <c r="I57" i="2"/>
  <c r="N57" i="2"/>
  <c r="B58" i="2"/>
  <c r="D58" i="2"/>
  <c r="E58" i="2"/>
  <c r="H58" i="2"/>
  <c r="I58" i="2"/>
  <c r="M58" i="2"/>
  <c r="N58" i="2"/>
  <c r="B59" i="2"/>
  <c r="I59" i="2"/>
  <c r="B60" i="2"/>
  <c r="D60" i="2"/>
  <c r="E60" i="2"/>
  <c r="H60" i="2"/>
  <c r="I60" i="2"/>
  <c r="M60" i="2"/>
  <c r="N60" i="2"/>
  <c r="B61" i="2"/>
  <c r="E61" i="2"/>
  <c r="I61" i="2"/>
  <c r="N61" i="2"/>
  <c r="B62" i="2"/>
  <c r="D62" i="2"/>
  <c r="E62" i="2"/>
  <c r="H62" i="2"/>
  <c r="I62" i="2"/>
  <c r="M62" i="2"/>
  <c r="N62" i="2"/>
  <c r="B63" i="2"/>
  <c r="D63" i="2" s="1"/>
  <c r="H63" i="2"/>
  <c r="M63" i="2"/>
  <c r="B64" i="2"/>
  <c r="D64" i="2" s="1"/>
  <c r="E64" i="2"/>
  <c r="I64" i="2"/>
  <c r="N64" i="2"/>
  <c r="B65" i="2"/>
  <c r="D65" i="2"/>
  <c r="E65" i="2"/>
  <c r="H65" i="2"/>
  <c r="I65" i="2"/>
  <c r="M65" i="2"/>
  <c r="N65" i="2"/>
  <c r="B66" i="2"/>
  <c r="D66" i="2" s="1"/>
  <c r="E66" i="2"/>
  <c r="I66" i="2"/>
  <c r="N66" i="2"/>
  <c r="B67" i="2"/>
  <c r="D67" i="2"/>
  <c r="E67" i="2"/>
  <c r="H67" i="2"/>
  <c r="I67" i="2"/>
  <c r="M67" i="2"/>
  <c r="N67" i="2"/>
  <c r="B68" i="2"/>
  <c r="D68" i="2" s="1"/>
  <c r="E68" i="2"/>
  <c r="I68" i="2"/>
  <c r="N68" i="2"/>
  <c r="B69" i="2"/>
  <c r="D69" i="2"/>
  <c r="E69" i="2"/>
  <c r="H69" i="2"/>
  <c r="I69" i="2"/>
  <c r="M69" i="2"/>
  <c r="N69" i="2"/>
  <c r="B70" i="2"/>
  <c r="D70" i="2" s="1"/>
  <c r="E70" i="2"/>
  <c r="I70" i="2"/>
  <c r="N70" i="2"/>
  <c r="B71" i="2"/>
  <c r="D71" i="2"/>
  <c r="E71" i="2"/>
  <c r="H71" i="2"/>
  <c r="I71" i="2"/>
  <c r="M71" i="2"/>
  <c r="N71" i="2"/>
  <c r="B72" i="2"/>
  <c r="D72" i="2" s="1"/>
  <c r="E72" i="2"/>
  <c r="I72" i="2"/>
  <c r="N72" i="2"/>
  <c r="B73" i="2"/>
  <c r="D73" i="2"/>
  <c r="E73" i="2"/>
  <c r="H73" i="2"/>
  <c r="I73" i="2"/>
  <c r="M73" i="2"/>
  <c r="N73" i="2"/>
  <c r="B74" i="2"/>
  <c r="D74" i="2" s="1"/>
  <c r="E74" i="2"/>
  <c r="I74" i="2"/>
  <c r="N74" i="2"/>
  <c r="B75" i="2"/>
  <c r="D75" i="2"/>
  <c r="E75" i="2"/>
  <c r="H75" i="2"/>
  <c r="I75" i="2"/>
  <c r="M75" i="2"/>
  <c r="N75" i="2"/>
  <c r="B76" i="2"/>
  <c r="D76" i="2" s="1"/>
  <c r="E76" i="2"/>
  <c r="I76" i="2"/>
  <c r="N76" i="2"/>
  <c r="B77" i="2"/>
  <c r="D77" i="2"/>
  <c r="E77" i="2"/>
  <c r="H77" i="2"/>
  <c r="I77" i="2"/>
  <c r="M77" i="2"/>
  <c r="N77" i="2"/>
  <c r="B78" i="2"/>
  <c r="D78" i="2" s="1"/>
  <c r="E78" i="2"/>
  <c r="I78" i="2"/>
  <c r="N78" i="2"/>
  <c r="I6" i="1"/>
  <c r="I5" i="1"/>
  <c r="I4" i="1"/>
  <c r="J4" i="1" s="1"/>
  <c r="H6" i="1"/>
  <c r="H5" i="1"/>
  <c r="V15" i="1" l="1"/>
  <c r="D17" i="4" s="1"/>
  <c r="V13" i="1"/>
  <c r="D15" i="4" s="1"/>
  <c r="V7" i="1"/>
  <c r="W7" i="1" s="1"/>
  <c r="B32" i="1" a="1"/>
  <c r="B32" i="1" s="1"/>
  <c r="F22" i="1" s="1" a="1"/>
  <c r="C46" i="1" s="1"/>
  <c r="C52" i="1"/>
  <c r="C51" i="1"/>
  <c r="B51" i="1"/>
  <c r="T7" i="7"/>
  <c r="S6" i="7"/>
  <c r="S7" i="7"/>
  <c r="T6" i="7"/>
  <c r="J6" i="1"/>
  <c r="K5" i="1"/>
  <c r="J5" i="1"/>
  <c r="A5" i="3"/>
  <c r="C4" i="3"/>
  <c r="K6" i="1"/>
  <c r="K4" i="1"/>
  <c r="D59" i="2"/>
  <c r="H59" i="2"/>
  <c r="M59" i="2"/>
  <c r="D55" i="2"/>
  <c r="H55" i="2"/>
  <c r="M55" i="2"/>
  <c r="D51" i="2"/>
  <c r="H51" i="2"/>
  <c r="M51" i="2"/>
  <c r="D47" i="2"/>
  <c r="H47" i="2"/>
  <c r="M47" i="2"/>
  <c r="D43" i="2"/>
  <c r="H43" i="2"/>
  <c r="M43" i="2"/>
  <c r="D39" i="2"/>
  <c r="H39" i="2"/>
  <c r="M39" i="2"/>
  <c r="D35" i="2"/>
  <c r="H35" i="2"/>
  <c r="M35" i="2"/>
  <c r="D31" i="2"/>
  <c r="H31" i="2"/>
  <c r="M31" i="2"/>
  <c r="D27" i="2"/>
  <c r="H27" i="2"/>
  <c r="M27" i="2"/>
  <c r="D23" i="2"/>
  <c r="H23" i="2"/>
  <c r="M23" i="2"/>
  <c r="D19" i="2"/>
  <c r="H19" i="2"/>
  <c r="M19" i="2"/>
  <c r="D15" i="2"/>
  <c r="H15" i="2"/>
  <c r="M15" i="2"/>
  <c r="D11" i="2"/>
  <c r="H11" i="2"/>
  <c r="M11" i="2"/>
  <c r="D7" i="2"/>
  <c r="H7" i="2"/>
  <c r="M7" i="2"/>
  <c r="M78" i="2"/>
  <c r="H78" i="2"/>
  <c r="M76" i="2"/>
  <c r="H76" i="2"/>
  <c r="M74" i="2"/>
  <c r="H74" i="2"/>
  <c r="M72" i="2"/>
  <c r="H72" i="2"/>
  <c r="M70" i="2"/>
  <c r="H70" i="2"/>
  <c r="M68" i="2"/>
  <c r="H68" i="2"/>
  <c r="M66" i="2"/>
  <c r="H66" i="2"/>
  <c r="M64" i="2"/>
  <c r="H64" i="2"/>
  <c r="N63" i="2"/>
  <c r="I63" i="2"/>
  <c r="E63" i="2"/>
  <c r="D61" i="2"/>
  <c r="H61" i="2"/>
  <c r="M61" i="2"/>
  <c r="N59" i="2"/>
  <c r="E59" i="2"/>
  <c r="D57" i="2"/>
  <c r="H57" i="2"/>
  <c r="M57" i="2"/>
  <c r="N55" i="2"/>
  <c r="E55" i="2"/>
  <c r="D53" i="2"/>
  <c r="H53" i="2"/>
  <c r="M53" i="2"/>
  <c r="N51" i="2"/>
  <c r="E51" i="2"/>
  <c r="D49" i="2"/>
  <c r="H49" i="2"/>
  <c r="M49" i="2"/>
  <c r="N47" i="2"/>
  <c r="E47" i="2"/>
  <c r="D45" i="2"/>
  <c r="H45" i="2"/>
  <c r="M45" i="2"/>
  <c r="N43" i="2"/>
  <c r="E43" i="2"/>
  <c r="D41" i="2"/>
  <c r="H41" i="2"/>
  <c r="M41" i="2"/>
  <c r="N39" i="2"/>
  <c r="E39" i="2"/>
  <c r="D37" i="2"/>
  <c r="H37" i="2"/>
  <c r="M37" i="2"/>
  <c r="N35" i="2"/>
  <c r="E35" i="2"/>
  <c r="D33" i="2"/>
  <c r="H33" i="2"/>
  <c r="M33" i="2"/>
  <c r="N31" i="2"/>
  <c r="E31" i="2"/>
  <c r="D29" i="2"/>
  <c r="H29" i="2"/>
  <c r="M29" i="2"/>
  <c r="N27" i="2"/>
  <c r="E27" i="2"/>
  <c r="D25" i="2"/>
  <c r="H25" i="2"/>
  <c r="M25" i="2"/>
  <c r="N23" i="2"/>
  <c r="E23" i="2"/>
  <c r="D21" i="2"/>
  <c r="H21" i="2"/>
  <c r="M21" i="2"/>
  <c r="N19" i="2"/>
  <c r="E19" i="2"/>
  <c r="D17" i="2"/>
  <c r="H17" i="2"/>
  <c r="M17" i="2"/>
  <c r="N15" i="2"/>
  <c r="E15" i="2"/>
  <c r="D13" i="2"/>
  <c r="H13" i="2"/>
  <c r="M13" i="2"/>
  <c r="N11" i="2"/>
  <c r="E11" i="2"/>
  <c r="D9" i="2"/>
  <c r="H9" i="2"/>
  <c r="M9" i="2"/>
  <c r="N7" i="2"/>
  <c r="E7" i="2"/>
  <c r="F22" i="1" l="1"/>
  <c r="B45" i="1" s="1"/>
  <c r="C45" i="1"/>
  <c r="D45" i="1"/>
  <c r="D46" i="1"/>
  <c r="B47" i="1"/>
  <c r="C47" i="1"/>
  <c r="B46" i="1"/>
  <c r="D47" i="1"/>
  <c r="B55" i="1" a="1"/>
  <c r="B55" i="1" s="1"/>
  <c r="E5" i="3"/>
  <c r="C5" i="3"/>
  <c r="A6" i="3"/>
  <c r="F45" i="1" l="1" a="1"/>
  <c r="F45" i="1" s="1"/>
  <c r="B60" i="1" s="1"/>
  <c r="A7" i="3"/>
  <c r="C6" i="3"/>
  <c r="E6" i="3"/>
  <c r="C61" i="1" l="1"/>
  <c r="G51" i="1"/>
  <c r="G50" i="1"/>
  <c r="B61" i="1"/>
  <c r="C60" i="1"/>
  <c r="F59" i="1" s="1"/>
  <c r="E63" i="1" s="1"/>
  <c r="X10" i="4" s="1"/>
  <c r="E7" i="3"/>
  <c r="A8" i="3"/>
  <c r="C7" i="3"/>
  <c r="C63" i="1" l="1"/>
  <c r="X7" i="4" s="1"/>
  <c r="C64" i="1"/>
  <c r="H1" i="22"/>
  <c r="K4" i="22" s="1"/>
  <c r="E64" i="1"/>
  <c r="H2" i="22" s="1"/>
  <c r="L10" i="22" s="1"/>
  <c r="A9" i="3"/>
  <c r="C8" i="3"/>
  <c r="E8" i="3"/>
  <c r="D63" i="1" l="1"/>
  <c r="C66" i="1"/>
  <c r="X9" i="4" s="1"/>
  <c r="X8" i="4"/>
  <c r="D64" i="1"/>
  <c r="K5" i="22"/>
  <c r="L5" i="22"/>
  <c r="K9" i="22"/>
  <c r="L4" i="22"/>
  <c r="H8" i="22" s="1"/>
  <c r="L9" i="22"/>
  <c r="H14" i="22" s="1"/>
  <c r="K10" i="22"/>
  <c r="I14" i="22" s="1"/>
  <c r="E9" i="3"/>
  <c r="C9" i="3"/>
  <c r="A10" i="3"/>
  <c r="H9" i="22" l="1"/>
  <c r="H13" i="22"/>
  <c r="I9" i="22"/>
  <c r="I8" i="22"/>
  <c r="I13" i="22"/>
  <c r="A11" i="3"/>
  <c r="C10" i="3"/>
  <c r="E10" i="3"/>
  <c r="E11" i="3" l="1"/>
  <c r="A12" i="3"/>
  <c r="C11" i="3"/>
  <c r="A13" i="3" l="1"/>
  <c r="C12" i="3"/>
  <c r="E12" i="3"/>
  <c r="E13" i="3" l="1"/>
  <c r="C13" i="3"/>
  <c r="A14" i="3"/>
  <c r="A15" i="3" l="1"/>
  <c r="C14" i="3"/>
  <c r="E14" i="3"/>
  <c r="E15" i="3" l="1"/>
  <c r="A16" i="3"/>
  <c r="C15" i="3"/>
  <c r="A17" i="3" l="1"/>
  <c r="C16" i="3"/>
  <c r="E16" i="3"/>
  <c r="E17" i="3" l="1"/>
  <c r="C17" i="3"/>
  <c r="A18" i="3"/>
  <c r="A19" i="3" l="1"/>
  <c r="C18" i="3"/>
  <c r="E18" i="3"/>
  <c r="E19" i="3" l="1"/>
  <c r="A20" i="3"/>
  <c r="C19" i="3"/>
  <c r="A21" i="3" l="1"/>
  <c r="C20" i="3"/>
  <c r="E20" i="3"/>
  <c r="E21" i="3" l="1"/>
  <c r="A22" i="3"/>
  <c r="C21" i="3"/>
  <c r="A23" i="3" l="1"/>
  <c r="C22" i="3"/>
  <c r="E22" i="3"/>
  <c r="E23" i="3" l="1"/>
  <c r="A24" i="3"/>
  <c r="C23" i="3"/>
  <c r="A25" i="3" l="1"/>
  <c r="C24" i="3"/>
  <c r="E24" i="3"/>
  <c r="E25" i="3" l="1"/>
  <c r="A26" i="3"/>
  <c r="C25" i="3"/>
  <c r="A27" i="3" l="1"/>
  <c r="C26" i="3"/>
  <c r="E26" i="3"/>
  <c r="E27" i="3" l="1"/>
  <c r="A28" i="3"/>
  <c r="C27" i="3"/>
  <c r="A29" i="3" l="1"/>
  <c r="C28" i="3"/>
  <c r="E28" i="3"/>
  <c r="E29" i="3" l="1"/>
  <c r="A30" i="3"/>
  <c r="C29" i="3"/>
  <c r="A31" i="3" l="1"/>
  <c r="C30" i="3"/>
  <c r="E30" i="3"/>
  <c r="E31" i="3" l="1"/>
  <c r="A32" i="3"/>
  <c r="C31" i="3"/>
  <c r="A33" i="3" l="1"/>
  <c r="C32" i="3"/>
  <c r="E32" i="3"/>
  <c r="E33" i="3" l="1"/>
  <c r="A34" i="3"/>
  <c r="C33" i="3"/>
  <c r="A35" i="3" l="1"/>
  <c r="C34" i="3"/>
  <c r="E34" i="3"/>
  <c r="E35" i="3" l="1"/>
  <c r="A36" i="3"/>
  <c r="C35" i="3"/>
  <c r="A37" i="3" l="1"/>
  <c r="C36" i="3"/>
  <c r="E36" i="3"/>
  <c r="E37" i="3" l="1"/>
  <c r="A38" i="3"/>
  <c r="C37" i="3"/>
  <c r="A39" i="3" l="1"/>
  <c r="C38" i="3"/>
  <c r="E38" i="3"/>
  <c r="E39" i="3" l="1"/>
  <c r="C39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<sst xmlns="http://schemas.openxmlformats.org/spreadsheetml/2006/main" count="2362" uniqueCount="71">
  <si>
    <t>σ1</t>
  </si>
  <si>
    <t>σ2</t>
  </si>
  <si>
    <t>σ3</t>
  </si>
  <si>
    <t>ESF</t>
  </si>
  <si>
    <t>Plunge</t>
  </si>
  <si>
    <t>Trend</t>
  </si>
  <si>
    <t>Graficar</t>
  </si>
  <si>
    <t>X</t>
  </si>
  <si>
    <t>Y</t>
  </si>
  <si>
    <t>Vy</t>
  </si>
  <si>
    <t>Vx</t>
  </si>
  <si>
    <t>Radio</t>
  </si>
  <si>
    <t>Angulo en radianes</t>
  </si>
  <si>
    <t>Angulos</t>
  </si>
  <si>
    <t>CÍRCULO DE REFERENCIA</t>
  </si>
  <si>
    <t>#Algoritmo para realizar el grafico</t>
  </si>
  <si>
    <t>Túnel</t>
  </si>
  <si>
    <t>VALOR (Mpa)</t>
  </si>
  <si>
    <t>Inclinación</t>
  </si>
  <si>
    <t>Azimut</t>
  </si>
  <si>
    <t>x1</t>
  </si>
  <si>
    <t>x2</t>
  </si>
  <si>
    <t>y1</t>
  </si>
  <si>
    <t>y2</t>
  </si>
  <si>
    <t>x`</t>
  </si>
  <si>
    <t>y`</t>
  </si>
  <si>
    <t>z`</t>
  </si>
  <si>
    <t>Xo</t>
  </si>
  <si>
    <t>X1</t>
  </si>
  <si>
    <t>Yo</t>
  </si>
  <si>
    <t>Y1</t>
  </si>
  <si>
    <t>EJE Y´</t>
  </si>
  <si>
    <t>*Rotación de esfuerzo a plano x,y,z</t>
  </si>
  <si>
    <t>Beta</t>
  </si>
  <si>
    <t>Delta</t>
  </si>
  <si>
    <t>Matriz M</t>
  </si>
  <si>
    <t>Matriz L</t>
  </si>
  <si>
    <t>Matriz L^t</t>
  </si>
  <si>
    <t>Tensor X,Y,Z</t>
  </si>
  <si>
    <t>*Rotacion de esfuerzos a túnel</t>
  </si>
  <si>
    <t>*Sección del túnel (Plano X´Z´)</t>
  </si>
  <si>
    <t>Tensor X´,Y´,Z´</t>
  </si>
  <si>
    <t>angulo</t>
  </si>
  <si>
    <t>K,N-S</t>
  </si>
  <si>
    <t>K,W-E</t>
  </si>
  <si>
    <t>Sv/Sh</t>
  </si>
  <si>
    <t>Tipo</t>
  </si>
  <si>
    <t>Angulo</t>
  </si>
  <si>
    <t xml:space="preserve">lambda </t>
  </si>
  <si>
    <t>grados</t>
  </si>
  <si>
    <t>P (Mpa)</t>
  </si>
  <si>
    <t>Q (Mpa)</t>
  </si>
  <si>
    <t>Recta tunel</t>
  </si>
  <si>
    <t>Puntos inicial</t>
  </si>
  <si>
    <t>Punto final</t>
  </si>
  <si>
    <t>Recta</t>
  </si>
  <si>
    <t>P/Q</t>
  </si>
  <si>
    <t>INPUT</t>
  </si>
  <si>
    <t>RELACIÓN P/Q</t>
  </si>
  <si>
    <t>TÚNEL</t>
  </si>
  <si>
    <t>S1</t>
  </si>
  <si>
    <t>Linea</t>
  </si>
  <si>
    <t>a.s1</t>
  </si>
  <si>
    <t>a.s2</t>
  </si>
  <si>
    <t>M.S1</t>
  </si>
  <si>
    <t>M.S2</t>
  </si>
  <si>
    <t>S2</t>
  </si>
  <si>
    <r>
      <rPr>
        <b/>
        <sz val="16"/>
        <color theme="1"/>
        <rFont val="Calibri"/>
        <family val="2"/>
      </rPr>
      <t>θ</t>
    </r>
    <r>
      <rPr>
        <b/>
        <sz val="16"/>
        <color theme="1"/>
        <rFont val="Calibri"/>
        <family val="2"/>
        <scheme val="minor"/>
      </rPr>
      <t xml:space="preserve"> P-X (º)</t>
    </r>
  </si>
  <si>
    <t>Vector unitario</t>
  </si>
  <si>
    <t>Vectores ortogonales</t>
  </si>
  <si>
    <t>Condición de vectores ortogonales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</si>
</sst>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8" formatCode="0.000"/>
  </numFmts>
  <fonts count="5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3" borderId="0" xfId="0" applyFill="1" applyBorder="1"/>
    <xf numFmtId="0" fontId="0" fillId="3" borderId="2" xfId="0" applyFill="1" applyBorder="1"/>
    <xf numFmtId="0" fontId="0" fillId="0" borderId="0" xfId="0" applyBorder="1"/>
    <xf numFmtId="2" fontId="0" fillId="0" borderId="0" xfId="0" applyNumberFormat="1" applyAlignment="1">
      <alignment horizontal="center"/>
    </xf>
    <xf numFmtId="2" fontId="0" fillId="0" borderId="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0" xfId="0" applyFill="1"/>
    <xf numFmtId="164" fontId="0" fillId="3" borderId="0" xfId="0" applyNumberFormat="1" applyFill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164" fontId="0" fillId="3" borderId="0" xfId="0" applyNumberFormat="1" applyFill="1" applyBorder="1" applyAlignment="1" applyProtection="1">
      <alignment horizontal="center"/>
      <protection locked="0"/>
    </xf>
    <xf numFmtId="164" fontId="0" fillId="3" borderId="7" xfId="0" applyNumberFormat="1" applyFill="1" applyBorder="1" applyAlignment="1" applyProtection="1">
      <alignment horizontal="center"/>
      <protection locked="0"/>
    </xf>
    <xf numFmtId="2" fontId="0" fillId="3" borderId="0" xfId="0" applyNumberFormat="1" applyFill="1" applyBorder="1" applyAlignment="1" applyProtection="1">
      <alignment horizontal="center"/>
      <protection locked="0"/>
    </xf>
    <xf numFmtId="2" fontId="0" fillId="3" borderId="5" xfId="0" applyNumberFormat="1" applyFill="1" applyBorder="1" applyAlignment="1" applyProtection="1">
      <alignment horizontal="center"/>
      <protection locked="0"/>
    </xf>
    <xf numFmtId="2" fontId="0" fillId="3" borderId="7" xfId="0" applyNumberFormat="1" applyFill="1" applyBorder="1" applyAlignment="1" applyProtection="1">
      <alignment horizontal="center"/>
      <protection locked="0"/>
    </xf>
    <xf numFmtId="2" fontId="0" fillId="3" borderId="8" xfId="0" applyNumberFormat="1" applyFill="1" applyBorder="1" applyAlignment="1" applyProtection="1">
      <alignment horizontal="center"/>
      <protection locked="0"/>
    </xf>
    <xf numFmtId="0" fontId="0" fillId="2" borderId="0" xfId="0" applyFill="1"/>
    <xf numFmtId="164" fontId="0" fillId="3" borderId="0" xfId="0" applyNumberFormat="1" applyFill="1"/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0" fontId="1" fillId="8" borderId="19" xfId="0" applyFont="1" applyFill="1" applyBorder="1" applyAlignment="1">
      <alignment horizontal="center"/>
    </xf>
    <xf numFmtId="0" fontId="1" fillId="8" borderId="18" xfId="0" applyFont="1" applyFill="1" applyBorder="1" applyAlignment="1">
      <alignment horizontal="center"/>
    </xf>
    <xf numFmtId="0" fontId="1" fillId="8" borderId="17" xfId="0" applyFont="1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" fillId="7" borderId="18" xfId="0" applyFont="1" applyFill="1" applyBorder="1" applyAlignment="1">
      <alignment horizontal="center"/>
    </xf>
    <xf numFmtId="0" fontId="1" fillId="7" borderId="17" xfId="0" applyFont="1" applyFill="1" applyBorder="1" applyAlignment="1">
      <alignment horizontal="center"/>
    </xf>
    <xf numFmtId="0" fontId="1" fillId="6" borderId="19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0" fontId="1" fillId="5" borderId="19" xfId="0" applyFont="1" applyFill="1" applyBorder="1" applyAlignment="1">
      <alignment horizontal="center"/>
    </xf>
    <xf numFmtId="0" fontId="1" fillId="5" borderId="18" xfId="0" applyFont="1" applyFill="1" applyBorder="1" applyAlignment="1">
      <alignment horizontal="center"/>
    </xf>
    <xf numFmtId="0" fontId="1" fillId="5" borderId="17" xfId="0" applyFont="1" applyFill="1" applyBorder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164" fontId="0" fillId="3" borderId="19" xfId="0" applyNumberFormat="1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2" fontId="0" fillId="3" borderId="12" xfId="0" applyNumberFormat="1" applyFill="1" applyBorder="1" applyAlignment="1">
      <alignment horizontal="center"/>
    </xf>
    <xf numFmtId="2" fontId="0" fillId="3" borderId="9" xfId="0" applyNumberFormat="1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168" fontId="0" fillId="0" borderId="0" xfId="0" applyNumberFormat="1"/>
    <xf numFmtId="2" fontId="0" fillId="0" borderId="19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3" borderId="0" xfId="0" applyFill="1" applyBorder="1" applyAlignment="1">
      <alignment horizontal="left"/>
    </xf>
    <xf numFmtId="164" fontId="0" fillId="3" borderId="18" xfId="0" applyNumberFormat="1" applyFill="1" applyBorder="1" applyAlignment="1">
      <alignment horizontal="center"/>
    </xf>
    <xf numFmtId="164" fontId="0" fillId="3" borderId="17" xfId="0" applyNumberFormat="1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2" xfId="0" applyNumberFormat="1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164" fontId="0" fillId="3" borderId="10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2" fontId="0" fillId="0" borderId="4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8" xfId="0" applyNumberFormat="1" applyBorder="1"/>
    <xf numFmtId="0" fontId="2" fillId="0" borderId="0" xfId="0" applyFont="1"/>
    <xf numFmtId="0" fontId="0" fillId="2" borderId="0" xfId="0" applyFill="1" applyAlignment="1">
      <alignment horizontal="center"/>
    </xf>
    <xf numFmtId="2" fontId="0" fillId="3" borderId="1" xfId="0" applyNumberFormat="1" applyFill="1" applyBorder="1" applyAlignment="1">
      <alignment horizontal="center"/>
    </xf>
    <xf numFmtId="2" fontId="0" fillId="3" borderId="8" xfId="0" applyNumberFormat="1" applyFill="1" applyBorder="1" applyAlignment="1">
      <alignment horizontal="center"/>
    </xf>
    <xf numFmtId="0" fontId="3" fillId="0" borderId="1" xfId="0" applyFont="1" applyBorder="1"/>
    <xf numFmtId="2" fontId="3" fillId="0" borderId="3" xfId="0" applyNumberFormat="1" applyFont="1" applyBorder="1"/>
    <xf numFmtId="0" fontId="3" fillId="0" borderId="4" xfId="0" applyFont="1" applyBorder="1"/>
    <xf numFmtId="2" fontId="3" fillId="0" borderId="5" xfId="0" applyNumberFormat="1" applyFont="1" applyBorder="1"/>
    <xf numFmtId="0" fontId="3" fillId="0" borderId="6" xfId="0" applyFont="1" applyBorder="1"/>
    <xf numFmtId="2" fontId="3" fillId="0" borderId="8" xfId="0" applyNumberFormat="1" applyFont="1" applyBorder="1"/>
    <xf numFmtId="0" fontId="0" fillId="0" borderId="0" xfId="0" applyFont="1" applyAlignment="1">
      <alignment horizontal="center"/>
    </xf>
    <xf numFmtId="2" fontId="0" fillId="2" borderId="0" xfId="0" applyNumberFormat="1" applyFill="1" applyAlignment="1">
      <alignment horizontal="center"/>
    </xf>
    <xf numFmtId="168" fontId="0" fillId="0" borderId="0" xfId="0" applyNumberFormat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 applyProtection="1">
      <alignment horizontal="center"/>
      <protection locked="0"/>
    </xf>
    <xf numFmtId="0" fontId="0" fillId="3" borderId="7" xfId="0" applyFill="1" applyBorder="1" applyAlignment="1" applyProtection="1">
      <alignment horizontal="center"/>
      <protection locked="0"/>
    </xf>
    <xf numFmtId="0" fontId="0" fillId="3" borderId="1" xfId="0" applyFill="1" applyBorder="1" applyAlignment="1" applyProtection="1">
      <alignment horizontal="center"/>
    </xf>
    <xf numFmtId="0" fontId="0" fillId="3" borderId="4" xfId="0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0FE-4BD3-A81A-3E09FB1BE4DF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80FE-4BD3-A81A-3E09FB1BE4D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80FE-4BD3-A81A-3E09FB1BE4D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80FE-4BD3-A81A-3E09FB1BE4D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Túnel!$J$4:$J$6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Túnel!$K$4:$K$6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FE-4BD3-A81A-3E09FB1BE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6"/>
              <c:layout>
                <c:manualLayout>
                  <c:x val="-6.9461968080808581E-2"/>
                  <c:y val="-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80FE-4BD3-A81A-3E09FB1BE4DF}"/>
                </c:ext>
              </c:extLst>
            </c:dLbl>
            <c:dLbl>
              <c:idx val="40"/>
              <c:layout>
                <c:manualLayout>
                  <c:x val="-7.2619330266299881E-2"/>
                  <c:y val="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0FE-4BD3-A81A-3E09FB1BE4DF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0FE-4BD3-A81A-3E09FB1BE4DF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0FE-4BD3-A81A-3E09FB1BE4DF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0FE-4BD3-A81A-3E09FB1BE4DF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C-80FE-4BD3-A81A-3E09FB1BE4DF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80FE-4BD3-A81A-3E09FB1BE4DF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C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0FE-4BD3-A81A-3E09FB1BE4DF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0FE-4BD3-A81A-3E09FB1BE4DF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80FE-4BD3-A81A-3E09FB1BE4DF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80FE-4BD3-A81A-3E09FB1BE4DF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80FE-4BD3-A81A-3E09FB1BE4DF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80FE-4BD3-A81A-3E09FB1BE4DF}"/>
              </c:ext>
            </c:extLst>
          </c:dPt>
          <c:dLbls>
            <c:dLbl>
              <c:idx val="1"/>
              <c:layout>
                <c:manualLayout>
                  <c:x val="-2.210153529843920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80FE-4BD3-A81A-3E09FB1BE4DF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80FE-4BD3-A81A-3E09FB1BE4DF}"/>
              </c:ext>
            </c:extLst>
          </c:dPt>
          <c:dLbls>
            <c:dLbl>
              <c:idx val="1"/>
              <c:layout>
                <c:manualLayout>
                  <c:x val="-2.210153529843920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80FE-4BD3-A81A-3E09FB1BE4DF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80FE-4BD3-A81A-3E09FB1BE4DF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-9.949791419989374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80FE-4BD3-A81A-3E09FB1BE4DF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80FE-4BD3-A81A-3E09FB1BE4DF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-9.949791419989284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80FE-4BD3-A81A-3E09FB1BE4DF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2-80FE-4BD3-A81A-3E09FB1BE4DF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80FE-4BD3-A81A-3E09FB1BE4DF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80FE-4BD3-A81A-3E09FB1BE4DF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80FE-4BD3-A81A-3E09FB1BE4DF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80FE-4BD3-A81A-3E09FB1BE4DF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80FE-4BD3-A81A-3E09FB1BE4DF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C-80FE-4BD3-A81A-3E09FB1BE4DF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80FE-4BD3-A81A-3E09FB1BE4DF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80FE-4BD3-A81A-3E09FB1BE4DF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80FE-4BD3-A81A-3E09FB1BE4DF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2-80FE-4BD3-A81A-3E09FB1BE4DF}"/>
              </c:ext>
            </c:extLst>
          </c:dPt>
          <c:dLbls>
            <c:dLbl>
              <c:idx val="1"/>
              <c:layout>
                <c:manualLayout>
                  <c:x val="-5.0517794967860845E-2"/>
                  <c:y val="-1.65829856999821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80FE-4BD3-A81A-3E09FB1BE4DF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80FE-4BD3-A81A-3E09FB1BE4DF}"/>
              </c:ext>
            </c:extLst>
          </c:dPt>
          <c:dLbls>
            <c:dLbl>
              <c:idx val="1"/>
              <c:layout>
                <c:manualLayout>
                  <c:x val="-6.3147243709826037E-2"/>
                  <c:y val="-1.65829856999821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80FE-4BD3-A81A-3E09FB1BE4DF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80FE-4BD3-A81A-3E09FB1BE4DF}"/>
              </c:ext>
            </c:extLst>
          </c:dPt>
          <c:dLbls>
            <c:dLbl>
              <c:idx val="1"/>
              <c:layout>
                <c:manualLayout>
                  <c:x val="-6.9461968080808609E-2"/>
                  <c:y val="-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80FE-4BD3-A81A-3E09FB1BE4DF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80FE-4BD3-A81A-3E09FB1BE4DF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80FE-4BD3-A81A-3E09FB1BE4DF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80FE-4BD3-A81A-3E09FB1BE4DF}"/>
              </c:ext>
            </c:extLst>
          </c:dPt>
          <c:dLbls>
            <c:dLbl>
              <c:idx val="1"/>
              <c:layout>
                <c:manualLayout>
                  <c:x val="-6.9461968080808567E-2"/>
                  <c:y val="-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80FE-4BD3-A81A-3E09FB1BE4DF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80FE-4BD3-A81A-3E09FB1BE4DF}"/>
              </c:ext>
            </c:extLst>
          </c:dPt>
          <c:dLbls>
            <c:dLbl>
              <c:idx val="1"/>
              <c:layout>
                <c:manualLayout>
                  <c:x val="-7.2619330266299881E-2"/>
                  <c:y val="-6.633194279992845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80FE-4BD3-A81A-3E09FB1BE4DF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2619330266299881E-2"/>
                  <c:y val="-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80FE-4BD3-A81A-3E09FB1BE4DF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80FE-4BD3-A81A-3E09FB1BE4DF}"/>
              </c:ext>
            </c:extLst>
          </c:dPt>
          <c:dLbls>
            <c:dLbl>
              <c:idx val="1"/>
              <c:layout>
                <c:manualLayout>
                  <c:x val="-7.348499444975505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80FE-4BD3-A81A-3E09FB1BE4DF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3439249989744784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80FE-4BD3-A81A-3E09FB1BE4DF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80FE-4BD3-A81A-3E09FB1BE4DF}"/>
              </c:ext>
            </c:extLst>
          </c:dPt>
          <c:dLbls>
            <c:dLbl>
              <c:idx val="1"/>
              <c:layout>
                <c:manualLayout>
                  <c:x val="-7.348499444975505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80FE-4BD3-A81A-3E09FB1BE4DF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80FE-4BD3-A81A-3E09FB1BE4DF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80FE-4BD3-A81A-3E09FB1BE4DF}"/>
              </c:ext>
            </c:extLst>
          </c:dPt>
          <c:dLbls>
            <c:dLbl>
              <c:idx val="1"/>
              <c:layout>
                <c:manualLayout>
                  <c:x val="-6.9461968080808581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80FE-4BD3-A81A-3E09FB1BE4DF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9461968080808567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80FE-4BD3-A81A-3E09FB1BE4DF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630460589531730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80FE-4BD3-A81A-3E09FB1BE4DF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9989881524334744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80FE-4BD3-A81A-3E09FB1BE4DF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8-80FE-4BD3-A81A-3E09FB1BE4DF}"/>
              </c:ext>
            </c:extLst>
          </c:dPt>
          <c:dLbls>
            <c:dLbl>
              <c:idx val="1"/>
              <c:layout>
                <c:manualLayout>
                  <c:x val="-4.73604327823694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80FE-4BD3-A81A-3E09FB1BE4DF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4.4203070596878245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80FE-4BD3-A81A-3E09FB1BE4DF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D-80FE-4BD3-A81A-3E09FB1BE4DF}"/>
              </c:ext>
            </c:extLst>
          </c:dPt>
          <c:dLbls>
            <c:dLbl>
              <c:idx val="1"/>
              <c:layout>
                <c:manualLayout>
                  <c:x val="-4.42030705968781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80FE-4BD3-A81A-3E09FB1BE4DF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157362185491310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80FE-4BD3-A81A-3E09FB1BE4DF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2-80FE-4BD3-A81A-3E09FB1BE4DF}"/>
              </c:ext>
            </c:extLst>
          </c:dPt>
          <c:dLbls>
            <c:dLbl>
              <c:idx val="1"/>
              <c:layout>
                <c:manualLayout>
                  <c:x val="-3.473098404040429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2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80FE-4BD3-A81A-3E09FB1BE4DF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6259669421809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80FE-4BD3-A81A-3E09FB1BE4DF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395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6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80FE-4BD3-A81A-3E09FB1BE4DF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509E-2"/>
                  <c:y val="6.633194279992875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8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80FE-4BD3-A81A-3E09FB1BE4DF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B-80FE-4BD3-A81A-3E09FB1BE4DF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B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80FE-4BD3-A81A-3E09FB1BE4DF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509E-2"/>
                  <c:y val="3.316597139996316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D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80FE-4BD3-A81A-3E09FB1BE4DF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9461968080808581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F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80FE-4BD3-A81A-3E09FB1BE4DF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2-80FE-4BD3-A81A-3E09FB1BE4DF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2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Túnel!$J$10:$K$10</c:f>
              <c:numCache>
                <c:formatCode>0.0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Túnel!$L$10:$M$10</c:f>
              <c:numCache>
                <c:formatCode>0.0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80FE-4BD3-A81A-3E09FB1BE4DF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5-80FE-4BD3-A81A-3E09FB1BE4DF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5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Túnel!$J$11:$K$11</c:f>
              <c:numCache>
                <c:formatCode>0.0</c:formatCode>
                <c:ptCount val="2"/>
                <c:pt idx="0">
                  <c:v>0</c:v>
                </c:pt>
                <c:pt idx="1">
                  <c:v>61.283555449518239</c:v>
                </c:pt>
              </c:numCache>
            </c:numRef>
          </c:xVal>
          <c:yVal>
            <c:numRef>
              <c:f>Túnel!$L$11:$M$11</c:f>
              <c:numCache>
                <c:formatCode>0.0</c:formatCode>
                <c:ptCount val="2"/>
                <c:pt idx="0">
                  <c:v>0</c:v>
                </c:pt>
                <c:pt idx="1">
                  <c:v>51.42300877492314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80FE-4BD3-A81A-3E09FB1BE4DF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8-80FE-4BD3-A81A-3E09FB1BE4DF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8-80FE-4BD3-A81A-3E09FB1BE4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Túnel!$J$12:$K$12</c:f>
              <c:numCache>
                <c:formatCode>0.0</c:formatCode>
                <c:ptCount val="2"/>
                <c:pt idx="0">
                  <c:v>0</c:v>
                </c:pt>
                <c:pt idx="1">
                  <c:v>-7.6604444311897799</c:v>
                </c:pt>
              </c:numCache>
            </c:numRef>
          </c:xVal>
          <c:yVal>
            <c:numRef>
              <c:f>Túnel!$L$12:$M$12</c:f>
              <c:numCache>
                <c:formatCode>0.0</c:formatCode>
                <c:ptCount val="2"/>
                <c:pt idx="0">
                  <c:v>0</c:v>
                </c:pt>
                <c:pt idx="1">
                  <c:v>-6.4278760968653925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80FE-4BD3-A81A-3E09FB1BE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545397584619928E-2"/>
          <c:y val="3.6200703749973112E-2"/>
          <c:w val="0.88429170865985651"/>
          <c:h val="0.92759859250005372"/>
        </c:manualLayout>
      </c:layout>
      <c:scatterChart>
        <c:scatterStyle val="lineMarker"/>
        <c:varyColors val="0"/>
        <c:ser>
          <c:idx val="5"/>
          <c:order val="5"/>
          <c:tx>
            <c:v>Roseta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'Calculo roseta'!$E$3:$E$38</c:f>
              <c:numCache>
                <c:formatCode>0.00</c:formatCode>
                <c:ptCount val="36"/>
                <c:pt idx="0">
                  <c:v>1.6525341398469628</c:v>
                </c:pt>
                <c:pt idx="1">
                  <c:v>1.648193245838228</c:v>
                </c:pt>
                <c:pt idx="2">
                  <c:v>1.614428476505378</c:v>
                </c:pt>
                <c:pt idx="3">
                  <c:v>1.5393287609799666</c:v>
                </c:pt>
                <c:pt idx="4">
                  <c:v>1.4113620633381594</c:v>
                </c:pt>
                <c:pt idx="5">
                  <c:v>1.2236917642701304</c:v>
                </c:pt>
                <c:pt idx="6">
                  <c:v>0.9767259688824268</c:v>
                </c:pt>
                <c:pt idx="7">
                  <c:v>0.67896277444165232</c:v>
                </c:pt>
                <c:pt idx="8">
                  <c:v>0.34629960668234533</c:v>
                </c:pt>
                <c:pt idx="9">
                  <c:v>1.2118386914800276E-16</c:v>
                </c:pt>
                <c:pt idx="10">
                  <c:v>-0.33634052735593983</c:v>
                </c:pt>
                <c:pt idx="11">
                  <c:v>-0.64029611882678528</c:v>
                </c:pt>
                <c:pt idx="12">
                  <c:v>-0.89393649084545468</c:v>
                </c:pt>
                <c:pt idx="13">
                  <c:v>-1.0863925744510741</c:v>
                </c:pt>
                <c:pt idx="14">
                  <c:v>-1.215330169353553</c:v>
                </c:pt>
                <c:pt idx="15">
                  <c:v>-1.2874013890806713</c:v>
                </c:pt>
                <c:pt idx="16">
                  <c:v>-1.3180466037698768</c:v>
                </c:pt>
                <c:pt idx="17">
                  <c:v>-1.3300234207413999</c:v>
                </c:pt>
                <c:pt idx="18">
                  <c:v>-1.3455622552881883</c:v>
                </c:pt>
                <c:pt idx="19">
                  <c:v>-1.3695325298486001</c:v>
                </c:pt>
                <c:pt idx="20">
                  <c:v>-1.3847997814248354</c:v>
                </c:pt>
                <c:pt idx="21">
                  <c:v>-1.3670520470619441</c:v>
                </c:pt>
                <c:pt idx="22">
                  <c:v>-1.2958928917524632</c:v>
                </c:pt>
                <c:pt idx="23">
                  <c:v>-1.1583002961512294</c:v>
                </c:pt>
                <c:pt idx="24">
                  <c:v>-0.95010060857020862</c:v>
                </c:pt>
                <c:pt idx="25">
                  <c:v>-0.67673691025334826</c:v>
                </c:pt>
                <c:pt idx="26">
                  <c:v>-0.35280168772727044</c:v>
                </c:pt>
                <c:pt idx="27">
                  <c:v>-3.7786668916327813E-16</c:v>
                </c:pt>
                <c:pt idx="28">
                  <c:v>0.35624480138602588</c:v>
                </c:pt>
                <c:pt idx="29">
                  <c:v>0.69089595169212359</c:v>
                </c:pt>
                <c:pt idx="30">
                  <c:v>0.98326826917195187</c:v>
                </c:pt>
                <c:pt idx="31">
                  <c:v>1.2200444716397669</c:v>
                </c:pt>
                <c:pt idx="32">
                  <c:v>1.3967624156001297</c:v>
                </c:pt>
                <c:pt idx="33">
                  <c:v>1.5174834224026224</c:v>
                </c:pt>
                <c:pt idx="34">
                  <c:v>1.5925524222182352</c:v>
                </c:pt>
                <c:pt idx="35">
                  <c:v>1.6344795191864501</c:v>
                </c:pt>
              </c:numCache>
            </c:numRef>
          </c:xVal>
          <c:yVal>
            <c:numRef>
              <c:f>'Calculo roseta'!$F$3:$F$38</c:f>
              <c:numCache>
                <c:formatCode>0.00</c:formatCode>
                <c:ptCount val="36"/>
                <c:pt idx="0">
                  <c:v>0</c:v>
                </c:pt>
                <c:pt idx="1">
                  <c:v>0.29062093866273947</c:v>
                </c:pt>
                <c:pt idx="2">
                  <c:v>0.58760391079969054</c:v>
                </c:pt>
                <c:pt idx="3">
                  <c:v>0.88873187452311664</c:v>
                </c:pt>
                <c:pt idx="4">
                  <c:v>1.1842733868046542</c:v>
                </c:pt>
                <c:pt idx="5">
                  <c:v>1.4583390562968748</c:v>
                </c:pt>
                <c:pt idx="6">
                  <c:v>1.6917390031763009</c:v>
                </c:pt>
                <c:pt idx="7">
                  <c:v>1.8654348914287011</c:v>
                </c:pt>
                <c:pt idx="8">
                  <c:v>1.9639626635183476</c:v>
                </c:pt>
                <c:pt idx="9">
                  <c:v>1.9782724071107198</c:v>
                </c:pt>
                <c:pt idx="10">
                  <c:v>1.9074819179943749</c:v>
                </c:pt>
                <c:pt idx="11">
                  <c:v>1.7591991282410264</c:v>
                </c:pt>
                <c:pt idx="12">
                  <c:v>1.5483434208841589</c:v>
                </c:pt>
                <c:pt idx="13">
                  <c:v>1.2947122535697402</c:v>
                </c:pt>
                <c:pt idx="14">
                  <c:v>1.0197830968631878</c:v>
                </c:pt>
                <c:pt idx="15">
                  <c:v>0.74328153854082346</c:v>
                </c:pt>
                <c:pt idx="16">
                  <c:v>0.47972973114789474</c:v>
                </c:pt>
                <c:pt idx="17">
                  <c:v>0.23451901405087533</c:v>
                </c:pt>
                <c:pt idx="18">
                  <c:v>1.6485135180496819E-16</c:v>
                </c:pt>
                <c:pt idx="19">
                  <c:v>-0.24148553597022954</c:v>
                </c:pt>
                <c:pt idx="20">
                  <c:v>-0.50402590085698307</c:v>
                </c:pt>
                <c:pt idx="21">
                  <c:v>-0.78926786736744259</c:v>
                </c:pt>
                <c:pt idx="22">
                  <c:v>-1.0873832475147507</c:v>
                </c:pt>
                <c:pt idx="23">
                  <c:v>-1.3804085392411645</c:v>
                </c:pt>
                <c:pt idx="24">
                  <c:v>-1.6456225263457096</c:v>
                </c:pt>
                <c:pt idx="25">
                  <c:v>-1.8593193798325647</c:v>
                </c:pt>
                <c:pt idx="26">
                  <c:v>-2.0008377975381135</c:v>
                </c:pt>
                <c:pt idx="27">
                  <c:v>-2.0561681737389232</c:v>
                </c:pt>
                <c:pt idx="28">
                  <c:v>-2.0203646654338949</c:v>
                </c:pt>
                <c:pt idx="29">
                  <c:v>-1.8982210264667196</c:v>
                </c:pt>
                <c:pt idx="30">
                  <c:v>-1.7030705996761311</c:v>
                </c:pt>
                <c:pt idx="31">
                  <c:v>-1.4539923822013974</c:v>
                </c:pt>
                <c:pt idx="32">
                  <c:v>-1.1720228277723563</c:v>
                </c:pt>
                <c:pt idx="33">
                  <c:v>-0.87611946241494965</c:v>
                </c:pt>
                <c:pt idx="34">
                  <c:v>-0.57964167819597878</c:v>
                </c:pt>
                <c:pt idx="35">
                  <c:v>-0.28820283864797036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C-4C0C-84A8-D0AD97E7E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024232"/>
        <c:axId val="694014392"/>
      </c:scatterChart>
      <c:scatterChart>
        <c:scatterStyle val="smoothMarker"/>
        <c:varyColors val="0"/>
        <c:ser>
          <c:idx val="0"/>
          <c:order val="0"/>
          <c:tx>
            <c:v>4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521504119030493E-2"/>
                  <c:y val="-1.316580622421262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C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'Circulos roseta'!$D$6:$D$78</c:f>
              <c:numCache>
                <c:formatCode>0.00</c:formatCode>
                <c:ptCount val="73"/>
                <c:pt idx="0">
                  <c:v>4</c:v>
                </c:pt>
                <c:pt idx="1">
                  <c:v>3.9847787923669822</c:v>
                </c:pt>
                <c:pt idx="2">
                  <c:v>3.9392310120488321</c:v>
                </c:pt>
                <c:pt idx="3">
                  <c:v>3.8637033051562732</c:v>
                </c:pt>
                <c:pt idx="4">
                  <c:v>3.7587704831436337</c:v>
                </c:pt>
                <c:pt idx="5">
                  <c:v>3.6252311481465997</c:v>
                </c:pt>
                <c:pt idx="6">
                  <c:v>3.4641016151377548</c:v>
                </c:pt>
                <c:pt idx="7">
                  <c:v>3.2766081771559672</c:v>
                </c:pt>
                <c:pt idx="8">
                  <c:v>3.0641777724759121</c:v>
                </c:pt>
                <c:pt idx="9">
                  <c:v>2.8284271247461903</c:v>
                </c:pt>
                <c:pt idx="10">
                  <c:v>2.5711504387461575</c:v>
                </c:pt>
                <c:pt idx="11">
                  <c:v>2.2943057454041846</c:v>
                </c:pt>
                <c:pt idx="12">
                  <c:v>2.0000000000000004</c:v>
                </c:pt>
                <c:pt idx="13">
                  <c:v>1.6904730469627978</c:v>
                </c:pt>
                <c:pt idx="14">
                  <c:v>1.3680805733026753</c:v>
                </c:pt>
                <c:pt idx="15">
                  <c:v>1.035276180410083</c:v>
                </c:pt>
                <c:pt idx="16">
                  <c:v>0.69459271066772166</c:v>
                </c:pt>
                <c:pt idx="17">
                  <c:v>0.34862297099063255</c:v>
                </c:pt>
                <c:pt idx="18">
                  <c:v>2.45029690981724E-16</c:v>
                </c:pt>
                <c:pt idx="19">
                  <c:v>-0.34862297099063294</c:v>
                </c:pt>
                <c:pt idx="20">
                  <c:v>-0.69459271066772121</c:v>
                </c:pt>
                <c:pt idx="21">
                  <c:v>-1.0352761804100834</c:v>
                </c:pt>
                <c:pt idx="22">
                  <c:v>-1.3680805733026749</c:v>
                </c:pt>
                <c:pt idx="23">
                  <c:v>-1.6904730469627973</c:v>
                </c:pt>
                <c:pt idx="24">
                  <c:v>-1.9999999999999991</c:v>
                </c:pt>
                <c:pt idx="25">
                  <c:v>-2.2943057454041846</c:v>
                </c:pt>
                <c:pt idx="26">
                  <c:v>-2.5711504387461575</c:v>
                </c:pt>
                <c:pt idx="27">
                  <c:v>-2.8284271247461898</c:v>
                </c:pt>
                <c:pt idx="28">
                  <c:v>-3.0641777724759116</c:v>
                </c:pt>
                <c:pt idx="29">
                  <c:v>-3.2766081771559676</c:v>
                </c:pt>
                <c:pt idx="30">
                  <c:v>-3.4641016151377548</c:v>
                </c:pt>
                <c:pt idx="31">
                  <c:v>-3.6252311481465997</c:v>
                </c:pt>
                <c:pt idx="32">
                  <c:v>-3.7587704831436333</c:v>
                </c:pt>
                <c:pt idx="33">
                  <c:v>-3.8637033051562728</c:v>
                </c:pt>
                <c:pt idx="34">
                  <c:v>-3.9392310120488321</c:v>
                </c:pt>
                <c:pt idx="35">
                  <c:v>-3.9847787923669822</c:v>
                </c:pt>
                <c:pt idx="36">
                  <c:v>-4</c:v>
                </c:pt>
                <c:pt idx="37">
                  <c:v>-3.9847787923669822</c:v>
                </c:pt>
                <c:pt idx="38">
                  <c:v>-3.9392310120488321</c:v>
                </c:pt>
                <c:pt idx="39">
                  <c:v>-3.8637033051562732</c:v>
                </c:pt>
                <c:pt idx="40">
                  <c:v>-3.7587704831436337</c:v>
                </c:pt>
                <c:pt idx="41">
                  <c:v>-3.6252311481466002</c:v>
                </c:pt>
                <c:pt idx="42">
                  <c:v>-3.4641016151377544</c:v>
                </c:pt>
                <c:pt idx="43">
                  <c:v>-3.2766081771559672</c:v>
                </c:pt>
                <c:pt idx="44">
                  <c:v>-3.0641777724759121</c:v>
                </c:pt>
                <c:pt idx="45">
                  <c:v>-2.8284271247461907</c:v>
                </c:pt>
                <c:pt idx="46">
                  <c:v>-2.5711504387461579</c:v>
                </c:pt>
                <c:pt idx="47">
                  <c:v>-2.2943057454041855</c:v>
                </c:pt>
                <c:pt idx="48">
                  <c:v>-2.0000000000000018</c:v>
                </c:pt>
                <c:pt idx="49">
                  <c:v>-1.6904730469627967</c:v>
                </c:pt>
                <c:pt idx="50">
                  <c:v>-1.3680805733026742</c:v>
                </c:pt>
                <c:pt idx="51">
                  <c:v>-1.0352761804100825</c:v>
                </c:pt>
                <c:pt idx="52">
                  <c:v>-0.69459271066772132</c:v>
                </c:pt>
                <c:pt idx="53">
                  <c:v>-0.348622970990633</c:v>
                </c:pt>
                <c:pt idx="54">
                  <c:v>-7.3508907294517201E-16</c:v>
                </c:pt>
                <c:pt idx="55">
                  <c:v>0.34862297099063155</c:v>
                </c:pt>
                <c:pt idx="56">
                  <c:v>0.69459271066771988</c:v>
                </c:pt>
                <c:pt idx="57">
                  <c:v>1.0352761804100812</c:v>
                </c:pt>
                <c:pt idx="58">
                  <c:v>1.368080573302676</c:v>
                </c:pt>
                <c:pt idx="59">
                  <c:v>1.6904730469627984</c:v>
                </c:pt>
                <c:pt idx="60">
                  <c:v>2.0000000000000004</c:v>
                </c:pt>
                <c:pt idx="61">
                  <c:v>2.2943057454041842</c:v>
                </c:pt>
                <c:pt idx="62">
                  <c:v>2.571150438746157</c:v>
                </c:pt>
                <c:pt idx="63">
                  <c:v>2.8284271247461894</c:v>
                </c:pt>
                <c:pt idx="64">
                  <c:v>3.0641777724759112</c:v>
                </c:pt>
                <c:pt idx="65">
                  <c:v>3.2766081771559663</c:v>
                </c:pt>
                <c:pt idx="66">
                  <c:v>3.4641016151377535</c:v>
                </c:pt>
                <c:pt idx="67">
                  <c:v>3.6252311481466002</c:v>
                </c:pt>
                <c:pt idx="68">
                  <c:v>3.7587704831436337</c:v>
                </c:pt>
                <c:pt idx="69">
                  <c:v>3.8637033051562732</c:v>
                </c:pt>
                <c:pt idx="70">
                  <c:v>3.9392310120488321</c:v>
                </c:pt>
                <c:pt idx="71">
                  <c:v>3.9847787923669822</c:v>
                </c:pt>
                <c:pt idx="72">
                  <c:v>4</c:v>
                </c:pt>
              </c:numCache>
            </c:numRef>
          </c:xVal>
          <c:yVal>
            <c:numRef>
              <c:f>'Circulos roseta'!$E$6:$E$78</c:f>
              <c:numCache>
                <c:formatCode>0.00</c:formatCode>
                <c:ptCount val="73"/>
                <c:pt idx="0">
                  <c:v>0</c:v>
                </c:pt>
                <c:pt idx="1">
                  <c:v>0.34862297099063266</c:v>
                </c:pt>
                <c:pt idx="2">
                  <c:v>0.69459271066772132</c:v>
                </c:pt>
                <c:pt idx="3">
                  <c:v>1.035276180410083</c:v>
                </c:pt>
                <c:pt idx="4">
                  <c:v>1.3680805733026749</c:v>
                </c:pt>
                <c:pt idx="5">
                  <c:v>1.6904730469627978</c:v>
                </c:pt>
                <c:pt idx="6">
                  <c:v>1.9999999999999998</c:v>
                </c:pt>
                <c:pt idx="7">
                  <c:v>2.2943057454041842</c:v>
                </c:pt>
                <c:pt idx="8">
                  <c:v>2.571150438746157</c:v>
                </c:pt>
                <c:pt idx="9">
                  <c:v>2.8284271247461898</c:v>
                </c:pt>
                <c:pt idx="10">
                  <c:v>3.0641777724759121</c:v>
                </c:pt>
                <c:pt idx="11">
                  <c:v>3.2766081771559672</c:v>
                </c:pt>
                <c:pt idx="12">
                  <c:v>3.4641016151377544</c:v>
                </c:pt>
                <c:pt idx="13">
                  <c:v>3.6252311481465997</c:v>
                </c:pt>
                <c:pt idx="14">
                  <c:v>3.7587704831436333</c:v>
                </c:pt>
                <c:pt idx="15">
                  <c:v>3.8637033051562732</c:v>
                </c:pt>
                <c:pt idx="16">
                  <c:v>3.9392310120488321</c:v>
                </c:pt>
                <c:pt idx="17">
                  <c:v>3.9847787923669822</c:v>
                </c:pt>
                <c:pt idx="18">
                  <c:v>4</c:v>
                </c:pt>
                <c:pt idx="19">
                  <c:v>3.9847787923669822</c:v>
                </c:pt>
                <c:pt idx="20">
                  <c:v>3.9392310120488321</c:v>
                </c:pt>
                <c:pt idx="21">
                  <c:v>3.8637033051562732</c:v>
                </c:pt>
                <c:pt idx="22">
                  <c:v>3.7587704831436337</c:v>
                </c:pt>
                <c:pt idx="23">
                  <c:v>3.6252311481466002</c:v>
                </c:pt>
                <c:pt idx="24">
                  <c:v>3.4641016151377548</c:v>
                </c:pt>
                <c:pt idx="25">
                  <c:v>3.2766081771559668</c:v>
                </c:pt>
                <c:pt idx="26">
                  <c:v>3.0641777724759121</c:v>
                </c:pt>
                <c:pt idx="27">
                  <c:v>2.8284271247461903</c:v>
                </c:pt>
                <c:pt idx="28">
                  <c:v>2.5711504387461579</c:v>
                </c:pt>
                <c:pt idx="29">
                  <c:v>2.2943057454041837</c:v>
                </c:pt>
                <c:pt idx="30">
                  <c:v>1.9999999999999998</c:v>
                </c:pt>
                <c:pt idx="31">
                  <c:v>1.690473046962798</c:v>
                </c:pt>
                <c:pt idx="32">
                  <c:v>1.3680805733026755</c:v>
                </c:pt>
                <c:pt idx="33">
                  <c:v>1.0352761804100841</c:v>
                </c:pt>
                <c:pt idx="34">
                  <c:v>0.6945927106677211</c:v>
                </c:pt>
                <c:pt idx="35">
                  <c:v>0.34862297099063277</c:v>
                </c:pt>
                <c:pt idx="36">
                  <c:v>4.90059381963448E-16</c:v>
                </c:pt>
                <c:pt idx="37">
                  <c:v>-0.34862297099063178</c:v>
                </c:pt>
                <c:pt idx="38">
                  <c:v>-0.69459271066772188</c:v>
                </c:pt>
                <c:pt idx="39">
                  <c:v>-1.0352761804100832</c:v>
                </c:pt>
                <c:pt idx="40">
                  <c:v>-1.3680805733026746</c:v>
                </c:pt>
                <c:pt idx="41">
                  <c:v>-1.6904730469627971</c:v>
                </c:pt>
                <c:pt idx="42">
                  <c:v>-2.0000000000000004</c:v>
                </c:pt>
                <c:pt idx="43">
                  <c:v>-2.2943057454041846</c:v>
                </c:pt>
                <c:pt idx="44">
                  <c:v>-2.571150438746157</c:v>
                </c:pt>
                <c:pt idx="45">
                  <c:v>-2.8284271247461898</c:v>
                </c:pt>
                <c:pt idx="46">
                  <c:v>-3.0641777724759116</c:v>
                </c:pt>
                <c:pt idx="47">
                  <c:v>-3.2766081771559663</c:v>
                </c:pt>
                <c:pt idx="48">
                  <c:v>-3.4641016151377535</c:v>
                </c:pt>
                <c:pt idx="49">
                  <c:v>-3.6252311481466002</c:v>
                </c:pt>
                <c:pt idx="50">
                  <c:v>-3.7587704831436337</c:v>
                </c:pt>
                <c:pt idx="51">
                  <c:v>-3.8637033051562732</c:v>
                </c:pt>
                <c:pt idx="52">
                  <c:v>-3.9392310120488321</c:v>
                </c:pt>
                <c:pt idx="53">
                  <c:v>-3.9847787923669822</c:v>
                </c:pt>
                <c:pt idx="54">
                  <c:v>-4</c:v>
                </c:pt>
                <c:pt idx="55">
                  <c:v>-3.9847787923669822</c:v>
                </c:pt>
                <c:pt idx="56">
                  <c:v>-3.9392310120488325</c:v>
                </c:pt>
                <c:pt idx="57">
                  <c:v>-3.8637033051562737</c:v>
                </c:pt>
                <c:pt idx="58">
                  <c:v>-3.7587704831436333</c:v>
                </c:pt>
                <c:pt idx="59">
                  <c:v>-3.6252311481465997</c:v>
                </c:pt>
                <c:pt idx="60">
                  <c:v>-3.4641016151377544</c:v>
                </c:pt>
                <c:pt idx="61">
                  <c:v>-3.2766081771559672</c:v>
                </c:pt>
                <c:pt idx="62">
                  <c:v>-3.0641777724759125</c:v>
                </c:pt>
                <c:pt idx="63">
                  <c:v>-2.8284271247461907</c:v>
                </c:pt>
                <c:pt idx="64">
                  <c:v>-2.5711504387461583</c:v>
                </c:pt>
                <c:pt idx="65">
                  <c:v>-2.294305745404186</c:v>
                </c:pt>
                <c:pt idx="66">
                  <c:v>-2.0000000000000018</c:v>
                </c:pt>
                <c:pt idx="67">
                  <c:v>-1.6904730469627969</c:v>
                </c:pt>
                <c:pt idx="68">
                  <c:v>-1.3680805733026744</c:v>
                </c:pt>
                <c:pt idx="69">
                  <c:v>-1.0352761804100827</c:v>
                </c:pt>
                <c:pt idx="70">
                  <c:v>-0.69459271066772155</c:v>
                </c:pt>
                <c:pt idx="71">
                  <c:v>-0.34862297099063327</c:v>
                </c:pt>
                <c:pt idx="72">
                  <c:v>-9.8011876392689601E-16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0C-4C0C-84A8-D0AD97E7E3CD}"/>
            </c:ext>
          </c:extLst>
        </c:ser>
        <c:ser>
          <c:idx val="1"/>
          <c:order val="1"/>
          <c:tx>
            <c:v>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layout>
                <c:manualLayout>
                  <c:x val="-2.8064065621298637E-2"/>
                  <c:y val="1.639752771763195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3.0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'Circulos roseta'!$W$6:$W$78</c:f>
              <c:numCache>
                <c:formatCode>General</c:formatCode>
                <c:ptCount val="73"/>
                <c:pt idx="0">
                  <c:v>3</c:v>
                </c:pt>
                <c:pt idx="1">
                  <c:v>2.9885840942752369</c:v>
                </c:pt>
                <c:pt idx="2">
                  <c:v>2.9544232590366239</c:v>
                </c:pt>
                <c:pt idx="3">
                  <c:v>2.897777478867205</c:v>
                </c:pt>
                <c:pt idx="4">
                  <c:v>2.8190778623577253</c:v>
                </c:pt>
                <c:pt idx="5">
                  <c:v>2.7189233611099497</c:v>
                </c:pt>
                <c:pt idx="6">
                  <c:v>2.598076211353316</c:v>
                </c:pt>
                <c:pt idx="7">
                  <c:v>2.4574561328669753</c:v>
                </c:pt>
                <c:pt idx="8">
                  <c:v>2.2981333293569342</c:v>
                </c:pt>
                <c:pt idx="9">
                  <c:v>2.1213203435596428</c:v>
                </c:pt>
                <c:pt idx="10">
                  <c:v>1.9283628290596182</c:v>
                </c:pt>
                <c:pt idx="11">
                  <c:v>1.7207293090531386</c:v>
                </c:pt>
                <c:pt idx="12">
                  <c:v>1.5000000000000004</c:v>
                </c:pt>
                <c:pt idx="13">
                  <c:v>1.2678547852220983</c:v>
                </c:pt>
                <c:pt idx="14">
                  <c:v>1.0260604299770064</c:v>
                </c:pt>
                <c:pt idx="15">
                  <c:v>0.77645713530756222</c:v>
                </c:pt>
                <c:pt idx="16">
                  <c:v>0.52094453300079124</c:v>
                </c:pt>
                <c:pt idx="17">
                  <c:v>0.26146722824297441</c:v>
                </c:pt>
                <c:pt idx="18">
                  <c:v>1.83772268236293E-16</c:v>
                </c:pt>
                <c:pt idx="19">
                  <c:v>-0.26146722824297469</c:v>
                </c:pt>
                <c:pt idx="20">
                  <c:v>-0.52094453300079091</c:v>
                </c:pt>
                <c:pt idx="21">
                  <c:v>-0.77645713530756255</c:v>
                </c:pt>
                <c:pt idx="22">
                  <c:v>-1.0260604299770062</c:v>
                </c:pt>
                <c:pt idx="23">
                  <c:v>-1.267854785222098</c:v>
                </c:pt>
                <c:pt idx="24">
                  <c:v>-1.4999999999999993</c:v>
                </c:pt>
                <c:pt idx="25">
                  <c:v>-1.7207293090531386</c:v>
                </c:pt>
                <c:pt idx="26">
                  <c:v>-1.9283628290596182</c:v>
                </c:pt>
                <c:pt idx="27">
                  <c:v>-2.1213203435596424</c:v>
                </c:pt>
                <c:pt idx="28">
                  <c:v>-2.2981333293569337</c:v>
                </c:pt>
                <c:pt idx="29">
                  <c:v>-2.4574561328669757</c:v>
                </c:pt>
                <c:pt idx="30">
                  <c:v>-2.598076211353316</c:v>
                </c:pt>
                <c:pt idx="31">
                  <c:v>-2.7189233611099497</c:v>
                </c:pt>
                <c:pt idx="32">
                  <c:v>-2.8190778623577248</c:v>
                </c:pt>
                <c:pt idx="33">
                  <c:v>-2.8977774788672046</c:v>
                </c:pt>
                <c:pt idx="34">
                  <c:v>-2.9544232590366239</c:v>
                </c:pt>
                <c:pt idx="35">
                  <c:v>-2.9885840942752369</c:v>
                </c:pt>
                <c:pt idx="36">
                  <c:v>-3</c:v>
                </c:pt>
                <c:pt idx="37">
                  <c:v>-2.9885840942752369</c:v>
                </c:pt>
                <c:pt idx="38">
                  <c:v>-2.9544232590366239</c:v>
                </c:pt>
                <c:pt idx="39">
                  <c:v>-2.897777478867205</c:v>
                </c:pt>
                <c:pt idx="40">
                  <c:v>-2.8190778623577253</c:v>
                </c:pt>
                <c:pt idx="41">
                  <c:v>-2.7189233611099501</c:v>
                </c:pt>
                <c:pt idx="42">
                  <c:v>-2.598076211353316</c:v>
                </c:pt>
                <c:pt idx="43">
                  <c:v>-2.4574561328669753</c:v>
                </c:pt>
                <c:pt idx="44">
                  <c:v>-2.2981333293569342</c:v>
                </c:pt>
                <c:pt idx="45">
                  <c:v>-2.1213203435596428</c:v>
                </c:pt>
                <c:pt idx="46">
                  <c:v>-1.9283628290596184</c:v>
                </c:pt>
                <c:pt idx="47">
                  <c:v>-1.720729309053139</c:v>
                </c:pt>
                <c:pt idx="48">
                  <c:v>-1.5000000000000013</c:v>
                </c:pt>
                <c:pt idx="49">
                  <c:v>-1.2678547852220974</c:v>
                </c:pt>
                <c:pt idx="50">
                  <c:v>-1.0260604299770058</c:v>
                </c:pt>
                <c:pt idx="51">
                  <c:v>-0.77645713530756189</c:v>
                </c:pt>
                <c:pt idx="52">
                  <c:v>-0.52094453300079102</c:v>
                </c:pt>
                <c:pt idx="53">
                  <c:v>-0.26146722824297475</c:v>
                </c:pt>
                <c:pt idx="54">
                  <c:v>-5.51316804708879E-16</c:v>
                </c:pt>
                <c:pt idx="55">
                  <c:v>0.26146722824297364</c:v>
                </c:pt>
                <c:pt idx="56">
                  <c:v>0.52094453300078991</c:v>
                </c:pt>
                <c:pt idx="57">
                  <c:v>0.77645713530756089</c:v>
                </c:pt>
                <c:pt idx="58">
                  <c:v>1.0260604299770071</c:v>
                </c:pt>
                <c:pt idx="59">
                  <c:v>1.2678547852220987</c:v>
                </c:pt>
                <c:pt idx="60">
                  <c:v>1.5000000000000004</c:v>
                </c:pt>
                <c:pt idx="61">
                  <c:v>1.7207293090531381</c:v>
                </c:pt>
                <c:pt idx="62">
                  <c:v>1.9283628290596178</c:v>
                </c:pt>
                <c:pt idx="63">
                  <c:v>2.1213203435596419</c:v>
                </c:pt>
                <c:pt idx="64">
                  <c:v>2.2981333293569333</c:v>
                </c:pt>
                <c:pt idx="65">
                  <c:v>2.4574561328669748</c:v>
                </c:pt>
                <c:pt idx="66">
                  <c:v>2.5980762113533151</c:v>
                </c:pt>
                <c:pt idx="67">
                  <c:v>2.7189233611099501</c:v>
                </c:pt>
                <c:pt idx="68">
                  <c:v>2.8190778623577253</c:v>
                </c:pt>
                <c:pt idx="69">
                  <c:v>2.897777478867205</c:v>
                </c:pt>
                <c:pt idx="70">
                  <c:v>2.9544232590366239</c:v>
                </c:pt>
                <c:pt idx="71">
                  <c:v>2.9885840942752369</c:v>
                </c:pt>
                <c:pt idx="72">
                  <c:v>3</c:v>
                </c:pt>
              </c:numCache>
            </c:numRef>
          </c:xVal>
          <c:yVal>
            <c:numRef>
              <c:f>'Circulos roseta'!$X$6:$X$78</c:f>
              <c:numCache>
                <c:formatCode>General</c:formatCode>
                <c:ptCount val="73"/>
                <c:pt idx="0">
                  <c:v>0</c:v>
                </c:pt>
                <c:pt idx="1">
                  <c:v>0.26146722824297453</c:v>
                </c:pt>
                <c:pt idx="2">
                  <c:v>0.52094453300079102</c:v>
                </c:pt>
                <c:pt idx="3">
                  <c:v>0.77645713530756222</c:v>
                </c:pt>
                <c:pt idx="4">
                  <c:v>1.0260604299770062</c:v>
                </c:pt>
                <c:pt idx="5">
                  <c:v>1.2678547852220983</c:v>
                </c:pt>
                <c:pt idx="6">
                  <c:v>1.4999999999999998</c:v>
                </c:pt>
                <c:pt idx="7">
                  <c:v>1.7207293090531381</c:v>
                </c:pt>
                <c:pt idx="8">
                  <c:v>1.9283628290596178</c:v>
                </c:pt>
                <c:pt idx="9">
                  <c:v>2.1213203435596424</c:v>
                </c:pt>
                <c:pt idx="10">
                  <c:v>2.2981333293569342</c:v>
                </c:pt>
                <c:pt idx="11">
                  <c:v>2.4574561328669753</c:v>
                </c:pt>
                <c:pt idx="12">
                  <c:v>2.598076211353316</c:v>
                </c:pt>
                <c:pt idx="13">
                  <c:v>2.7189233611099497</c:v>
                </c:pt>
                <c:pt idx="14">
                  <c:v>2.8190778623577248</c:v>
                </c:pt>
                <c:pt idx="15">
                  <c:v>2.897777478867205</c:v>
                </c:pt>
                <c:pt idx="16">
                  <c:v>2.9544232590366239</c:v>
                </c:pt>
                <c:pt idx="17">
                  <c:v>2.9885840942752369</c:v>
                </c:pt>
                <c:pt idx="18">
                  <c:v>3</c:v>
                </c:pt>
                <c:pt idx="19">
                  <c:v>2.9885840942752369</c:v>
                </c:pt>
                <c:pt idx="20">
                  <c:v>2.9544232590366239</c:v>
                </c:pt>
                <c:pt idx="21">
                  <c:v>2.897777478867205</c:v>
                </c:pt>
                <c:pt idx="22">
                  <c:v>2.8190778623577253</c:v>
                </c:pt>
                <c:pt idx="23">
                  <c:v>2.7189233611099501</c:v>
                </c:pt>
                <c:pt idx="24">
                  <c:v>2.598076211353316</c:v>
                </c:pt>
                <c:pt idx="25">
                  <c:v>2.4574561328669748</c:v>
                </c:pt>
                <c:pt idx="26">
                  <c:v>2.2981333293569342</c:v>
                </c:pt>
                <c:pt idx="27">
                  <c:v>2.1213203435596428</c:v>
                </c:pt>
                <c:pt idx="28">
                  <c:v>1.9283628290596184</c:v>
                </c:pt>
                <c:pt idx="29">
                  <c:v>1.7207293090531377</c:v>
                </c:pt>
                <c:pt idx="30">
                  <c:v>1.4999999999999998</c:v>
                </c:pt>
                <c:pt idx="31">
                  <c:v>1.2678547852220985</c:v>
                </c:pt>
                <c:pt idx="32">
                  <c:v>1.0260604299770066</c:v>
                </c:pt>
                <c:pt idx="33">
                  <c:v>0.77645713530756311</c:v>
                </c:pt>
                <c:pt idx="34">
                  <c:v>0.5209445330007908</c:v>
                </c:pt>
                <c:pt idx="35">
                  <c:v>0.26146722824297458</c:v>
                </c:pt>
                <c:pt idx="36">
                  <c:v>3.67544536472586E-16</c:v>
                </c:pt>
                <c:pt idx="37">
                  <c:v>-0.26146722824297386</c:v>
                </c:pt>
                <c:pt idx="38">
                  <c:v>-0.52094453300079135</c:v>
                </c:pt>
                <c:pt idx="39">
                  <c:v>-0.77645713530756244</c:v>
                </c:pt>
                <c:pt idx="40">
                  <c:v>-1.026060429977006</c:v>
                </c:pt>
                <c:pt idx="41">
                  <c:v>-1.2678547852220978</c:v>
                </c:pt>
                <c:pt idx="42">
                  <c:v>-1.5000000000000004</c:v>
                </c:pt>
                <c:pt idx="43">
                  <c:v>-1.7207293090531386</c:v>
                </c:pt>
                <c:pt idx="44">
                  <c:v>-1.9283628290596178</c:v>
                </c:pt>
                <c:pt idx="45">
                  <c:v>-2.1213203435596424</c:v>
                </c:pt>
                <c:pt idx="46">
                  <c:v>-2.2981333293569337</c:v>
                </c:pt>
                <c:pt idx="47">
                  <c:v>-2.4574561328669748</c:v>
                </c:pt>
                <c:pt idx="48">
                  <c:v>-2.5980762113533151</c:v>
                </c:pt>
                <c:pt idx="49">
                  <c:v>-2.7189233611099501</c:v>
                </c:pt>
                <c:pt idx="50">
                  <c:v>-2.8190778623577253</c:v>
                </c:pt>
                <c:pt idx="51">
                  <c:v>-2.897777478867205</c:v>
                </c:pt>
                <c:pt idx="52">
                  <c:v>-2.9544232590366239</c:v>
                </c:pt>
                <c:pt idx="53">
                  <c:v>-2.9885840942752369</c:v>
                </c:pt>
                <c:pt idx="54">
                  <c:v>-3</c:v>
                </c:pt>
                <c:pt idx="55">
                  <c:v>-2.9885840942752369</c:v>
                </c:pt>
                <c:pt idx="56">
                  <c:v>-2.9544232590366244</c:v>
                </c:pt>
                <c:pt idx="57">
                  <c:v>-2.897777478867205</c:v>
                </c:pt>
                <c:pt idx="58">
                  <c:v>-2.8190778623577248</c:v>
                </c:pt>
                <c:pt idx="59">
                  <c:v>-2.7189233611099497</c:v>
                </c:pt>
                <c:pt idx="60">
                  <c:v>-2.598076211353316</c:v>
                </c:pt>
                <c:pt idx="61">
                  <c:v>-2.4574561328669753</c:v>
                </c:pt>
                <c:pt idx="62">
                  <c:v>-2.2981333293569346</c:v>
                </c:pt>
                <c:pt idx="63">
                  <c:v>-2.1213203435596428</c:v>
                </c:pt>
                <c:pt idx="64">
                  <c:v>-1.9283628290596186</c:v>
                </c:pt>
                <c:pt idx="65">
                  <c:v>-1.7207293090531395</c:v>
                </c:pt>
                <c:pt idx="66">
                  <c:v>-1.5000000000000013</c:v>
                </c:pt>
                <c:pt idx="67">
                  <c:v>-1.2678547852220976</c:v>
                </c:pt>
                <c:pt idx="68">
                  <c:v>-1.0260604299770058</c:v>
                </c:pt>
                <c:pt idx="69">
                  <c:v>-0.776457135307562</c:v>
                </c:pt>
                <c:pt idx="70">
                  <c:v>-0.52094453300079113</c:v>
                </c:pt>
                <c:pt idx="71">
                  <c:v>-0.26146722824297497</c:v>
                </c:pt>
                <c:pt idx="72">
                  <c:v>-7.3508907294517201E-16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0C-4C0C-84A8-D0AD97E7E3CD}"/>
            </c:ext>
          </c:extLst>
        </c:ser>
        <c:ser>
          <c:idx val="2"/>
          <c:order val="2"/>
          <c:tx>
            <c:v>Túnel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'Circulos roseta'!$S$6:$S$7</c:f>
              <c:numCache>
                <c:formatCode>0.00</c:formatCode>
                <c:ptCount val="2"/>
                <c:pt idx="0">
                  <c:v>3.0641777724759121</c:v>
                </c:pt>
                <c:pt idx="1">
                  <c:v>-3.0641777724759121</c:v>
                </c:pt>
              </c:numCache>
            </c:numRef>
          </c:xVal>
          <c:yVal>
            <c:numRef>
              <c:f>'Circulos roseta'!$T$6:$T$7</c:f>
              <c:numCache>
                <c:formatCode>0.00</c:formatCode>
                <c:ptCount val="2"/>
                <c:pt idx="0">
                  <c:v>2.571150438746157</c:v>
                </c:pt>
                <c:pt idx="1">
                  <c:v>-2.571150438746157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0C-4C0C-84A8-D0AD97E7E3CD}"/>
            </c:ext>
          </c:extLst>
        </c:ser>
        <c:ser>
          <c:idx val="3"/>
          <c:order val="3"/>
          <c:tx>
            <c:v>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5.963613944525973E-2"/>
                  <c:y val="-1.96770332611583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2.0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'Circulos roseta'!$AA$6:$AA$78</c:f>
              <c:numCache>
                <c:formatCode>General</c:formatCode>
                <c:ptCount val="73"/>
                <c:pt idx="0">
                  <c:v>2</c:v>
                </c:pt>
                <c:pt idx="1">
                  <c:v>1.9923893961834911</c:v>
                </c:pt>
                <c:pt idx="2">
                  <c:v>1.969615506024416</c:v>
                </c:pt>
                <c:pt idx="3">
                  <c:v>1.9318516525781366</c:v>
                </c:pt>
                <c:pt idx="4">
                  <c:v>1.8793852415718169</c:v>
                </c:pt>
                <c:pt idx="5">
                  <c:v>1.8126155740732999</c:v>
                </c:pt>
                <c:pt idx="6">
                  <c:v>1.7320508075688774</c:v>
                </c:pt>
                <c:pt idx="7">
                  <c:v>1.6383040885779836</c:v>
                </c:pt>
                <c:pt idx="8">
                  <c:v>1.532088886237956</c:v>
                </c:pt>
                <c:pt idx="9">
                  <c:v>1.4142135623730951</c:v>
                </c:pt>
                <c:pt idx="10">
                  <c:v>1.2855752193730787</c:v>
                </c:pt>
                <c:pt idx="11">
                  <c:v>1.1471528727020923</c:v>
                </c:pt>
                <c:pt idx="12">
                  <c:v>1.0000000000000002</c:v>
                </c:pt>
                <c:pt idx="13">
                  <c:v>0.84523652348139888</c:v>
                </c:pt>
                <c:pt idx="14">
                  <c:v>0.68404028665133765</c:v>
                </c:pt>
                <c:pt idx="15">
                  <c:v>0.51763809020504148</c:v>
                </c:pt>
                <c:pt idx="16">
                  <c:v>0.34729635533386083</c:v>
                </c:pt>
                <c:pt idx="17">
                  <c:v>0.17431148549531628</c:v>
                </c:pt>
                <c:pt idx="18">
                  <c:v>1.22514845490862E-16</c:v>
                </c:pt>
                <c:pt idx="19">
                  <c:v>-0.17431148549531647</c:v>
                </c:pt>
                <c:pt idx="20">
                  <c:v>-0.34729635533386061</c:v>
                </c:pt>
                <c:pt idx="21">
                  <c:v>-0.5176380902050417</c:v>
                </c:pt>
                <c:pt idx="22">
                  <c:v>-0.68404028665133743</c:v>
                </c:pt>
                <c:pt idx="23">
                  <c:v>-0.84523652348139866</c:v>
                </c:pt>
                <c:pt idx="24">
                  <c:v>-0.99999999999999956</c:v>
                </c:pt>
                <c:pt idx="25">
                  <c:v>-1.1471528727020923</c:v>
                </c:pt>
                <c:pt idx="26">
                  <c:v>-1.2855752193730787</c:v>
                </c:pt>
                <c:pt idx="27">
                  <c:v>-1.4142135623730949</c:v>
                </c:pt>
                <c:pt idx="28">
                  <c:v>-1.5320888862379558</c:v>
                </c:pt>
                <c:pt idx="29">
                  <c:v>-1.6383040885779838</c:v>
                </c:pt>
                <c:pt idx="30">
                  <c:v>-1.7320508075688774</c:v>
                </c:pt>
                <c:pt idx="31">
                  <c:v>-1.8126155740732999</c:v>
                </c:pt>
                <c:pt idx="32">
                  <c:v>-1.8793852415718166</c:v>
                </c:pt>
                <c:pt idx="33">
                  <c:v>-1.9318516525781364</c:v>
                </c:pt>
                <c:pt idx="34">
                  <c:v>-1.969615506024416</c:v>
                </c:pt>
                <c:pt idx="35">
                  <c:v>-1.9923893961834911</c:v>
                </c:pt>
                <c:pt idx="36">
                  <c:v>-2</c:v>
                </c:pt>
                <c:pt idx="37">
                  <c:v>-1.9923893961834911</c:v>
                </c:pt>
                <c:pt idx="38">
                  <c:v>-1.969615506024416</c:v>
                </c:pt>
                <c:pt idx="39">
                  <c:v>-1.9318516525781366</c:v>
                </c:pt>
                <c:pt idx="40">
                  <c:v>-1.8793852415718169</c:v>
                </c:pt>
                <c:pt idx="41">
                  <c:v>-1.8126155740733001</c:v>
                </c:pt>
                <c:pt idx="42">
                  <c:v>-1.7320508075688772</c:v>
                </c:pt>
                <c:pt idx="43">
                  <c:v>-1.6383040885779836</c:v>
                </c:pt>
                <c:pt idx="44">
                  <c:v>-1.532088886237956</c:v>
                </c:pt>
                <c:pt idx="45">
                  <c:v>-1.4142135623730954</c:v>
                </c:pt>
                <c:pt idx="46">
                  <c:v>-1.2855752193730789</c:v>
                </c:pt>
                <c:pt idx="47">
                  <c:v>-1.1471528727020928</c:v>
                </c:pt>
                <c:pt idx="48">
                  <c:v>-1.0000000000000009</c:v>
                </c:pt>
                <c:pt idx="49">
                  <c:v>-0.84523652348139833</c:v>
                </c:pt>
                <c:pt idx="50">
                  <c:v>-0.68404028665133709</c:v>
                </c:pt>
                <c:pt idx="51">
                  <c:v>-0.51763809020504126</c:v>
                </c:pt>
                <c:pt idx="52">
                  <c:v>-0.34729635533386066</c:v>
                </c:pt>
                <c:pt idx="53">
                  <c:v>-0.1743114854953165</c:v>
                </c:pt>
                <c:pt idx="54">
                  <c:v>-3.67544536472586E-16</c:v>
                </c:pt>
                <c:pt idx="55">
                  <c:v>0.17431148549531578</c:v>
                </c:pt>
                <c:pt idx="56">
                  <c:v>0.34729635533385994</c:v>
                </c:pt>
                <c:pt idx="57">
                  <c:v>0.51763809020504059</c:v>
                </c:pt>
                <c:pt idx="58">
                  <c:v>0.68404028665133798</c:v>
                </c:pt>
                <c:pt idx="59">
                  <c:v>0.84523652348139922</c:v>
                </c:pt>
                <c:pt idx="60">
                  <c:v>1.0000000000000002</c:v>
                </c:pt>
                <c:pt idx="61">
                  <c:v>1.1471528727020921</c:v>
                </c:pt>
                <c:pt idx="62">
                  <c:v>1.2855752193730785</c:v>
                </c:pt>
                <c:pt idx="63">
                  <c:v>1.4142135623730947</c:v>
                </c:pt>
                <c:pt idx="64">
                  <c:v>1.5320888862379556</c:v>
                </c:pt>
                <c:pt idx="65">
                  <c:v>1.6383040885779832</c:v>
                </c:pt>
                <c:pt idx="66">
                  <c:v>1.7320508075688767</c:v>
                </c:pt>
                <c:pt idx="67">
                  <c:v>1.8126155740733001</c:v>
                </c:pt>
                <c:pt idx="68">
                  <c:v>1.8793852415718169</c:v>
                </c:pt>
                <c:pt idx="69">
                  <c:v>1.9318516525781366</c:v>
                </c:pt>
                <c:pt idx="70">
                  <c:v>1.969615506024416</c:v>
                </c:pt>
                <c:pt idx="71">
                  <c:v>1.9923893961834911</c:v>
                </c:pt>
                <c:pt idx="72">
                  <c:v>2</c:v>
                </c:pt>
              </c:numCache>
            </c:numRef>
          </c:xVal>
          <c:yVal>
            <c:numRef>
              <c:f>'Circulos roseta'!$AB$6:$AB$78</c:f>
              <c:numCache>
                <c:formatCode>General</c:formatCode>
                <c:ptCount val="73"/>
                <c:pt idx="0">
                  <c:v>0</c:v>
                </c:pt>
                <c:pt idx="1">
                  <c:v>0.17431148549531633</c:v>
                </c:pt>
                <c:pt idx="2">
                  <c:v>0.34729635533386066</c:v>
                </c:pt>
                <c:pt idx="3">
                  <c:v>0.51763809020504148</c:v>
                </c:pt>
                <c:pt idx="4">
                  <c:v>0.68404028665133743</c:v>
                </c:pt>
                <c:pt idx="5">
                  <c:v>0.84523652348139888</c:v>
                </c:pt>
                <c:pt idx="6">
                  <c:v>0.99999999999999989</c:v>
                </c:pt>
                <c:pt idx="7">
                  <c:v>1.1471528727020921</c:v>
                </c:pt>
                <c:pt idx="8">
                  <c:v>1.2855752193730785</c:v>
                </c:pt>
                <c:pt idx="9">
                  <c:v>1.4142135623730949</c:v>
                </c:pt>
                <c:pt idx="10">
                  <c:v>1.532088886237956</c:v>
                </c:pt>
                <c:pt idx="11">
                  <c:v>1.6383040885779836</c:v>
                </c:pt>
                <c:pt idx="12">
                  <c:v>1.7320508075688772</c:v>
                </c:pt>
                <c:pt idx="13">
                  <c:v>1.8126155740732999</c:v>
                </c:pt>
                <c:pt idx="14">
                  <c:v>1.8793852415718166</c:v>
                </c:pt>
                <c:pt idx="15">
                  <c:v>1.9318516525781366</c:v>
                </c:pt>
                <c:pt idx="16">
                  <c:v>1.969615506024416</c:v>
                </c:pt>
                <c:pt idx="17">
                  <c:v>1.9923893961834911</c:v>
                </c:pt>
                <c:pt idx="18">
                  <c:v>2</c:v>
                </c:pt>
                <c:pt idx="19">
                  <c:v>1.9923893961834911</c:v>
                </c:pt>
                <c:pt idx="20">
                  <c:v>1.969615506024416</c:v>
                </c:pt>
                <c:pt idx="21">
                  <c:v>1.9318516525781366</c:v>
                </c:pt>
                <c:pt idx="22">
                  <c:v>1.8793852415718169</c:v>
                </c:pt>
                <c:pt idx="23">
                  <c:v>1.8126155740733001</c:v>
                </c:pt>
                <c:pt idx="24">
                  <c:v>1.7320508075688774</c:v>
                </c:pt>
                <c:pt idx="25">
                  <c:v>1.6383040885779834</c:v>
                </c:pt>
                <c:pt idx="26">
                  <c:v>1.532088886237956</c:v>
                </c:pt>
                <c:pt idx="27">
                  <c:v>1.4142135623730951</c:v>
                </c:pt>
                <c:pt idx="28">
                  <c:v>1.2855752193730789</c:v>
                </c:pt>
                <c:pt idx="29">
                  <c:v>1.1471528727020919</c:v>
                </c:pt>
                <c:pt idx="30">
                  <c:v>0.99999999999999989</c:v>
                </c:pt>
                <c:pt idx="31">
                  <c:v>0.84523652348139899</c:v>
                </c:pt>
                <c:pt idx="32">
                  <c:v>0.68404028665133776</c:v>
                </c:pt>
                <c:pt idx="33">
                  <c:v>0.51763809020504203</c:v>
                </c:pt>
                <c:pt idx="34">
                  <c:v>0.34729635533386055</c:v>
                </c:pt>
                <c:pt idx="35">
                  <c:v>0.17431148549531639</c:v>
                </c:pt>
                <c:pt idx="36">
                  <c:v>2.45029690981724E-16</c:v>
                </c:pt>
                <c:pt idx="37">
                  <c:v>-0.17431148549531589</c:v>
                </c:pt>
                <c:pt idx="38">
                  <c:v>-0.34729635533386094</c:v>
                </c:pt>
                <c:pt idx="39">
                  <c:v>-0.51763809020504159</c:v>
                </c:pt>
                <c:pt idx="40">
                  <c:v>-0.68404028665133731</c:v>
                </c:pt>
                <c:pt idx="41">
                  <c:v>-0.84523652348139855</c:v>
                </c:pt>
                <c:pt idx="42">
                  <c:v>-1.0000000000000002</c:v>
                </c:pt>
                <c:pt idx="43">
                  <c:v>-1.1471528727020923</c:v>
                </c:pt>
                <c:pt idx="44">
                  <c:v>-1.2855752193730785</c:v>
                </c:pt>
                <c:pt idx="45">
                  <c:v>-1.4142135623730949</c:v>
                </c:pt>
                <c:pt idx="46">
                  <c:v>-1.5320888862379558</c:v>
                </c:pt>
                <c:pt idx="47">
                  <c:v>-1.6383040885779832</c:v>
                </c:pt>
                <c:pt idx="48">
                  <c:v>-1.7320508075688767</c:v>
                </c:pt>
                <c:pt idx="49">
                  <c:v>-1.8126155740733001</c:v>
                </c:pt>
                <c:pt idx="50">
                  <c:v>-1.8793852415718169</c:v>
                </c:pt>
                <c:pt idx="51">
                  <c:v>-1.9318516525781366</c:v>
                </c:pt>
                <c:pt idx="52">
                  <c:v>-1.969615506024416</c:v>
                </c:pt>
                <c:pt idx="53">
                  <c:v>-1.9923893961834911</c:v>
                </c:pt>
                <c:pt idx="54">
                  <c:v>-2</c:v>
                </c:pt>
                <c:pt idx="55">
                  <c:v>-1.9923893961834911</c:v>
                </c:pt>
                <c:pt idx="56">
                  <c:v>-1.9696155060244163</c:v>
                </c:pt>
                <c:pt idx="57">
                  <c:v>-1.9318516525781368</c:v>
                </c:pt>
                <c:pt idx="58">
                  <c:v>-1.8793852415718166</c:v>
                </c:pt>
                <c:pt idx="59">
                  <c:v>-1.8126155740732999</c:v>
                </c:pt>
                <c:pt idx="60">
                  <c:v>-1.7320508075688772</c:v>
                </c:pt>
                <c:pt idx="61">
                  <c:v>-1.6383040885779836</c:v>
                </c:pt>
                <c:pt idx="62">
                  <c:v>-1.5320888862379562</c:v>
                </c:pt>
                <c:pt idx="63">
                  <c:v>-1.4142135623730954</c:v>
                </c:pt>
                <c:pt idx="64">
                  <c:v>-1.2855752193730792</c:v>
                </c:pt>
                <c:pt idx="65">
                  <c:v>-1.147152872702093</c:v>
                </c:pt>
                <c:pt idx="66">
                  <c:v>-1.0000000000000009</c:v>
                </c:pt>
                <c:pt idx="67">
                  <c:v>-0.84523652348139844</c:v>
                </c:pt>
                <c:pt idx="68">
                  <c:v>-0.6840402866513372</c:v>
                </c:pt>
                <c:pt idx="69">
                  <c:v>-0.51763809020504137</c:v>
                </c:pt>
                <c:pt idx="70">
                  <c:v>-0.34729635533386077</c:v>
                </c:pt>
                <c:pt idx="71">
                  <c:v>-0.17431148549531664</c:v>
                </c:pt>
                <c:pt idx="72">
                  <c:v>-4.90059381963448E-16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70C-4C0C-84A8-D0AD97E7E3CD}"/>
            </c:ext>
          </c:extLst>
        </c:ser>
        <c:ser>
          <c:idx val="4"/>
          <c:order val="4"/>
          <c:tx>
            <c:v>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4.5604106634610224E-2"/>
                  <c:y val="-3.279505543526398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1.0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'Circulos roseta'!$AE$6:$AE$78</c:f>
              <c:numCache>
                <c:formatCode>General</c:formatCode>
                <c:ptCount val="73"/>
                <c:pt idx="0">
                  <c:v>1</c:v>
                </c:pt>
                <c:pt idx="1">
                  <c:v>0.99619469809174555</c:v>
                </c:pt>
                <c:pt idx="2">
                  <c:v>0.98480775301220802</c:v>
                </c:pt>
                <c:pt idx="3">
                  <c:v>0.96592582628906831</c:v>
                </c:pt>
                <c:pt idx="4">
                  <c:v>0.93969262078590843</c:v>
                </c:pt>
                <c:pt idx="5">
                  <c:v>0.90630778703664994</c:v>
                </c:pt>
                <c:pt idx="6">
                  <c:v>0.86602540378443871</c:v>
                </c:pt>
                <c:pt idx="7">
                  <c:v>0.8191520442889918</c:v>
                </c:pt>
                <c:pt idx="8">
                  <c:v>0.76604444311897801</c:v>
                </c:pt>
                <c:pt idx="9">
                  <c:v>0.70710678118654757</c:v>
                </c:pt>
                <c:pt idx="10">
                  <c:v>0.64278760968653936</c:v>
                </c:pt>
                <c:pt idx="11">
                  <c:v>0.57357643635104616</c:v>
                </c:pt>
                <c:pt idx="12">
                  <c:v>0.50000000000000011</c:v>
                </c:pt>
                <c:pt idx="13">
                  <c:v>0.42261826174069944</c:v>
                </c:pt>
                <c:pt idx="14">
                  <c:v>0.34202014332566882</c:v>
                </c:pt>
                <c:pt idx="15">
                  <c:v>0.25881904510252074</c:v>
                </c:pt>
                <c:pt idx="16">
                  <c:v>0.17364817766693041</c:v>
                </c:pt>
                <c:pt idx="17">
                  <c:v>8.7155742747658138E-2</c:v>
                </c:pt>
                <c:pt idx="18">
                  <c:v>6.1257422745431001E-17</c:v>
                </c:pt>
                <c:pt idx="19">
                  <c:v>-8.7155742747658235E-2</c:v>
                </c:pt>
                <c:pt idx="20">
                  <c:v>-0.1736481776669303</c:v>
                </c:pt>
                <c:pt idx="21">
                  <c:v>-0.25881904510252085</c:v>
                </c:pt>
                <c:pt idx="22">
                  <c:v>-0.34202014332566871</c:v>
                </c:pt>
                <c:pt idx="23">
                  <c:v>-0.42261826174069933</c:v>
                </c:pt>
                <c:pt idx="24">
                  <c:v>-0.49999999999999978</c:v>
                </c:pt>
                <c:pt idx="25">
                  <c:v>-0.57357643635104616</c:v>
                </c:pt>
                <c:pt idx="26">
                  <c:v>-0.64278760968653936</c:v>
                </c:pt>
                <c:pt idx="27">
                  <c:v>-0.70710678118654746</c:v>
                </c:pt>
                <c:pt idx="28">
                  <c:v>-0.7660444431189779</c:v>
                </c:pt>
                <c:pt idx="29">
                  <c:v>-0.81915204428899191</c:v>
                </c:pt>
                <c:pt idx="30">
                  <c:v>-0.86602540378443871</c:v>
                </c:pt>
                <c:pt idx="31">
                  <c:v>-0.90630778703664994</c:v>
                </c:pt>
                <c:pt idx="32">
                  <c:v>-0.93969262078590832</c:v>
                </c:pt>
                <c:pt idx="33">
                  <c:v>-0.9659258262890682</c:v>
                </c:pt>
                <c:pt idx="34">
                  <c:v>-0.98480775301220802</c:v>
                </c:pt>
                <c:pt idx="35">
                  <c:v>-0.99619469809174555</c:v>
                </c:pt>
                <c:pt idx="36">
                  <c:v>-1</c:v>
                </c:pt>
                <c:pt idx="37">
                  <c:v>-0.99619469809174555</c:v>
                </c:pt>
                <c:pt idx="38">
                  <c:v>-0.98480775301220802</c:v>
                </c:pt>
                <c:pt idx="39">
                  <c:v>-0.96592582628906831</c:v>
                </c:pt>
                <c:pt idx="40">
                  <c:v>-0.93969262078590843</c:v>
                </c:pt>
                <c:pt idx="41">
                  <c:v>-0.90630778703665005</c:v>
                </c:pt>
                <c:pt idx="42">
                  <c:v>-0.8660254037844386</c:v>
                </c:pt>
                <c:pt idx="43">
                  <c:v>-0.8191520442889918</c:v>
                </c:pt>
                <c:pt idx="44">
                  <c:v>-0.76604444311897801</c:v>
                </c:pt>
                <c:pt idx="45">
                  <c:v>-0.70710678118654768</c:v>
                </c:pt>
                <c:pt idx="46">
                  <c:v>-0.64278760968653947</c:v>
                </c:pt>
                <c:pt idx="47">
                  <c:v>-0.57357643635104638</c:v>
                </c:pt>
                <c:pt idx="48">
                  <c:v>-0.50000000000000044</c:v>
                </c:pt>
                <c:pt idx="49">
                  <c:v>-0.42261826174069916</c:v>
                </c:pt>
                <c:pt idx="50">
                  <c:v>-0.34202014332566855</c:v>
                </c:pt>
                <c:pt idx="51">
                  <c:v>-0.25881904510252063</c:v>
                </c:pt>
                <c:pt idx="52">
                  <c:v>-0.17364817766693033</c:v>
                </c:pt>
                <c:pt idx="53">
                  <c:v>-8.7155742747658249E-2</c:v>
                </c:pt>
                <c:pt idx="54">
                  <c:v>-1.83772268236293E-16</c:v>
                </c:pt>
                <c:pt idx="55">
                  <c:v>8.7155742747657888E-2</c:v>
                </c:pt>
                <c:pt idx="56">
                  <c:v>0.17364817766692997</c:v>
                </c:pt>
                <c:pt idx="57">
                  <c:v>0.2588190451025203</c:v>
                </c:pt>
                <c:pt idx="58">
                  <c:v>0.34202014332566899</c:v>
                </c:pt>
                <c:pt idx="59">
                  <c:v>0.42261826174069961</c:v>
                </c:pt>
                <c:pt idx="60">
                  <c:v>0.50000000000000011</c:v>
                </c:pt>
                <c:pt idx="61">
                  <c:v>0.57357643635104605</c:v>
                </c:pt>
                <c:pt idx="62">
                  <c:v>0.64278760968653925</c:v>
                </c:pt>
                <c:pt idx="63">
                  <c:v>0.70710678118654735</c:v>
                </c:pt>
                <c:pt idx="64">
                  <c:v>0.76604444311897779</c:v>
                </c:pt>
                <c:pt idx="65">
                  <c:v>0.81915204428899158</c:v>
                </c:pt>
                <c:pt idx="66">
                  <c:v>0.86602540378443837</c:v>
                </c:pt>
                <c:pt idx="67">
                  <c:v>0.90630778703665005</c:v>
                </c:pt>
                <c:pt idx="68">
                  <c:v>0.93969262078590843</c:v>
                </c:pt>
                <c:pt idx="69">
                  <c:v>0.96592582628906831</c:v>
                </c:pt>
                <c:pt idx="70">
                  <c:v>0.98480775301220802</c:v>
                </c:pt>
                <c:pt idx="71">
                  <c:v>0.99619469809174555</c:v>
                </c:pt>
                <c:pt idx="72">
                  <c:v>1</c:v>
                </c:pt>
              </c:numCache>
            </c:numRef>
          </c:xVal>
          <c:yVal>
            <c:numRef>
              <c:f>'Circulos roseta'!$AF$6:$AF$78</c:f>
              <c:numCache>
                <c:formatCode>General</c:formatCode>
                <c:ptCount val="73"/>
                <c:pt idx="0">
                  <c:v>0</c:v>
                </c:pt>
                <c:pt idx="1">
                  <c:v>8.7155742747658166E-2</c:v>
                </c:pt>
                <c:pt idx="2">
                  <c:v>0.17364817766693033</c:v>
                </c:pt>
                <c:pt idx="3">
                  <c:v>0.25881904510252074</c:v>
                </c:pt>
                <c:pt idx="4">
                  <c:v>0.34202014332566871</c:v>
                </c:pt>
                <c:pt idx="5">
                  <c:v>0.42261826174069944</c:v>
                </c:pt>
                <c:pt idx="6">
                  <c:v>0.49999999999999994</c:v>
                </c:pt>
                <c:pt idx="7">
                  <c:v>0.57357643635104605</c:v>
                </c:pt>
                <c:pt idx="8">
                  <c:v>0.64278760968653925</c:v>
                </c:pt>
                <c:pt idx="9">
                  <c:v>0.70710678118654746</c:v>
                </c:pt>
                <c:pt idx="10">
                  <c:v>0.76604444311897801</c:v>
                </c:pt>
                <c:pt idx="11">
                  <c:v>0.8191520442889918</c:v>
                </c:pt>
                <c:pt idx="12">
                  <c:v>0.8660254037844386</c:v>
                </c:pt>
                <c:pt idx="13">
                  <c:v>0.90630778703664994</c:v>
                </c:pt>
                <c:pt idx="14">
                  <c:v>0.93969262078590832</c:v>
                </c:pt>
                <c:pt idx="15">
                  <c:v>0.96592582628906831</c:v>
                </c:pt>
                <c:pt idx="16">
                  <c:v>0.98480775301220802</c:v>
                </c:pt>
                <c:pt idx="17">
                  <c:v>0.99619469809174555</c:v>
                </c:pt>
                <c:pt idx="18">
                  <c:v>1</c:v>
                </c:pt>
                <c:pt idx="19">
                  <c:v>0.99619469809174555</c:v>
                </c:pt>
                <c:pt idx="20">
                  <c:v>0.98480775301220802</c:v>
                </c:pt>
                <c:pt idx="21">
                  <c:v>0.96592582628906831</c:v>
                </c:pt>
                <c:pt idx="22">
                  <c:v>0.93969262078590843</c:v>
                </c:pt>
                <c:pt idx="23">
                  <c:v>0.90630778703665005</c:v>
                </c:pt>
                <c:pt idx="24">
                  <c:v>0.86602540378443871</c:v>
                </c:pt>
                <c:pt idx="25">
                  <c:v>0.81915204428899169</c:v>
                </c:pt>
                <c:pt idx="26">
                  <c:v>0.76604444311897801</c:v>
                </c:pt>
                <c:pt idx="27">
                  <c:v>0.70710678118654757</c:v>
                </c:pt>
                <c:pt idx="28">
                  <c:v>0.64278760968653947</c:v>
                </c:pt>
                <c:pt idx="29">
                  <c:v>0.57357643635104594</c:v>
                </c:pt>
                <c:pt idx="30">
                  <c:v>0.49999999999999994</c:v>
                </c:pt>
                <c:pt idx="31">
                  <c:v>0.4226182617406995</c:v>
                </c:pt>
                <c:pt idx="32">
                  <c:v>0.34202014332566888</c:v>
                </c:pt>
                <c:pt idx="33">
                  <c:v>0.25881904510252102</c:v>
                </c:pt>
                <c:pt idx="34">
                  <c:v>0.17364817766693028</c:v>
                </c:pt>
                <c:pt idx="35">
                  <c:v>8.7155742747658194E-2</c:v>
                </c:pt>
                <c:pt idx="36">
                  <c:v>1.22514845490862E-16</c:v>
                </c:pt>
                <c:pt idx="37">
                  <c:v>-8.7155742747657944E-2</c:v>
                </c:pt>
                <c:pt idx="38">
                  <c:v>-0.17364817766693047</c:v>
                </c:pt>
                <c:pt idx="39">
                  <c:v>-0.25881904510252079</c:v>
                </c:pt>
                <c:pt idx="40">
                  <c:v>-0.34202014332566866</c:v>
                </c:pt>
                <c:pt idx="41">
                  <c:v>-0.42261826174069927</c:v>
                </c:pt>
                <c:pt idx="42">
                  <c:v>-0.50000000000000011</c:v>
                </c:pt>
                <c:pt idx="43">
                  <c:v>-0.57357643635104616</c:v>
                </c:pt>
                <c:pt idx="44">
                  <c:v>-0.64278760968653925</c:v>
                </c:pt>
                <c:pt idx="45">
                  <c:v>-0.70710678118654746</c:v>
                </c:pt>
                <c:pt idx="46">
                  <c:v>-0.7660444431189779</c:v>
                </c:pt>
                <c:pt idx="47">
                  <c:v>-0.81915204428899158</c:v>
                </c:pt>
                <c:pt idx="48">
                  <c:v>-0.86602540378443837</c:v>
                </c:pt>
                <c:pt idx="49">
                  <c:v>-0.90630778703665005</c:v>
                </c:pt>
                <c:pt idx="50">
                  <c:v>-0.93969262078590843</c:v>
                </c:pt>
                <c:pt idx="51">
                  <c:v>-0.96592582628906831</c:v>
                </c:pt>
                <c:pt idx="52">
                  <c:v>-0.98480775301220802</c:v>
                </c:pt>
                <c:pt idx="53">
                  <c:v>-0.99619469809174555</c:v>
                </c:pt>
                <c:pt idx="54">
                  <c:v>-1</c:v>
                </c:pt>
                <c:pt idx="55">
                  <c:v>-0.99619469809174555</c:v>
                </c:pt>
                <c:pt idx="56">
                  <c:v>-0.98480775301220813</c:v>
                </c:pt>
                <c:pt idx="57">
                  <c:v>-0.96592582628906842</c:v>
                </c:pt>
                <c:pt idx="58">
                  <c:v>-0.93969262078590832</c:v>
                </c:pt>
                <c:pt idx="59">
                  <c:v>-0.90630778703664994</c:v>
                </c:pt>
                <c:pt idx="60">
                  <c:v>-0.8660254037844386</c:v>
                </c:pt>
                <c:pt idx="61">
                  <c:v>-0.8191520442889918</c:v>
                </c:pt>
                <c:pt idx="62">
                  <c:v>-0.76604444311897812</c:v>
                </c:pt>
                <c:pt idx="63">
                  <c:v>-0.70710678118654768</c:v>
                </c:pt>
                <c:pt idx="64">
                  <c:v>-0.64278760968653958</c:v>
                </c:pt>
                <c:pt idx="65">
                  <c:v>-0.57357643635104649</c:v>
                </c:pt>
                <c:pt idx="66">
                  <c:v>-0.50000000000000044</c:v>
                </c:pt>
                <c:pt idx="67">
                  <c:v>-0.42261826174069922</c:v>
                </c:pt>
                <c:pt idx="68">
                  <c:v>-0.3420201433256686</c:v>
                </c:pt>
                <c:pt idx="69">
                  <c:v>-0.25881904510252068</c:v>
                </c:pt>
                <c:pt idx="70">
                  <c:v>-0.17364817766693039</c:v>
                </c:pt>
                <c:pt idx="71">
                  <c:v>-8.7155742747658319E-2</c:v>
                </c:pt>
                <c:pt idx="72">
                  <c:v>-2.45029690981724E-16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70C-4C0C-84A8-D0AD97E7E3CD}"/>
            </c:ext>
          </c:extLst>
        </c:ser>
        <c:ser>
          <c:idx val="6"/>
          <c:order val="6"/>
          <c:tx>
            <c:v>L0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A70C-4C0C-84A8-D0AD97E7E3CD}"/>
              </c:ext>
            </c:extLst>
          </c:dPt>
          <c:xVal>
            <c:numRef>
              <c:f>Lineas!$G$3:$H$3</c:f>
              <c:numCache>
                <c:formatCode>General</c:formatCode>
                <c:ptCount val="2"/>
                <c:pt idx="0">
                  <c:v>0</c:v>
                </c:pt>
                <c:pt idx="1">
                  <c:v>4</c:v>
                </c:pt>
              </c:numCache>
            </c:numRef>
          </c:xVal>
          <c:yVal>
            <c:numRef>
              <c:f>Lineas!$I$3:$J$3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70C-4C0C-84A8-D0AD97E7E3CD}"/>
            </c:ext>
          </c:extLst>
        </c:ser>
        <c:ser>
          <c:idx val="7"/>
          <c:order val="7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A70C-4C0C-84A8-D0AD97E7E3CD}"/>
                </c:ext>
              </c:extLst>
            </c:dLbl>
            <c:dLbl>
              <c:idx val="1"/>
              <c:layout>
                <c:manualLayout>
                  <c:x val="0"/>
                  <c:y val="-3.291451556053221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Lineas!$G$4:$H$4</c:f>
              <c:numCache>
                <c:formatCode>General</c:formatCode>
                <c:ptCount val="2"/>
                <c:pt idx="0">
                  <c:v>0</c:v>
                </c:pt>
                <c:pt idx="1">
                  <c:v>3.9392310120488321</c:v>
                </c:pt>
              </c:numCache>
            </c:numRef>
          </c:xVal>
          <c:yVal>
            <c:numRef>
              <c:f>Lineas!$I$4:$J$4</c:f>
              <c:numCache>
                <c:formatCode>General</c:formatCode>
                <c:ptCount val="2"/>
                <c:pt idx="0">
                  <c:v>0</c:v>
                </c:pt>
                <c:pt idx="1">
                  <c:v>0.69459271066772132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70C-4C0C-84A8-D0AD97E7E3CD}"/>
            </c:ext>
          </c:extLst>
        </c:ser>
        <c:ser>
          <c:idx val="8"/>
          <c:order val="8"/>
          <c:tx>
            <c:v>L2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0-A70C-4C0C-84A8-D0AD97E7E3CD}"/>
              </c:ext>
            </c:extLst>
          </c:dPt>
          <c:dLbls>
            <c:dLbl>
              <c:idx val="1"/>
              <c:layout>
                <c:manualLayout>
                  <c:x val="-2.1014336079353664E-2"/>
                  <c:y val="-6.582903112106381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Lineas!$G$5:$H$5</c:f>
              <c:numCache>
                <c:formatCode>General</c:formatCode>
                <c:ptCount val="2"/>
                <c:pt idx="0">
                  <c:v>0</c:v>
                </c:pt>
                <c:pt idx="1">
                  <c:v>3.7587704831436337</c:v>
                </c:pt>
              </c:numCache>
            </c:numRef>
          </c:xVal>
          <c:yVal>
            <c:numRef>
              <c:f>Lineas!$I$5:$J$5</c:f>
              <c:numCache>
                <c:formatCode>General</c:formatCode>
                <c:ptCount val="2"/>
                <c:pt idx="0">
                  <c:v>0</c:v>
                </c:pt>
                <c:pt idx="1">
                  <c:v>1.3680805733026749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70C-4C0C-84A8-D0AD97E7E3CD}"/>
            </c:ext>
          </c:extLst>
        </c:ser>
        <c:ser>
          <c:idx val="9"/>
          <c:order val="9"/>
          <c:tx>
            <c:v>L3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4516725425912607E-2"/>
                  <c:y val="-6.582903112106321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D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Lineas!$G$6:$H$6</c:f>
              <c:numCache>
                <c:formatCode>General</c:formatCode>
                <c:ptCount val="2"/>
                <c:pt idx="0">
                  <c:v>0</c:v>
                </c:pt>
                <c:pt idx="1">
                  <c:v>3.4641016151377548</c:v>
                </c:pt>
              </c:numCache>
            </c:numRef>
          </c:xVal>
          <c:yVal>
            <c:numRef>
              <c:f>Lineas!$I$6:$J$6</c:f>
              <c:numCache>
                <c:formatCode>General</c:formatCode>
                <c:ptCount val="2"/>
                <c:pt idx="0">
                  <c:v>0</c:v>
                </c:pt>
                <c:pt idx="1">
                  <c:v>1.9999999999999998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70C-4C0C-84A8-D0AD97E7E3CD}"/>
            </c:ext>
          </c:extLst>
        </c:ser>
        <c:ser>
          <c:idx val="10"/>
          <c:order val="10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031524813463295E-2"/>
                  <c:y val="-1.654304285625427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bg2">
                            <a:lumMod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000" b="0">
                        <a:solidFill>
                          <a:schemeClr val="bg2">
                            <a:lumMod val="25000"/>
                          </a:schemeClr>
                        </a:solidFill>
                      </a:rPr>
                      <a:t>50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2">
                          <a:lumMod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Lineas!$G$7:$H$7</c:f>
              <c:numCache>
                <c:formatCode>General</c:formatCode>
                <c:ptCount val="2"/>
                <c:pt idx="0">
                  <c:v>0</c:v>
                </c:pt>
                <c:pt idx="1">
                  <c:v>3.0641777724759121</c:v>
                </c:pt>
              </c:numCache>
            </c:numRef>
          </c:xVal>
          <c:yVal>
            <c:numRef>
              <c:f>Lineas!$I$7:$J$7</c:f>
              <c:numCache>
                <c:formatCode>General</c:formatCode>
                <c:ptCount val="2"/>
                <c:pt idx="0">
                  <c:v>0</c:v>
                </c:pt>
                <c:pt idx="1">
                  <c:v>2.571150438746157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70C-4C0C-84A8-D0AD97E7E3CD}"/>
            </c:ext>
          </c:extLst>
        </c:ser>
        <c:ser>
          <c:idx val="11"/>
          <c:order val="11"/>
          <c:tx>
            <c:v>L5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Lineas!$G$8:$H$8</c:f>
              <c:numCache>
                <c:formatCode>General</c:formatCode>
                <c:ptCount val="2"/>
                <c:pt idx="0">
                  <c:v>0</c:v>
                </c:pt>
                <c:pt idx="1">
                  <c:v>2.5711504387461575</c:v>
                </c:pt>
              </c:numCache>
            </c:numRef>
          </c:xVal>
          <c:yVal>
            <c:numRef>
              <c:f>Lineas!$I$8:$J$8</c:f>
              <c:numCache>
                <c:formatCode>General</c:formatCode>
                <c:ptCount val="2"/>
                <c:pt idx="0">
                  <c:v>0</c:v>
                </c:pt>
                <c:pt idx="1">
                  <c:v>3.0641777724759121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A70C-4C0C-84A8-D0AD97E7E3CD}"/>
            </c:ext>
          </c:extLst>
        </c:ser>
        <c:ser>
          <c:idx val="12"/>
          <c:order val="12"/>
          <c:tx>
            <c:v>l6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2-A70C-4C0C-84A8-D0AD97E7E3CD}"/>
              </c:ext>
            </c:extLst>
          </c:dPt>
          <c:dLbls>
            <c:dLbl>
              <c:idx val="1"/>
              <c:layout>
                <c:manualLayout>
                  <c:x val="-3.5023893465589435E-2"/>
                  <c:y val="-1.645725778026580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Lineas!$G$9:$H$9</c:f>
              <c:numCache>
                <c:formatCode>General</c:formatCode>
                <c:ptCount val="2"/>
                <c:pt idx="0">
                  <c:v>0</c:v>
                </c:pt>
                <c:pt idx="1">
                  <c:v>2.0000000000000004</c:v>
                </c:pt>
              </c:numCache>
            </c:numRef>
          </c:xVal>
          <c:yVal>
            <c:numRef>
              <c:f>Lineas!$I$9:$J$9</c:f>
              <c:numCache>
                <c:formatCode>General</c:formatCode>
                <c:ptCount val="2"/>
                <c:pt idx="0">
                  <c:v>0</c:v>
                </c:pt>
                <c:pt idx="1">
                  <c:v>3.4641016151377544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A70C-4C0C-84A8-D0AD97E7E3CD}"/>
            </c:ext>
          </c:extLst>
        </c:ser>
        <c:ser>
          <c:idx val="13"/>
          <c:order val="13"/>
          <c:tx>
            <c:v>l7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A70C-4C0C-84A8-D0AD97E7E3CD}"/>
              </c:ext>
            </c:extLst>
          </c:dPt>
          <c:dLbls>
            <c:dLbl>
              <c:idx val="1"/>
              <c:layout>
                <c:manualLayout>
                  <c:x val="-3.852628281214851E-2"/>
                  <c:y val="-1.645725778026580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Lineas!$G$10:$H$10</c:f>
              <c:numCache>
                <c:formatCode>General</c:formatCode>
                <c:ptCount val="2"/>
                <c:pt idx="0">
                  <c:v>0</c:v>
                </c:pt>
                <c:pt idx="1">
                  <c:v>1.3680805733026753</c:v>
                </c:pt>
              </c:numCache>
            </c:numRef>
          </c:xVal>
          <c:yVal>
            <c:numRef>
              <c:f>Lineas!$I$10:$J$10</c:f>
              <c:numCache>
                <c:formatCode>General</c:formatCode>
                <c:ptCount val="2"/>
                <c:pt idx="0">
                  <c:v>0</c:v>
                </c:pt>
                <c:pt idx="1">
                  <c:v>3.7587704831436333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A70C-4C0C-84A8-D0AD97E7E3CD}"/>
            </c:ext>
          </c:extLst>
        </c:ser>
        <c:ser>
          <c:idx val="14"/>
          <c:order val="14"/>
          <c:tx>
            <c:v>l8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8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4-A70C-4C0C-84A8-D0AD97E7E3CD}"/>
              </c:ext>
            </c:extLst>
          </c:dPt>
          <c:dLbls>
            <c:dLbl>
              <c:idx val="1"/>
              <c:layout>
                <c:manualLayout>
                  <c:x val="-4.5531061505266271E-2"/>
                  <c:y val="-1.645725778026580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Lineas!$G$11:$H$11</c:f>
              <c:numCache>
                <c:formatCode>General</c:formatCode>
                <c:ptCount val="2"/>
                <c:pt idx="0">
                  <c:v>0</c:v>
                </c:pt>
                <c:pt idx="1">
                  <c:v>0.69459271066772166</c:v>
                </c:pt>
              </c:numCache>
            </c:numRef>
          </c:xVal>
          <c:yVal>
            <c:numRef>
              <c:f>Lineas!$I$11:$J$11</c:f>
              <c:numCache>
                <c:formatCode>General</c:formatCode>
                <c:ptCount val="2"/>
                <c:pt idx="0">
                  <c:v>0</c:v>
                </c:pt>
                <c:pt idx="1">
                  <c:v>3.9392310120488321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A70C-4C0C-84A8-D0AD97E7E3CD}"/>
            </c:ext>
          </c:extLst>
        </c:ser>
        <c:ser>
          <c:idx val="15"/>
          <c:order val="15"/>
          <c:tx>
            <c:v>l9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6-A70C-4C0C-84A8-D0AD97E7E3CD}"/>
              </c:ext>
            </c:extLst>
          </c:dPt>
          <c:dLbls>
            <c:dLbl>
              <c:idx val="1"/>
              <c:layout>
                <c:manualLayout>
                  <c:x val="-6.3915307464502746E-2"/>
                  <c:y val="-1.640364434729124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Lineas!$G$14:$H$14</c:f>
              <c:numCache>
                <c:formatCode>0.00</c:formatCode>
                <c:ptCount val="2"/>
                <c:pt idx="0">
                  <c:v>0</c:v>
                </c:pt>
                <c:pt idx="1">
                  <c:v>-1.3680805733026749</c:v>
                </c:pt>
              </c:numCache>
            </c:numRef>
          </c:xVal>
          <c:yVal>
            <c:numRef>
              <c:f>Lineas!$I$14:$J$14</c:f>
              <c:numCache>
                <c:formatCode>0.00</c:formatCode>
                <c:ptCount val="2"/>
                <c:pt idx="0">
                  <c:v>0</c:v>
                </c:pt>
                <c:pt idx="1">
                  <c:v>3.7587704831436337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A70C-4C0C-84A8-D0AD97E7E3CD}"/>
            </c:ext>
          </c:extLst>
        </c:ser>
        <c:ser>
          <c:idx val="16"/>
          <c:order val="16"/>
          <c:tx>
            <c:v>l10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A70C-4C0C-84A8-D0AD97E7E3CD}"/>
              </c:ext>
            </c:extLst>
          </c:dPt>
          <c:dLbls>
            <c:dLbl>
              <c:idx val="1"/>
              <c:layout>
                <c:manualLayout>
                  <c:x val="-6.0364457049808085E-2"/>
                  <c:y val="-1.70254328818413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Lineas!$G$13:$H$13</c:f>
              <c:numCache>
                <c:formatCode>General</c:formatCode>
                <c:ptCount val="2"/>
                <c:pt idx="0">
                  <c:v>0</c:v>
                </c:pt>
                <c:pt idx="1">
                  <c:v>-0.69459271066772121</c:v>
                </c:pt>
              </c:numCache>
            </c:numRef>
          </c:xVal>
          <c:yVal>
            <c:numRef>
              <c:f>Lineas!$I$13:$J$13</c:f>
              <c:numCache>
                <c:formatCode>General</c:formatCode>
                <c:ptCount val="2"/>
                <c:pt idx="0">
                  <c:v>0</c:v>
                </c:pt>
                <c:pt idx="1">
                  <c:v>3.9392310120488321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A70C-4C0C-84A8-D0AD97E7E3CD}"/>
            </c:ext>
          </c:extLst>
        </c:ser>
        <c:ser>
          <c:idx val="17"/>
          <c:order val="17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8526282812148316E-2"/>
                  <c:y val="-1.316269619124629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Lineas!$G$12:$H$12</c:f>
              <c:numCache>
                <c:formatCode>General</c:formatCode>
                <c:ptCount val="2"/>
                <c:pt idx="0">
                  <c:v>0</c:v>
                </c:pt>
                <c:pt idx="1">
                  <c:v>2.45029690981724E-16</c:v>
                </c:pt>
              </c:numCache>
            </c:numRef>
          </c:xVal>
          <c:yVal>
            <c:numRef>
              <c:f>Lineas!$I$12:$J$12</c:f>
              <c:numCache>
                <c:formatCode>General</c:formatCode>
                <c:ptCount val="2"/>
                <c:pt idx="0">
                  <c:v>0</c:v>
                </c:pt>
                <c:pt idx="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A70C-4C0C-84A8-D0AD97E7E3CD}"/>
            </c:ext>
          </c:extLst>
        </c:ser>
        <c:ser>
          <c:idx val="18"/>
          <c:order val="18"/>
          <c:tx>
            <c:v>l12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8-A70C-4C0C-84A8-D0AD97E7E3CD}"/>
              </c:ext>
            </c:extLst>
          </c:dPt>
          <c:dLbls>
            <c:dLbl>
              <c:idx val="1"/>
              <c:layout>
                <c:manualLayout>
                  <c:x val="-7.8118709123281047E-2"/>
                  <c:y val="-1.31229154778330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Lineas!$G$16:$H$16</c:f>
              <c:numCache>
                <c:formatCode>0.00</c:formatCode>
                <c:ptCount val="2"/>
                <c:pt idx="0">
                  <c:v>0</c:v>
                </c:pt>
                <c:pt idx="1">
                  <c:v>-2.5711504387461575</c:v>
                </c:pt>
              </c:numCache>
            </c:numRef>
          </c:xVal>
          <c:yVal>
            <c:numRef>
              <c:f>Lineas!$I$16:$J$16</c:f>
              <c:numCache>
                <c:formatCode>0.00</c:formatCode>
                <c:ptCount val="2"/>
                <c:pt idx="0">
                  <c:v>0</c:v>
                </c:pt>
                <c:pt idx="1">
                  <c:v>3.0641777724759121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A70C-4C0C-84A8-D0AD97E7E3CD}"/>
            </c:ext>
          </c:extLst>
        </c:ser>
        <c:ser>
          <c:idx val="19"/>
          <c:order val="19"/>
          <c:tx>
            <c:v>l13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A70C-4C0C-84A8-D0AD97E7E3CD}"/>
              </c:ext>
            </c:extLst>
          </c:dPt>
          <c:dLbls>
            <c:dLbl>
              <c:idx val="1"/>
              <c:layout>
                <c:manualLayout>
                  <c:x val="-6.3915307464502719E-2"/>
                  <c:y val="-1.968437321674949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Lineas!$G$15:$H$15</c:f>
              <c:numCache>
                <c:formatCode>0.00</c:formatCode>
                <c:ptCount val="2"/>
                <c:pt idx="0">
                  <c:v>0</c:v>
                </c:pt>
                <c:pt idx="1">
                  <c:v>-1.9999999999999991</c:v>
                </c:pt>
              </c:numCache>
            </c:numRef>
          </c:xVal>
          <c:yVal>
            <c:numRef>
              <c:f>Lineas!$I$15:$J$15</c:f>
              <c:numCache>
                <c:formatCode>0.00</c:formatCode>
                <c:ptCount val="2"/>
                <c:pt idx="0">
                  <c:v>0</c:v>
                </c:pt>
                <c:pt idx="1">
                  <c:v>3.4641016151377548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A70C-4C0C-84A8-D0AD97E7E3CD}"/>
            </c:ext>
          </c:extLst>
        </c:ser>
        <c:ser>
          <c:idx val="20"/>
          <c:order val="20"/>
          <c:tx>
            <c:v>l14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8.1669559537975653E-2"/>
                  <c:y val="-9.842186608374745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Lineas!$G$17:$H$17</c:f>
              <c:numCache>
                <c:formatCode>0.00</c:formatCode>
                <c:ptCount val="2"/>
                <c:pt idx="0">
                  <c:v>0</c:v>
                </c:pt>
                <c:pt idx="1">
                  <c:v>-3.0641777724759116</c:v>
                </c:pt>
              </c:numCache>
            </c:numRef>
          </c:xVal>
          <c:yVal>
            <c:numRef>
              <c:f>Lineas!$I$17:$J$17</c:f>
              <c:numCache>
                <c:formatCode>0.00</c:formatCode>
                <c:ptCount val="2"/>
                <c:pt idx="0">
                  <c:v>0</c:v>
                </c:pt>
                <c:pt idx="1">
                  <c:v>2.5711504387461579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A70C-4C0C-84A8-D0AD97E7E3CD}"/>
            </c:ext>
          </c:extLst>
        </c:ser>
        <c:ser>
          <c:idx val="21"/>
          <c:order val="21"/>
          <c:tx>
            <c:v>l15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A70C-4C0C-84A8-D0AD97E7E3CD}"/>
              </c:ext>
            </c:extLst>
          </c:dPt>
          <c:dLbls>
            <c:dLbl>
              <c:idx val="1"/>
              <c:layout>
                <c:manualLayout>
                  <c:x val="-8.1669559537975653E-2"/>
                  <c:y val="-9.842186608374775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Lineas!$G$18:$H$18</c:f>
              <c:numCache>
                <c:formatCode>0.00</c:formatCode>
                <c:ptCount val="2"/>
                <c:pt idx="0">
                  <c:v>0</c:v>
                </c:pt>
                <c:pt idx="1">
                  <c:v>-3.4641016151377548</c:v>
                </c:pt>
              </c:numCache>
            </c:numRef>
          </c:xVal>
          <c:yVal>
            <c:numRef>
              <c:f>Lineas!$I$18:$J$18</c:f>
              <c:numCache>
                <c:formatCode>0.00</c:formatCode>
                <c:ptCount val="2"/>
                <c:pt idx="0">
                  <c:v>0</c:v>
                </c:pt>
                <c:pt idx="1">
                  <c:v>1.9999999999999998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A70C-4C0C-84A8-D0AD97E7E3CD}"/>
            </c:ext>
          </c:extLst>
        </c:ser>
        <c:ser>
          <c:idx val="22"/>
          <c:order val="22"/>
          <c:tx>
            <c:v>l16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A70C-4C0C-84A8-D0AD97E7E3CD}"/>
              </c:ext>
            </c:extLst>
          </c:dPt>
          <c:dLbls>
            <c:dLbl>
              <c:idx val="1"/>
              <c:layout>
                <c:manualLayout>
                  <c:x val="-8.5220409952670245E-2"/>
                  <c:y val="-3.280728869458248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Lineas!$G$19:$H$19</c:f>
              <c:numCache>
                <c:formatCode>0.00</c:formatCode>
                <c:ptCount val="2"/>
                <c:pt idx="0">
                  <c:v>0</c:v>
                </c:pt>
                <c:pt idx="1">
                  <c:v>-3.7587704831436333</c:v>
                </c:pt>
              </c:numCache>
            </c:numRef>
          </c:xVal>
          <c:yVal>
            <c:numRef>
              <c:f>Lineas!$I$19:$J$19</c:f>
              <c:numCache>
                <c:formatCode>0.00</c:formatCode>
                <c:ptCount val="2"/>
                <c:pt idx="0">
                  <c:v>0</c:v>
                </c:pt>
                <c:pt idx="1">
                  <c:v>1.3680805733026755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A70C-4C0C-84A8-D0AD97E7E3CD}"/>
            </c:ext>
          </c:extLst>
        </c:ser>
        <c:ser>
          <c:idx val="23"/>
          <c:order val="23"/>
          <c:tx>
            <c:v>l17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A70C-4C0C-84A8-D0AD97E7E3CD}"/>
              </c:ext>
            </c:extLst>
          </c:dPt>
          <c:dLbls>
            <c:dLbl>
              <c:idx val="1"/>
              <c:layout>
                <c:manualLayout>
                  <c:x val="-8.5220409952670245E-2"/>
                  <c:y val="-3.280728869458308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Lineas!$G$20:$H$20</c:f>
              <c:numCache>
                <c:formatCode>0.00</c:formatCode>
                <c:ptCount val="2"/>
                <c:pt idx="0">
                  <c:v>0</c:v>
                </c:pt>
                <c:pt idx="1">
                  <c:v>-3.9392310120488321</c:v>
                </c:pt>
              </c:numCache>
            </c:numRef>
          </c:xVal>
          <c:yVal>
            <c:numRef>
              <c:f>Lineas!$I$20:$J$20</c:f>
              <c:numCache>
                <c:formatCode>0.00</c:formatCode>
                <c:ptCount val="2"/>
                <c:pt idx="0">
                  <c:v>0</c:v>
                </c:pt>
                <c:pt idx="1">
                  <c:v>0.6945927106677211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A70C-4C0C-84A8-D0AD97E7E3CD}"/>
            </c:ext>
          </c:extLst>
        </c:ser>
        <c:ser>
          <c:idx val="24"/>
          <c:order val="24"/>
          <c:tx>
            <c:v>l18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8.1427710277447232E-2"/>
                  <c:y val="3.300361577653431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Lineas!$G$21:$H$21</c:f>
              <c:numCache>
                <c:formatCode>0.00</c:formatCode>
                <c:ptCount val="2"/>
                <c:pt idx="0">
                  <c:v>0</c:v>
                </c:pt>
                <c:pt idx="1">
                  <c:v>-4</c:v>
                </c:pt>
              </c:numCache>
            </c:numRef>
          </c:xVal>
          <c:yVal>
            <c:numRef>
              <c:f>Lineas!$I$21:$J$21</c:f>
              <c:numCache>
                <c:formatCode>0.00</c:formatCode>
                <c:ptCount val="2"/>
                <c:pt idx="0">
                  <c:v>0</c:v>
                </c:pt>
                <c:pt idx="1">
                  <c:v>4.90059381963448E-16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A70C-4C0C-84A8-D0AD97E7E3CD}"/>
            </c:ext>
          </c:extLst>
        </c:ser>
        <c:ser>
          <c:idx val="25"/>
          <c:order val="25"/>
          <c:tx>
            <c:v>l19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8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A70C-4C0C-84A8-D0AD97E7E3CD}"/>
              </c:ext>
            </c:extLst>
          </c:dPt>
          <c:dLbls>
            <c:dLbl>
              <c:idx val="1"/>
              <c:layout>
                <c:manualLayout>
                  <c:x val="-8.2312216775286703E-2"/>
                  <c:y val="-3.29097306817937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Lineas!$G$22:$H$22</c:f>
              <c:numCache>
                <c:formatCode>0.00</c:formatCode>
                <c:ptCount val="2"/>
                <c:pt idx="0">
                  <c:v>0</c:v>
                </c:pt>
                <c:pt idx="1">
                  <c:v>-3.9392310120488321</c:v>
                </c:pt>
              </c:numCache>
            </c:numRef>
          </c:xVal>
          <c:yVal>
            <c:numRef>
              <c:f>Lineas!$I$22:$J$22</c:f>
              <c:numCache>
                <c:formatCode>0.00</c:formatCode>
                <c:ptCount val="2"/>
                <c:pt idx="0">
                  <c:v>0</c:v>
                </c:pt>
                <c:pt idx="1">
                  <c:v>-0.69459271066772188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A70C-4C0C-84A8-D0AD97E7E3CD}"/>
            </c:ext>
          </c:extLst>
        </c:ser>
        <c:ser>
          <c:idx val="26"/>
          <c:order val="26"/>
          <c:tx>
            <c:v>l20</c:v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A70C-4C0C-84A8-D0AD97E7E3C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A70C-4C0C-84A8-D0AD97E7E3CD}"/>
                </c:ext>
              </c:extLst>
            </c:dLbl>
            <c:dLbl>
              <c:idx val="1"/>
              <c:layout>
                <c:manualLayout>
                  <c:x val="-8.0554954970855713E-2"/>
                  <c:y val="6.581946136358748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Lineas!$G$23:$H$23</c:f>
              <c:numCache>
                <c:formatCode>0.00</c:formatCode>
                <c:ptCount val="2"/>
                <c:pt idx="0">
                  <c:v>0</c:v>
                </c:pt>
                <c:pt idx="1">
                  <c:v>-3.7587704831436337</c:v>
                </c:pt>
              </c:numCache>
            </c:numRef>
          </c:xVal>
          <c:yVal>
            <c:numRef>
              <c:f>Lineas!$I$23:$J$23</c:f>
              <c:numCache>
                <c:formatCode>0.00</c:formatCode>
                <c:ptCount val="2"/>
                <c:pt idx="0">
                  <c:v>0</c:v>
                </c:pt>
                <c:pt idx="1">
                  <c:v>-1.3680805733026746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A70C-4C0C-84A8-D0AD97E7E3CD}"/>
            </c:ext>
          </c:extLst>
        </c:ser>
        <c:ser>
          <c:idx val="27"/>
          <c:order val="27"/>
          <c:tx>
            <c:v>l21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8.0554954970855713E-2"/>
                  <c:y val="6.581946136358748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Lineas!$G$24:$H$24</c:f>
              <c:numCache>
                <c:formatCode>0.00</c:formatCode>
                <c:ptCount val="2"/>
                <c:pt idx="0">
                  <c:v>0</c:v>
                </c:pt>
                <c:pt idx="1">
                  <c:v>-3.4641016151377544</c:v>
                </c:pt>
              </c:numCache>
            </c:numRef>
          </c:xVal>
          <c:yVal>
            <c:numRef>
              <c:f>Lineas!$I$24:$J$24</c:f>
              <c:numCache>
                <c:formatCode>0.00</c:formatCode>
                <c:ptCount val="2"/>
                <c:pt idx="0">
                  <c:v>0</c:v>
                </c:pt>
                <c:pt idx="1">
                  <c:v>-2.0000000000000004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A70C-4C0C-84A8-D0AD97E7E3CD}"/>
            </c:ext>
          </c:extLst>
        </c:ser>
        <c:ser>
          <c:idx val="28"/>
          <c:order val="28"/>
          <c:tx>
            <c:v>22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705256562429677E-2"/>
                  <c:y val="1.64548653408968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B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Lineas!$G$25:$H$25</c:f>
              <c:numCache>
                <c:formatCode>0.00</c:formatCode>
                <c:ptCount val="2"/>
                <c:pt idx="0">
                  <c:v>0</c:v>
                </c:pt>
                <c:pt idx="1">
                  <c:v>-3.0641777724759121</c:v>
                </c:pt>
              </c:numCache>
            </c:numRef>
          </c:xVal>
          <c:yVal>
            <c:numRef>
              <c:f>Lineas!$I$25:$J$25</c:f>
              <c:numCache>
                <c:formatCode>0.00</c:formatCode>
                <c:ptCount val="2"/>
                <c:pt idx="0">
                  <c:v>0</c:v>
                </c:pt>
                <c:pt idx="1">
                  <c:v>-2.571150438746157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A70C-4C0C-84A8-D0AD97E7E3CD}"/>
            </c:ext>
          </c:extLst>
        </c:ser>
        <c:ser>
          <c:idx val="29"/>
          <c:order val="29"/>
          <c:tx>
            <c:v>23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A70C-4C0C-84A8-D0AD97E7E3CD}"/>
              </c:ext>
            </c:extLst>
          </c:dPt>
          <c:dLbls>
            <c:dLbl>
              <c:idx val="1"/>
              <c:layout>
                <c:manualLayout>
                  <c:x val="-7.3550176277737814E-2"/>
                  <c:y val="1.6454865340896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Lineas!$G$26:$H$26</c:f>
              <c:numCache>
                <c:formatCode>0.00</c:formatCode>
                <c:ptCount val="2"/>
                <c:pt idx="0">
                  <c:v>0</c:v>
                </c:pt>
                <c:pt idx="1">
                  <c:v>-2.5711504387461579</c:v>
                </c:pt>
              </c:numCache>
            </c:numRef>
          </c:xVal>
          <c:yVal>
            <c:numRef>
              <c:f>Lineas!$I$26:$J$26</c:f>
              <c:numCache>
                <c:formatCode>0.00</c:formatCode>
                <c:ptCount val="2"/>
                <c:pt idx="0">
                  <c:v>0</c:v>
                </c:pt>
                <c:pt idx="1">
                  <c:v>-3.0641777724759116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A70C-4C0C-84A8-D0AD97E7E3CD}"/>
            </c:ext>
          </c:extLst>
        </c:ser>
        <c:ser>
          <c:idx val="30"/>
          <c:order val="30"/>
          <c:tx>
            <c:v>24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A70C-4C0C-84A8-D0AD97E7E3CD}"/>
              </c:ext>
            </c:extLst>
          </c:dPt>
          <c:dLbls>
            <c:dLbl>
              <c:idx val="1"/>
              <c:layout>
                <c:manualLayout>
                  <c:x val="-7.3550176277737814E-2"/>
                  <c:y val="1.6454865340896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Lineas!$G$27:$H$27</c:f>
              <c:numCache>
                <c:formatCode>0.00</c:formatCode>
                <c:ptCount val="2"/>
                <c:pt idx="0">
                  <c:v>0</c:v>
                </c:pt>
                <c:pt idx="1">
                  <c:v>-2.0000000000000018</c:v>
                </c:pt>
              </c:numCache>
            </c:numRef>
          </c:xVal>
          <c:yVal>
            <c:numRef>
              <c:f>Lineas!$I$27:$J$27</c:f>
              <c:numCache>
                <c:formatCode>0.00</c:formatCode>
                <c:ptCount val="2"/>
                <c:pt idx="0">
                  <c:v>0</c:v>
                </c:pt>
                <c:pt idx="1">
                  <c:v>-3.4641016151377535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A70C-4C0C-84A8-D0AD97E7E3CD}"/>
            </c:ext>
          </c:extLst>
        </c:ser>
        <c:ser>
          <c:idx val="31"/>
          <c:order val="31"/>
          <c:tx>
            <c:v>25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A70C-4C0C-84A8-D0AD97E7E3CD}"/>
              </c:ext>
            </c:extLst>
          </c:dPt>
          <c:dLbls>
            <c:dLbl>
              <c:idx val="1"/>
              <c:layout>
                <c:manualLayout>
                  <c:x val="-5.9540618891502042E-2"/>
                  <c:y val="1.64548653408968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9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Lineas!$G$28:$H$28</c:f>
              <c:numCache>
                <c:formatCode>0.00</c:formatCode>
                <c:ptCount val="2"/>
                <c:pt idx="0">
                  <c:v>0</c:v>
                </c:pt>
                <c:pt idx="1">
                  <c:v>-1.3680805733026742</c:v>
                </c:pt>
              </c:numCache>
            </c:numRef>
          </c:xVal>
          <c:yVal>
            <c:numRef>
              <c:f>Lineas!$I$28:$J$28</c:f>
              <c:numCache>
                <c:formatCode>0.00</c:formatCode>
                <c:ptCount val="2"/>
                <c:pt idx="0">
                  <c:v>0</c:v>
                </c:pt>
                <c:pt idx="1">
                  <c:v>-3.7587704831436337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A70C-4C0C-84A8-D0AD97E7E3CD}"/>
            </c:ext>
          </c:extLst>
        </c:ser>
        <c:ser>
          <c:idx val="32"/>
          <c:order val="32"/>
          <c:tx>
            <c:v>26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4.5531061505266271E-2"/>
                  <c:y val="1.316389227271737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Lineas!$G$30:$H$30</c:f>
              <c:numCache>
                <c:formatCode>0.00</c:formatCode>
                <c:ptCount val="2"/>
                <c:pt idx="0">
                  <c:v>0</c:v>
                </c:pt>
                <c:pt idx="1">
                  <c:v>-7.3508907294517201E-16</c:v>
                </c:pt>
              </c:numCache>
            </c:numRef>
          </c:xVal>
          <c:yVal>
            <c:numRef>
              <c:f>Lineas!$I$30:$J$30</c:f>
              <c:numCache>
                <c:formatCode>0.00</c:formatCode>
                <c:ptCount val="2"/>
                <c:pt idx="0">
                  <c:v>0</c:v>
                </c:pt>
                <c:pt idx="1">
                  <c:v>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A70C-4C0C-84A8-D0AD97E7E3CD}"/>
            </c:ext>
          </c:extLst>
        </c:ser>
        <c:ser>
          <c:idx val="33"/>
          <c:order val="33"/>
          <c:tx>
            <c:v>27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6038229544943169E-2"/>
                  <c:y val="1.64548653408968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Lineas!$G$29:$H$29</c:f>
              <c:numCache>
                <c:formatCode>0.00</c:formatCode>
                <c:ptCount val="2"/>
                <c:pt idx="0">
                  <c:v>0</c:v>
                </c:pt>
                <c:pt idx="1">
                  <c:v>-0.69459271066772132</c:v>
                </c:pt>
              </c:numCache>
            </c:numRef>
          </c:xVal>
          <c:yVal>
            <c:numRef>
              <c:f>Lineas!$I$29:$J$29</c:f>
              <c:numCache>
                <c:formatCode>0.00</c:formatCode>
                <c:ptCount val="2"/>
                <c:pt idx="0">
                  <c:v>0</c:v>
                </c:pt>
                <c:pt idx="1">
                  <c:v>-3.9392310120488321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A70C-4C0C-84A8-D0AD97E7E3CD}"/>
            </c:ext>
          </c:extLst>
        </c:ser>
        <c:ser>
          <c:idx val="34"/>
          <c:order val="34"/>
          <c:tx>
            <c:v>28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5023893465589435E-2"/>
                  <c:y val="1.316389227271749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Lineas!$G$32:$H$32</c:f>
              <c:numCache>
                <c:formatCode>0.00</c:formatCode>
                <c:ptCount val="2"/>
                <c:pt idx="0">
                  <c:v>0</c:v>
                </c:pt>
                <c:pt idx="1">
                  <c:v>1.368080573302676</c:v>
                </c:pt>
              </c:numCache>
            </c:numRef>
          </c:xVal>
          <c:yVal>
            <c:numRef>
              <c:f>Lineas!$I$32:$J$32</c:f>
              <c:numCache>
                <c:formatCode>0.00</c:formatCode>
                <c:ptCount val="2"/>
                <c:pt idx="0">
                  <c:v>0</c:v>
                </c:pt>
                <c:pt idx="1">
                  <c:v>-3.7587704831436333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A70C-4C0C-84A8-D0AD97E7E3CD}"/>
            </c:ext>
          </c:extLst>
        </c:ser>
        <c:ser>
          <c:idx val="35"/>
          <c:order val="35"/>
          <c:tx>
            <c:v>29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8526282812148385E-2"/>
                  <c:y val="1.6454865340896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Lineas!$G$33:$H$33</c:f>
              <c:numCache>
                <c:formatCode>0.00</c:formatCode>
                <c:ptCount val="2"/>
                <c:pt idx="0">
                  <c:v>0</c:v>
                </c:pt>
                <c:pt idx="1">
                  <c:v>2.0000000000000004</c:v>
                </c:pt>
              </c:numCache>
            </c:numRef>
          </c:xVal>
          <c:yVal>
            <c:numRef>
              <c:f>Lineas!$I$33:$J$33</c:f>
              <c:numCache>
                <c:formatCode>0.00</c:formatCode>
                <c:ptCount val="2"/>
                <c:pt idx="0">
                  <c:v>0</c:v>
                </c:pt>
                <c:pt idx="1">
                  <c:v>-3.4641016151377544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A70C-4C0C-84A8-D0AD97E7E3CD}"/>
            </c:ext>
          </c:extLst>
        </c:ser>
        <c:ser>
          <c:idx val="36"/>
          <c:order val="36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5023893465589567E-2"/>
                  <c:y val="1.3163892272717376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Lineas!$G$34:$H$34</c:f>
              <c:numCache>
                <c:formatCode>0.00</c:formatCode>
                <c:ptCount val="2"/>
                <c:pt idx="0">
                  <c:v>0</c:v>
                </c:pt>
                <c:pt idx="1">
                  <c:v>2.571150438746157</c:v>
                </c:pt>
              </c:numCache>
            </c:numRef>
          </c:xVal>
          <c:yVal>
            <c:numRef>
              <c:f>Lineas!$I$34:$J$34</c:f>
              <c:numCache>
                <c:formatCode>0.00</c:formatCode>
                <c:ptCount val="2"/>
                <c:pt idx="0">
                  <c:v>0</c:v>
                </c:pt>
                <c:pt idx="1">
                  <c:v>-3.0641777724759125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A70C-4C0C-84A8-D0AD97E7E3CD}"/>
            </c:ext>
          </c:extLst>
        </c:ser>
        <c:ser>
          <c:idx val="37"/>
          <c:order val="37"/>
          <c:tx>
            <c:v>31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A70C-4C0C-84A8-D0AD97E7E3CD}"/>
              </c:ext>
            </c:extLst>
          </c:dPt>
          <c:dLbls>
            <c:dLbl>
              <c:idx val="1"/>
              <c:layout>
                <c:manualLayout>
                  <c:x val="-2.801911477247155E-2"/>
                  <c:y val="6.581946136358748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Lineas!$G$35:$H$35</c:f>
              <c:numCache>
                <c:formatCode>0.00</c:formatCode>
                <c:ptCount val="2"/>
                <c:pt idx="0">
                  <c:v>0</c:v>
                </c:pt>
                <c:pt idx="1">
                  <c:v>3.0641777724759112</c:v>
                </c:pt>
              </c:numCache>
            </c:numRef>
          </c:xVal>
          <c:yVal>
            <c:numRef>
              <c:f>Lineas!$I$35:$J$35</c:f>
              <c:numCache>
                <c:formatCode>0.00</c:formatCode>
                <c:ptCount val="2"/>
                <c:pt idx="0">
                  <c:v>0</c:v>
                </c:pt>
                <c:pt idx="1">
                  <c:v>-2.5711504387461583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A70C-4C0C-84A8-D0AD97E7E3CD}"/>
            </c:ext>
          </c:extLst>
        </c:ser>
        <c:ser>
          <c:idx val="38"/>
          <c:order val="38"/>
          <c:tx>
            <c:v>32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01911477247155E-2"/>
                  <c:y val="3.29097306817937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Lineas!$G$36:$H$36</c:f>
              <c:numCache>
                <c:formatCode>0.00</c:formatCode>
                <c:ptCount val="2"/>
                <c:pt idx="0">
                  <c:v>0</c:v>
                </c:pt>
                <c:pt idx="1">
                  <c:v>3.4641016151377535</c:v>
                </c:pt>
              </c:numCache>
            </c:numRef>
          </c:xVal>
          <c:yVal>
            <c:numRef>
              <c:f>Lineas!$I$36:$J$36</c:f>
              <c:numCache>
                <c:formatCode>0.00</c:formatCode>
                <c:ptCount val="2"/>
                <c:pt idx="0">
                  <c:v>0</c:v>
                </c:pt>
                <c:pt idx="1">
                  <c:v>-2.0000000000000018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A70C-4C0C-84A8-D0AD97E7E3CD}"/>
            </c:ext>
          </c:extLst>
        </c:ser>
        <c:ser>
          <c:idx val="39"/>
          <c:order val="39"/>
          <c:tx>
            <c:v>33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0047786931178874E-3"/>
                  <c:y val="6.581946136358748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Lineas!$G$37:$H$37</c:f>
              <c:numCache>
                <c:formatCode>0.00</c:formatCode>
                <c:ptCount val="2"/>
                <c:pt idx="0">
                  <c:v>0</c:v>
                </c:pt>
                <c:pt idx="1">
                  <c:v>3.7587704831436337</c:v>
                </c:pt>
              </c:numCache>
            </c:numRef>
          </c:xVal>
          <c:yVal>
            <c:numRef>
              <c:f>Lineas!$I$37:$J$37</c:f>
              <c:numCache>
                <c:formatCode>0.00</c:formatCode>
                <c:ptCount val="2"/>
                <c:pt idx="0">
                  <c:v>0</c:v>
                </c:pt>
                <c:pt idx="1">
                  <c:v>-1.3680805733026744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A70C-4C0C-84A8-D0AD97E7E3CD}"/>
            </c:ext>
          </c:extLst>
        </c:ser>
        <c:ser>
          <c:idx val="40"/>
          <c:order val="40"/>
          <c:tx>
            <c:v>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0"/>
                  <c:y val="6.582903112106321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Lineas!$G$38:$H$38</c:f>
              <c:numCache>
                <c:formatCode>0.00</c:formatCode>
                <c:ptCount val="2"/>
                <c:pt idx="0">
                  <c:v>0</c:v>
                </c:pt>
                <c:pt idx="1">
                  <c:v>3.9392310120488321</c:v>
                </c:pt>
              </c:numCache>
            </c:numRef>
          </c:xVal>
          <c:yVal>
            <c:numRef>
              <c:f>Lineas!$I$38:$J$38</c:f>
              <c:numCache>
                <c:formatCode>0.00</c:formatCode>
                <c:ptCount val="2"/>
                <c:pt idx="0">
                  <c:v>0</c:v>
                </c:pt>
                <c:pt idx="1">
                  <c:v>-0.69459271066772155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A70C-4C0C-84A8-D0AD97E7E3CD}"/>
            </c:ext>
          </c:extLst>
        </c:ser>
        <c:ser>
          <c:idx val="41"/>
          <c:order val="41"/>
          <c:tx>
            <c:v>35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0"/>
                  <c:y val="-1.2068516288998239E-16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Lineas!$G$39:$H$39</c:f>
              <c:numCache>
                <c:formatCode>0.00</c:formatCode>
                <c:ptCount val="2"/>
                <c:pt idx="0">
                  <c:v>0</c:v>
                </c:pt>
                <c:pt idx="1">
                  <c:v>4</c:v>
                </c:pt>
              </c:numCache>
            </c:numRef>
          </c:xVal>
          <c:yVal>
            <c:numRef>
              <c:f>Lineas!$I$39:$J$39</c:f>
              <c:numCache>
                <c:formatCode>0.00</c:formatCode>
                <c:ptCount val="2"/>
                <c:pt idx="0">
                  <c:v>0</c:v>
                </c:pt>
                <c:pt idx="1">
                  <c:v>-9.8011876392689601E-16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A70C-4C0C-84A8-D0AD97E7E3CD}"/>
            </c:ext>
          </c:extLst>
        </c:ser>
        <c:ser>
          <c:idx val="42"/>
          <c:order val="42"/>
          <c:tx>
            <c:v>44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5023893465589505E-2"/>
                  <c:y val="1.645486534089686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6-A70C-4C0C-84A8-D0AD97E7E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Lineas!$G$31:$H$31</c:f>
              <c:numCache>
                <c:formatCode>0.00</c:formatCode>
                <c:ptCount val="2"/>
                <c:pt idx="0">
                  <c:v>0</c:v>
                </c:pt>
                <c:pt idx="1">
                  <c:v>0.69459271066771988</c:v>
                </c:pt>
              </c:numCache>
            </c:numRef>
          </c:xVal>
          <c:yVal>
            <c:numRef>
              <c:f>Lineas!$I$31:$J$31</c:f>
              <c:numCache>
                <c:formatCode>0.00</c:formatCode>
                <c:ptCount val="2"/>
                <c:pt idx="0">
                  <c:v>0</c:v>
                </c:pt>
                <c:pt idx="1">
                  <c:v>-3.9392310120488325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A70C-4C0C-84A8-D0AD97E7E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024232"/>
        <c:axId val="694014392"/>
      </c:scatterChart>
      <c:valAx>
        <c:axId val="694024232"/>
        <c:scaling>
          <c:orientation val="minMax"/>
          <c:max val="4"/>
          <c:min val="-4"/>
        </c:scaling>
        <c:delete val="1"/>
        <c:axPos val="b"/>
        <c:numFmt formatCode="0.00" sourceLinked="1"/>
        <c:majorTickMark val="none"/>
        <c:minorTickMark val="none"/>
        <c:tickLblPos val="nextTo"/>
        <c:crossAx val="694014392"/>
        <c:crosses val="autoZero"/>
        <c:crossBetween val="midCat"/>
      </c:valAx>
      <c:valAx>
        <c:axId val="694014392"/>
        <c:scaling>
          <c:orientation val="minMax"/>
          <c:max val="4"/>
          <c:min val="-4"/>
        </c:scaling>
        <c:delete val="1"/>
        <c:axPos val="l"/>
        <c:numFmt formatCode="0.00" sourceLinked="1"/>
        <c:majorTickMark val="none"/>
        <c:minorTickMark val="none"/>
        <c:tickLblPos val="nextTo"/>
        <c:crossAx val="694024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Túnel</c:v>
          </c:tx>
          <c:spPr>
            <a:ln w="2540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'C.Túnel'!$D$6:$D$78</c:f>
              <c:numCache>
                <c:formatCode>0.00</c:formatCode>
                <c:ptCount val="73"/>
                <c:pt idx="0">
                  <c:v>2</c:v>
                </c:pt>
                <c:pt idx="1">
                  <c:v>1.9923893961834911</c:v>
                </c:pt>
                <c:pt idx="2">
                  <c:v>1.969615506024416</c:v>
                </c:pt>
                <c:pt idx="3">
                  <c:v>1.9318516525781366</c:v>
                </c:pt>
                <c:pt idx="4">
                  <c:v>1.8793852415718169</c:v>
                </c:pt>
                <c:pt idx="5">
                  <c:v>1.8126155740732999</c:v>
                </c:pt>
                <c:pt idx="6">
                  <c:v>1.7320508075688774</c:v>
                </c:pt>
                <c:pt idx="7">
                  <c:v>1.6383040885779836</c:v>
                </c:pt>
                <c:pt idx="8">
                  <c:v>1.532088886237956</c:v>
                </c:pt>
                <c:pt idx="9">
                  <c:v>1.4142135623730951</c:v>
                </c:pt>
                <c:pt idx="10">
                  <c:v>1.2855752193730787</c:v>
                </c:pt>
                <c:pt idx="11">
                  <c:v>1.1471528727020923</c:v>
                </c:pt>
                <c:pt idx="12">
                  <c:v>1.0000000000000002</c:v>
                </c:pt>
                <c:pt idx="13">
                  <c:v>0.84523652348139888</c:v>
                </c:pt>
                <c:pt idx="14">
                  <c:v>0.68404028665133765</c:v>
                </c:pt>
                <c:pt idx="15">
                  <c:v>0.51763809020504148</c:v>
                </c:pt>
                <c:pt idx="16">
                  <c:v>0.34729635533386083</c:v>
                </c:pt>
                <c:pt idx="17">
                  <c:v>0.17431148549531628</c:v>
                </c:pt>
                <c:pt idx="18">
                  <c:v>1.22514845490862E-16</c:v>
                </c:pt>
                <c:pt idx="19">
                  <c:v>-0.17431148549531647</c:v>
                </c:pt>
                <c:pt idx="20">
                  <c:v>-0.34729635533386061</c:v>
                </c:pt>
                <c:pt idx="21">
                  <c:v>-0.5176380902050417</c:v>
                </c:pt>
                <c:pt idx="22">
                  <c:v>-0.68404028665133743</c:v>
                </c:pt>
                <c:pt idx="23">
                  <c:v>-0.84523652348139866</c:v>
                </c:pt>
                <c:pt idx="24">
                  <c:v>-0.99999999999999956</c:v>
                </c:pt>
                <c:pt idx="25">
                  <c:v>-1.1471528727020923</c:v>
                </c:pt>
                <c:pt idx="26">
                  <c:v>-1.2855752193730787</c:v>
                </c:pt>
                <c:pt idx="27">
                  <c:v>-1.4142135623730949</c:v>
                </c:pt>
                <c:pt idx="28">
                  <c:v>-1.5320888862379558</c:v>
                </c:pt>
                <c:pt idx="29">
                  <c:v>-1.6383040885779838</c:v>
                </c:pt>
                <c:pt idx="30">
                  <c:v>-1.7320508075688774</c:v>
                </c:pt>
                <c:pt idx="31">
                  <c:v>-1.8126155740732999</c:v>
                </c:pt>
                <c:pt idx="32">
                  <c:v>-1.8793852415718166</c:v>
                </c:pt>
                <c:pt idx="33">
                  <c:v>-1.9318516525781364</c:v>
                </c:pt>
                <c:pt idx="34">
                  <c:v>-1.969615506024416</c:v>
                </c:pt>
                <c:pt idx="35">
                  <c:v>-1.9923893961834911</c:v>
                </c:pt>
                <c:pt idx="36">
                  <c:v>-2</c:v>
                </c:pt>
                <c:pt idx="37">
                  <c:v>-1.9923893961834911</c:v>
                </c:pt>
                <c:pt idx="38">
                  <c:v>-1.969615506024416</c:v>
                </c:pt>
                <c:pt idx="39">
                  <c:v>-1.9318516525781366</c:v>
                </c:pt>
                <c:pt idx="40">
                  <c:v>-1.8793852415718169</c:v>
                </c:pt>
                <c:pt idx="41">
                  <c:v>-1.8126155740733001</c:v>
                </c:pt>
                <c:pt idx="42">
                  <c:v>-1.7320508075688772</c:v>
                </c:pt>
                <c:pt idx="43">
                  <c:v>-1.6383040885779836</c:v>
                </c:pt>
                <c:pt idx="44">
                  <c:v>-1.532088886237956</c:v>
                </c:pt>
                <c:pt idx="45">
                  <c:v>-1.4142135623730954</c:v>
                </c:pt>
                <c:pt idx="46">
                  <c:v>-1.2855752193730789</c:v>
                </c:pt>
                <c:pt idx="47">
                  <c:v>-1.1471528727020928</c:v>
                </c:pt>
                <c:pt idx="48">
                  <c:v>-1.0000000000000009</c:v>
                </c:pt>
                <c:pt idx="49">
                  <c:v>-0.84523652348139833</c:v>
                </c:pt>
                <c:pt idx="50">
                  <c:v>-0.68404028665133709</c:v>
                </c:pt>
                <c:pt idx="51">
                  <c:v>-0.51763809020504126</c:v>
                </c:pt>
                <c:pt idx="52">
                  <c:v>-0.34729635533386066</c:v>
                </c:pt>
                <c:pt idx="53">
                  <c:v>-0.1743114854953165</c:v>
                </c:pt>
                <c:pt idx="54">
                  <c:v>-3.67544536472586E-16</c:v>
                </c:pt>
                <c:pt idx="55">
                  <c:v>0.17431148549531578</c:v>
                </c:pt>
                <c:pt idx="56">
                  <c:v>0.34729635533385994</c:v>
                </c:pt>
                <c:pt idx="57">
                  <c:v>0.51763809020504059</c:v>
                </c:pt>
                <c:pt idx="58">
                  <c:v>0.68404028665133798</c:v>
                </c:pt>
                <c:pt idx="59">
                  <c:v>0.84523652348139922</c:v>
                </c:pt>
                <c:pt idx="60">
                  <c:v>1.0000000000000002</c:v>
                </c:pt>
                <c:pt idx="61">
                  <c:v>1.1471528727020921</c:v>
                </c:pt>
                <c:pt idx="62">
                  <c:v>1.2855752193730785</c:v>
                </c:pt>
                <c:pt idx="63">
                  <c:v>1.4142135623730947</c:v>
                </c:pt>
                <c:pt idx="64">
                  <c:v>1.5320888862379556</c:v>
                </c:pt>
                <c:pt idx="65">
                  <c:v>1.6383040885779832</c:v>
                </c:pt>
                <c:pt idx="66">
                  <c:v>1.7320508075688767</c:v>
                </c:pt>
                <c:pt idx="67">
                  <c:v>1.8126155740733001</c:v>
                </c:pt>
                <c:pt idx="68">
                  <c:v>1.8793852415718169</c:v>
                </c:pt>
                <c:pt idx="69">
                  <c:v>1.9318516525781366</c:v>
                </c:pt>
                <c:pt idx="70">
                  <c:v>1.969615506024416</c:v>
                </c:pt>
                <c:pt idx="71">
                  <c:v>1.9923893961834911</c:v>
                </c:pt>
                <c:pt idx="72">
                  <c:v>2</c:v>
                </c:pt>
              </c:numCache>
            </c:numRef>
          </c:xVal>
          <c:yVal>
            <c:numRef>
              <c:f>'C.Túnel'!$E$6:$E$78</c:f>
              <c:numCache>
                <c:formatCode>0.00</c:formatCode>
                <c:ptCount val="73"/>
                <c:pt idx="0">
                  <c:v>0</c:v>
                </c:pt>
                <c:pt idx="1">
                  <c:v>0.17431148549531633</c:v>
                </c:pt>
                <c:pt idx="2">
                  <c:v>0.34729635533386066</c:v>
                </c:pt>
                <c:pt idx="3">
                  <c:v>0.51763809020504148</c:v>
                </c:pt>
                <c:pt idx="4">
                  <c:v>0.68404028665133743</c:v>
                </c:pt>
                <c:pt idx="5">
                  <c:v>0.84523652348139888</c:v>
                </c:pt>
                <c:pt idx="6">
                  <c:v>0.99999999999999989</c:v>
                </c:pt>
                <c:pt idx="7">
                  <c:v>1.1471528727020921</c:v>
                </c:pt>
                <c:pt idx="8">
                  <c:v>1.2855752193730785</c:v>
                </c:pt>
                <c:pt idx="9">
                  <c:v>1.4142135623730949</c:v>
                </c:pt>
                <c:pt idx="10">
                  <c:v>1.532088886237956</c:v>
                </c:pt>
                <c:pt idx="11">
                  <c:v>1.6383040885779836</c:v>
                </c:pt>
                <c:pt idx="12">
                  <c:v>1.7320508075688772</c:v>
                </c:pt>
                <c:pt idx="13">
                  <c:v>1.8126155740732999</c:v>
                </c:pt>
                <c:pt idx="14">
                  <c:v>1.8793852415718166</c:v>
                </c:pt>
                <c:pt idx="15">
                  <c:v>1.9318516525781366</c:v>
                </c:pt>
                <c:pt idx="16">
                  <c:v>1.969615506024416</c:v>
                </c:pt>
                <c:pt idx="17">
                  <c:v>1.9923893961834911</c:v>
                </c:pt>
                <c:pt idx="18">
                  <c:v>2</c:v>
                </c:pt>
                <c:pt idx="19">
                  <c:v>1.9923893961834911</c:v>
                </c:pt>
                <c:pt idx="20">
                  <c:v>1.969615506024416</c:v>
                </c:pt>
                <c:pt idx="21">
                  <c:v>1.9318516525781366</c:v>
                </c:pt>
                <c:pt idx="22">
                  <c:v>1.8793852415718169</c:v>
                </c:pt>
                <c:pt idx="23">
                  <c:v>1.8126155740733001</c:v>
                </c:pt>
                <c:pt idx="24">
                  <c:v>1.7320508075688774</c:v>
                </c:pt>
                <c:pt idx="25">
                  <c:v>1.6383040885779834</c:v>
                </c:pt>
                <c:pt idx="26">
                  <c:v>1.532088886237956</c:v>
                </c:pt>
                <c:pt idx="27">
                  <c:v>1.4142135623730951</c:v>
                </c:pt>
                <c:pt idx="28">
                  <c:v>1.2855752193730789</c:v>
                </c:pt>
                <c:pt idx="29">
                  <c:v>1.1471528727020919</c:v>
                </c:pt>
                <c:pt idx="30">
                  <c:v>0.99999999999999989</c:v>
                </c:pt>
                <c:pt idx="31">
                  <c:v>0.84523652348139899</c:v>
                </c:pt>
                <c:pt idx="32">
                  <c:v>0.68404028665133776</c:v>
                </c:pt>
                <c:pt idx="33">
                  <c:v>0.51763809020504203</c:v>
                </c:pt>
                <c:pt idx="34">
                  <c:v>0.34729635533386055</c:v>
                </c:pt>
                <c:pt idx="35">
                  <c:v>0.17431148549531639</c:v>
                </c:pt>
                <c:pt idx="36">
                  <c:v>2.45029690981724E-16</c:v>
                </c:pt>
                <c:pt idx="37">
                  <c:v>-0.17431148549531589</c:v>
                </c:pt>
                <c:pt idx="38">
                  <c:v>-0.34729635533386094</c:v>
                </c:pt>
                <c:pt idx="39">
                  <c:v>-0.51763809020504159</c:v>
                </c:pt>
                <c:pt idx="40">
                  <c:v>-0.68404028665133731</c:v>
                </c:pt>
                <c:pt idx="41">
                  <c:v>-0.84523652348139855</c:v>
                </c:pt>
                <c:pt idx="42">
                  <c:v>-1.0000000000000002</c:v>
                </c:pt>
                <c:pt idx="43">
                  <c:v>-1.1471528727020923</c:v>
                </c:pt>
                <c:pt idx="44">
                  <c:v>-1.2855752193730785</c:v>
                </c:pt>
                <c:pt idx="45">
                  <c:v>-1.4142135623730949</c:v>
                </c:pt>
                <c:pt idx="46">
                  <c:v>-1.5320888862379558</c:v>
                </c:pt>
                <c:pt idx="47">
                  <c:v>-1.6383040885779832</c:v>
                </c:pt>
                <c:pt idx="48">
                  <c:v>-1.7320508075688767</c:v>
                </c:pt>
                <c:pt idx="49">
                  <c:v>-1.8126155740733001</c:v>
                </c:pt>
                <c:pt idx="50">
                  <c:v>-1.8793852415718169</c:v>
                </c:pt>
                <c:pt idx="51">
                  <c:v>-1.9318516525781366</c:v>
                </c:pt>
                <c:pt idx="52">
                  <c:v>-1.969615506024416</c:v>
                </c:pt>
                <c:pt idx="53">
                  <c:v>-1.9923893961834911</c:v>
                </c:pt>
                <c:pt idx="54">
                  <c:v>-2</c:v>
                </c:pt>
                <c:pt idx="55">
                  <c:v>-1.9923893961834911</c:v>
                </c:pt>
                <c:pt idx="56">
                  <c:v>-1.9696155060244163</c:v>
                </c:pt>
                <c:pt idx="57">
                  <c:v>-1.9318516525781368</c:v>
                </c:pt>
                <c:pt idx="58">
                  <c:v>-1.8793852415718166</c:v>
                </c:pt>
                <c:pt idx="59">
                  <c:v>-1.8126155740732999</c:v>
                </c:pt>
                <c:pt idx="60">
                  <c:v>-1.7320508075688772</c:v>
                </c:pt>
                <c:pt idx="61">
                  <c:v>-1.6383040885779836</c:v>
                </c:pt>
                <c:pt idx="62">
                  <c:v>-1.5320888862379562</c:v>
                </c:pt>
                <c:pt idx="63">
                  <c:v>-1.4142135623730954</c:v>
                </c:pt>
                <c:pt idx="64">
                  <c:v>-1.2855752193730792</c:v>
                </c:pt>
                <c:pt idx="65">
                  <c:v>-1.147152872702093</c:v>
                </c:pt>
                <c:pt idx="66">
                  <c:v>-1.0000000000000009</c:v>
                </c:pt>
                <c:pt idx="67">
                  <c:v>-0.84523652348139844</c:v>
                </c:pt>
                <c:pt idx="68">
                  <c:v>-0.6840402866513372</c:v>
                </c:pt>
                <c:pt idx="69">
                  <c:v>-0.51763809020504137</c:v>
                </c:pt>
                <c:pt idx="70">
                  <c:v>-0.34729635533386077</c:v>
                </c:pt>
                <c:pt idx="71">
                  <c:v>-0.17431148549531664</c:v>
                </c:pt>
                <c:pt idx="72">
                  <c:v>-4.90059381963448E-16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C7-4DD0-8624-B20B6C24A4F1}"/>
            </c:ext>
          </c:extLst>
        </c:ser>
        <c:ser>
          <c:idx val="1"/>
          <c:order val="1"/>
          <c:tx>
            <c:v>S1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C00000"/>
                </a:solidFill>
                <a:round/>
                <a:headEnd type="triangle"/>
                <a:tailEnd type="none"/>
              </a:ln>
              <a:effectLst/>
            </c:spPr>
            <c:extLst>
              <c:ext xmlns:c16="http://schemas.microsoft.com/office/drawing/2014/chart" uri="{C3380CC4-5D6E-409C-BE32-E72D297353CC}">
                <c16:uniqueId val="{00000004-BFC7-4DD0-8624-B20B6C24A4F1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r>
                      <a:rPr lang="en-US" sz="1800" b="1">
                        <a:solidFill>
                          <a:srgbClr val="C00000"/>
                        </a:solidFill>
                      </a:rPr>
                      <a:t>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BFC7-4DD0-8624-B20B6C24A4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'C.Túnel'!$H$8:$H$9</c:f>
              <c:numCache>
                <c:formatCode>0.00</c:formatCode>
                <c:ptCount val="2"/>
                <c:pt idx="0">
                  <c:v>1.9097924480309172</c:v>
                </c:pt>
                <c:pt idx="1">
                  <c:v>3.8195848960618344</c:v>
                </c:pt>
              </c:numCache>
            </c:numRef>
          </c:xVal>
          <c:yVal>
            <c:numRef>
              <c:f>'C.Túnel'!$I$8:$I$9</c:f>
              <c:numCache>
                <c:formatCode>0.00</c:formatCode>
                <c:ptCount val="2"/>
                <c:pt idx="0">
                  <c:v>0.5938794536301758</c:v>
                </c:pt>
                <c:pt idx="1">
                  <c:v>1.1877589072603516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C7-4DD0-8624-B20B6C24A4F1}"/>
            </c:ext>
          </c:extLst>
        </c:ser>
        <c:ser>
          <c:idx val="2"/>
          <c:order val="2"/>
          <c:tx>
            <c:v>S2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chemeClr val="accent4">
                    <a:lumMod val="75000"/>
                  </a:schemeClr>
                </a:solidFill>
                <a:round/>
                <a:head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5-BFC7-4DD0-8624-B20B6C24A4F1}"/>
              </c:ext>
            </c:extLst>
          </c:dPt>
          <c:dLbls>
            <c:dLbl>
              <c:idx val="1"/>
              <c:layout>
                <c:manualLayout>
                  <c:x val="-1.0462925406481905E-2"/>
                  <c:y val="-1.1040751675238466E-2"/>
                </c:manualLayout>
              </c:layout>
              <c:tx>
                <c:rich>
                  <a:bodyPr/>
                  <a:lstStyle/>
                  <a:p>
                    <a:r>
                      <a:rPr lang="en-US" sz="1800">
                        <a:solidFill>
                          <a:schemeClr val="accent4">
                            <a:lumMod val="75000"/>
                          </a:schemeClr>
                        </a:solidFill>
                      </a:rPr>
                      <a:t>Q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BFC7-4DD0-8624-B20B6C24A4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'C.Túnel'!$H$13:$H$14</c:f>
              <c:numCache>
                <c:formatCode>0.00</c:formatCode>
                <c:ptCount val="2"/>
                <c:pt idx="0">
                  <c:v>-0.59387945363017536</c:v>
                </c:pt>
                <c:pt idx="1">
                  <c:v>-1.1877589072603507</c:v>
                </c:pt>
              </c:numCache>
            </c:numRef>
          </c:xVal>
          <c:yVal>
            <c:numRef>
              <c:f>'C.Túnel'!$I$13:$I$14</c:f>
              <c:numCache>
                <c:formatCode>0.00</c:formatCode>
                <c:ptCount val="2"/>
                <c:pt idx="0">
                  <c:v>1.9097924480309174</c:v>
                </c:pt>
                <c:pt idx="1">
                  <c:v>3.8195848960618348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C7-4DD0-8624-B20B6C24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962936"/>
        <c:axId val="456959328"/>
      </c:scatterChart>
      <c:valAx>
        <c:axId val="456962936"/>
        <c:scaling>
          <c:orientation val="minMax"/>
          <c:max val="4"/>
          <c:min val="-4"/>
        </c:scaling>
        <c:delete val="1"/>
        <c:axPos val="b"/>
        <c:numFmt formatCode="0.00" sourceLinked="1"/>
        <c:majorTickMark val="none"/>
        <c:minorTickMark val="none"/>
        <c:tickLblPos val="nextTo"/>
        <c:crossAx val="456959328"/>
        <c:crosses val="autoZero"/>
        <c:crossBetween val="midCat"/>
      </c:valAx>
      <c:valAx>
        <c:axId val="456959328"/>
        <c:scaling>
          <c:orientation val="minMax"/>
          <c:max val="4"/>
          <c:min val="-4"/>
        </c:scaling>
        <c:delete val="1"/>
        <c:axPos val="l"/>
        <c:numFmt formatCode="0.00" sourceLinked="1"/>
        <c:majorTickMark val="none"/>
        <c:minorTickMark val="none"/>
        <c:tickLblPos val="nextTo"/>
        <c:crossAx val="456962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D41-4F16-BF2E-CFA751D056DE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D41-4F16-BF2E-CFA751D056D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BD41-4F16-BF2E-CFA751D056D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BD41-4F16-BF2E-CFA751D056D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Túnel!$J$4:$J$6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Túnel!$K$4:$K$6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41-4F16-BF2E-CFA751D05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6"/>
              <c:layout>
                <c:manualLayout>
                  <c:x val="-6.9461968080808581E-2"/>
                  <c:y val="-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136-5794-4A51-AB42-971B7CF066AC}"/>
                </c:ext>
              </c:extLst>
            </c:dLbl>
            <c:dLbl>
              <c:idx val="40"/>
              <c:layout>
                <c:manualLayout>
                  <c:x val="-7.2619330266299881E-2"/>
                  <c:y val="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41-4F16-BF2E-CFA751D056DE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BD41-4F16-BF2E-CFA751D056DE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BD41-4F16-BF2E-CFA751D056DE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BD41-4F16-BF2E-CFA751D056DE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5794-4A51-AB42-971B7CF066A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5794-4A51-AB42-971B7CF066AC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3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D41-4F16-BF2E-CFA751D056DE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BD41-4F16-BF2E-CFA751D056DE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BD41-4F16-BF2E-CFA751D056DE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BD41-4F16-BF2E-CFA751D056DE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4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BD41-4F16-BF2E-CFA751D056DE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BD41-4F16-BF2E-CFA751D056DE}"/>
              </c:ext>
            </c:extLst>
          </c:dPt>
          <c:dLbls>
            <c:dLbl>
              <c:idx val="1"/>
              <c:layout>
                <c:manualLayout>
                  <c:x val="-2.210153529843920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BD41-4F16-BF2E-CFA751D056DE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BD41-4F16-BF2E-CFA751D056DE}"/>
              </c:ext>
            </c:extLst>
          </c:dPt>
          <c:dLbls>
            <c:dLbl>
              <c:idx val="1"/>
              <c:layout>
                <c:manualLayout>
                  <c:x val="-2.210153529843920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BD41-4F16-BF2E-CFA751D056DE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BD41-4F16-BF2E-CFA751D056DE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-9.949791419989374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BD41-4F16-BF2E-CFA751D056DE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BD41-4F16-BF2E-CFA751D056DE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-9.949791419989284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BD41-4F16-BF2E-CFA751D056DE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BD41-4F16-BF2E-CFA751D056DE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BD41-4F16-BF2E-CFA751D056DE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0-BD41-4F16-BF2E-CFA751D056DE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BD41-4F16-BF2E-CFA751D056DE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BD41-4F16-BF2E-CFA751D056DE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BD41-4F16-BF2E-CFA751D056DE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BD41-4F16-BF2E-CFA751D056DE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BD41-4F16-BF2E-CFA751D056DE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2-BD41-4F16-BF2E-CFA751D056DE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BD41-4F16-BF2E-CFA751D056DE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0-BD41-4F16-BF2E-CFA751D056DE}"/>
              </c:ext>
            </c:extLst>
          </c:dPt>
          <c:dLbls>
            <c:dLbl>
              <c:idx val="1"/>
              <c:layout>
                <c:manualLayout>
                  <c:x val="-5.0517794967860845E-2"/>
                  <c:y val="-1.65829856999821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0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BD41-4F16-BF2E-CFA751D056DE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1-BD41-4F16-BF2E-CFA751D056DE}"/>
              </c:ext>
            </c:extLst>
          </c:dPt>
          <c:dLbls>
            <c:dLbl>
              <c:idx val="1"/>
              <c:layout>
                <c:manualLayout>
                  <c:x val="-6.3147243709826037E-2"/>
                  <c:y val="-1.65829856999821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1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BD41-4F16-BF2E-CFA751D056DE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2-BD41-4F16-BF2E-CFA751D056DE}"/>
              </c:ext>
            </c:extLst>
          </c:dPt>
          <c:dLbls>
            <c:dLbl>
              <c:idx val="1"/>
              <c:layout>
                <c:manualLayout>
                  <c:x val="-6.9461968080808609E-2"/>
                  <c:y val="-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2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BD41-4F16-BF2E-CFA751D056DE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3-BD41-4F16-BF2E-CFA751D056DE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BD41-4F16-BF2E-CFA751D056DE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4-BD41-4F16-BF2E-CFA751D056DE}"/>
              </c:ext>
            </c:extLst>
          </c:dPt>
          <c:dLbls>
            <c:dLbl>
              <c:idx val="1"/>
              <c:layout>
                <c:manualLayout>
                  <c:x val="-6.9461968080808567E-2"/>
                  <c:y val="-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4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BD41-4F16-BF2E-CFA751D056DE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5-BD41-4F16-BF2E-CFA751D056DE}"/>
              </c:ext>
            </c:extLst>
          </c:dPt>
          <c:dLbls>
            <c:dLbl>
              <c:idx val="1"/>
              <c:layout>
                <c:manualLayout>
                  <c:x val="-7.2619330266299881E-2"/>
                  <c:y val="-6.633194279992845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5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BD41-4F16-BF2E-CFA751D056DE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2619330266299881E-2"/>
                  <c:y val="-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134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BD41-4F16-BF2E-CFA751D056DE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6-BD41-4F16-BF2E-CFA751D056DE}"/>
              </c:ext>
            </c:extLst>
          </c:dPt>
          <c:dLbls>
            <c:dLbl>
              <c:idx val="1"/>
              <c:layout>
                <c:manualLayout>
                  <c:x val="-7.348499444975505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6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BD41-4F16-BF2E-CFA751D056DE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3439249989744784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133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BD41-4F16-BF2E-CFA751D056DE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7-BD41-4F16-BF2E-CFA751D056DE}"/>
              </c:ext>
            </c:extLst>
          </c:dPt>
          <c:dLbls>
            <c:dLbl>
              <c:idx val="1"/>
              <c:layout>
                <c:manualLayout>
                  <c:x val="-7.348499444975505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7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BD41-4F16-BF2E-CFA751D056DE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BD41-4F16-BF2E-CFA751D056DE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8-BD41-4F16-BF2E-CFA751D056DE}"/>
              </c:ext>
            </c:extLst>
          </c:dPt>
          <c:dLbls>
            <c:dLbl>
              <c:idx val="1"/>
              <c:layout>
                <c:manualLayout>
                  <c:x val="-6.9461968080808581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8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BD41-4F16-BF2E-CFA751D056DE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9461968080808567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F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BD41-4F16-BF2E-CFA751D056DE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630460589531730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BD41-4F16-BF2E-CFA751D056DE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9989881524334744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C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BD41-4F16-BF2E-CFA751D056DE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B-BD41-4F16-BF2E-CFA751D056DE}"/>
              </c:ext>
            </c:extLst>
          </c:dPt>
          <c:dLbls>
            <c:dLbl>
              <c:idx val="1"/>
              <c:layout>
                <c:manualLayout>
                  <c:x val="-4.73604327823694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B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BD41-4F16-BF2E-CFA751D056DE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4.4203070596878245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B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BD41-4F16-BF2E-CFA751D056DE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C-BD41-4F16-BF2E-CFA751D056DE}"/>
              </c:ext>
            </c:extLst>
          </c:dPt>
          <c:dLbls>
            <c:dLbl>
              <c:idx val="1"/>
              <c:layout>
                <c:manualLayout>
                  <c:x val="-4.42030705968781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C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BD41-4F16-BF2E-CFA751D056DE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157362185491310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A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BD41-4F16-BF2E-CFA751D056DE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D-BD41-4F16-BF2E-CFA751D056DE}"/>
              </c:ext>
            </c:extLst>
          </c:dPt>
          <c:dLbls>
            <c:dLbl>
              <c:idx val="1"/>
              <c:layout>
                <c:manualLayout>
                  <c:x val="-3.473098404040429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D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BD41-4F16-BF2E-CFA751D056DE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6259669421809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9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BD41-4F16-BF2E-CFA751D056DE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395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BD41-4F16-BF2E-CFA751D056DE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509E-2"/>
                  <c:y val="6.633194279992875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BD41-4F16-BF2E-CFA751D056DE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E-BD41-4F16-BF2E-CFA751D056DE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E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BD41-4F16-BF2E-CFA751D056DE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509E-2"/>
                  <c:y val="3.316597139996316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6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BD41-4F16-BF2E-CFA751D056DE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9461968080808581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5794-4A51-AB42-971B7CF06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BD41-4F16-BF2E-CFA751D056DE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85-BD41-4F16-BF2E-CFA751D056DE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85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Túnel!$J$10:$K$10</c:f>
              <c:numCache>
                <c:formatCode>0.0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Túnel!$L$10:$M$10</c:f>
              <c:numCache>
                <c:formatCode>0.0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BD41-4F16-BF2E-CFA751D056DE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83-BD41-4F16-BF2E-CFA751D056DE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83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Túnel!$J$11:$K$11</c:f>
              <c:numCache>
                <c:formatCode>0.0</c:formatCode>
                <c:ptCount val="2"/>
                <c:pt idx="0">
                  <c:v>0</c:v>
                </c:pt>
                <c:pt idx="1">
                  <c:v>61.283555449518239</c:v>
                </c:pt>
              </c:numCache>
            </c:numRef>
          </c:xVal>
          <c:yVal>
            <c:numRef>
              <c:f>Túnel!$L$11:$M$11</c:f>
              <c:numCache>
                <c:formatCode>0.0</c:formatCode>
                <c:ptCount val="2"/>
                <c:pt idx="0">
                  <c:v>0</c:v>
                </c:pt>
                <c:pt idx="1">
                  <c:v>51.42300877492314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BD41-4F16-BF2E-CFA751D056DE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84-BD41-4F16-BF2E-CFA751D056DE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84-BD41-4F16-BF2E-CFA751D056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Túnel!$J$12:$K$12</c:f>
              <c:numCache>
                <c:formatCode>0.0</c:formatCode>
                <c:ptCount val="2"/>
                <c:pt idx="0">
                  <c:v>0</c:v>
                </c:pt>
                <c:pt idx="1">
                  <c:v>-7.6604444311897799</c:v>
                </c:pt>
              </c:numCache>
            </c:numRef>
          </c:xVal>
          <c:yVal>
            <c:numRef>
              <c:f>Túnel!$L$12:$M$12</c:f>
              <c:numCache>
                <c:formatCode>0.0</c:formatCode>
                <c:ptCount val="2"/>
                <c:pt idx="0">
                  <c:v>0</c:v>
                </c:pt>
                <c:pt idx="1">
                  <c:v>-6.4278760968653925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BD41-4F16-BF2E-CFA751D05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0FD-461A-90CE-469E167CE426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0FD-461A-90CE-469E167CE42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0FD-461A-90CE-469E167CE42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0FD-461A-90CE-469E167CE42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FD-461A-90CE-469E167CE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6"/>
              <c:layout>
                <c:manualLayout>
                  <c:x val="-6.9461968080808581E-2"/>
                  <c:y val="-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00FD-461A-90CE-469E167CE426}"/>
                </c:ext>
              </c:extLst>
            </c:dLbl>
            <c:dLbl>
              <c:idx val="40"/>
              <c:layout>
                <c:manualLayout>
                  <c:x val="-7.2619330266299881E-2"/>
                  <c:y val="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FD-461A-90CE-469E167CE426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FD-461A-90CE-469E167CE426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FD-461A-90CE-469E167CE426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0FD-461A-90CE-469E167CE426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C-00FD-461A-90CE-469E167CE426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00FD-461A-90CE-469E167CE426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C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0FD-461A-90CE-469E167CE426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0FD-461A-90CE-469E167CE426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0FD-461A-90CE-469E167CE426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00FD-461A-90CE-469E167CE426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00FD-461A-90CE-469E167CE426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00FD-461A-90CE-469E167CE426}"/>
              </c:ext>
            </c:extLst>
          </c:dPt>
          <c:dLbls>
            <c:dLbl>
              <c:idx val="1"/>
              <c:layout>
                <c:manualLayout>
                  <c:x val="-2.210153529843920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6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00FD-461A-90CE-469E167CE426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00FD-461A-90CE-469E167CE426}"/>
              </c:ext>
            </c:extLst>
          </c:dPt>
          <c:dLbls>
            <c:dLbl>
              <c:idx val="1"/>
              <c:layout>
                <c:manualLayout>
                  <c:x val="-2.210153529843920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9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00FD-461A-90CE-469E167CE426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00FD-461A-90CE-469E167CE426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-9.949791419989374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C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00FD-461A-90CE-469E167CE426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00FD-461A-90CE-469E167CE426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-9.949791419989284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F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00FD-461A-90CE-469E167CE426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2-00FD-461A-90CE-469E167CE426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2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00FD-461A-90CE-469E167CE426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00FD-461A-90CE-469E167CE426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00FD-461A-90CE-469E167CE426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00FD-461A-90CE-469E167CE426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9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00FD-461A-90CE-469E167CE426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C-00FD-461A-90CE-469E167CE426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C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00FD-461A-90CE-469E167CE426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00FD-461A-90CE-469E167CE426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F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00FD-461A-90CE-469E167CE426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2-00FD-461A-90CE-469E167CE426}"/>
              </c:ext>
            </c:extLst>
          </c:dPt>
          <c:dLbls>
            <c:dLbl>
              <c:idx val="1"/>
              <c:layout>
                <c:manualLayout>
                  <c:x val="-5.0517794967860845E-2"/>
                  <c:y val="-1.65829856999821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2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00FD-461A-90CE-469E167CE426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00FD-461A-90CE-469E167CE426}"/>
              </c:ext>
            </c:extLst>
          </c:dPt>
          <c:dLbls>
            <c:dLbl>
              <c:idx val="1"/>
              <c:layout>
                <c:manualLayout>
                  <c:x val="-6.3147243709826037E-2"/>
                  <c:y val="-1.65829856999821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5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00FD-461A-90CE-469E167CE426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00FD-461A-90CE-469E167CE426}"/>
              </c:ext>
            </c:extLst>
          </c:dPt>
          <c:dLbls>
            <c:dLbl>
              <c:idx val="1"/>
              <c:layout>
                <c:manualLayout>
                  <c:x val="-6.9461968080808609E-2"/>
                  <c:y val="-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8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00FD-461A-90CE-469E167CE426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00FD-461A-90CE-469E167CE426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00FD-461A-90CE-469E167CE426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00FD-461A-90CE-469E167CE426}"/>
              </c:ext>
            </c:extLst>
          </c:dPt>
          <c:dLbls>
            <c:dLbl>
              <c:idx val="1"/>
              <c:layout>
                <c:manualLayout>
                  <c:x val="-6.9461968080808567E-2"/>
                  <c:y val="-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E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00FD-461A-90CE-469E167CE426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00FD-461A-90CE-469E167CE426}"/>
              </c:ext>
            </c:extLst>
          </c:dPt>
          <c:dLbls>
            <c:dLbl>
              <c:idx val="1"/>
              <c:layout>
                <c:manualLayout>
                  <c:x val="-7.2619330266299881E-2"/>
                  <c:y val="-6.633194279992845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1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00FD-461A-90CE-469E167CE426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2619330266299881E-2"/>
                  <c:y val="-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3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00FD-461A-90CE-469E167CE426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00FD-461A-90CE-469E167CE426}"/>
              </c:ext>
            </c:extLst>
          </c:dPt>
          <c:dLbls>
            <c:dLbl>
              <c:idx val="1"/>
              <c:layout>
                <c:manualLayout>
                  <c:x val="-7.348499444975505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6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00FD-461A-90CE-469E167CE426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3439249989744784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8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00FD-461A-90CE-469E167CE426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00FD-461A-90CE-469E167CE426}"/>
              </c:ext>
            </c:extLst>
          </c:dPt>
          <c:dLbls>
            <c:dLbl>
              <c:idx val="1"/>
              <c:layout>
                <c:manualLayout>
                  <c:x val="-7.348499444975505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B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00FD-461A-90CE-469E167CE426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00FD-461A-90CE-469E167CE426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00FD-461A-90CE-469E167CE426}"/>
              </c:ext>
            </c:extLst>
          </c:dPt>
          <c:dLbls>
            <c:dLbl>
              <c:idx val="1"/>
              <c:layout>
                <c:manualLayout>
                  <c:x val="-6.9461968080808581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F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00FD-461A-90CE-469E167CE426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9461968080808567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1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00FD-461A-90CE-469E167CE426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630460589531730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3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00FD-461A-90CE-469E167CE426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9989881524334744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5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00FD-461A-90CE-469E167CE426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8-00FD-461A-90CE-469E167CE426}"/>
              </c:ext>
            </c:extLst>
          </c:dPt>
          <c:dLbls>
            <c:dLbl>
              <c:idx val="1"/>
              <c:layout>
                <c:manualLayout>
                  <c:x val="-4.73604327823694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8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00FD-461A-90CE-469E167CE426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4.4203070596878245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A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00FD-461A-90CE-469E167CE426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D-00FD-461A-90CE-469E167CE426}"/>
              </c:ext>
            </c:extLst>
          </c:dPt>
          <c:dLbls>
            <c:dLbl>
              <c:idx val="1"/>
              <c:layout>
                <c:manualLayout>
                  <c:x val="-4.42030705968781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D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00FD-461A-90CE-469E167CE426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157362185491310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F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00FD-461A-90CE-469E167CE426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2-00FD-461A-90CE-469E167CE426}"/>
              </c:ext>
            </c:extLst>
          </c:dPt>
          <c:dLbls>
            <c:dLbl>
              <c:idx val="1"/>
              <c:layout>
                <c:manualLayout>
                  <c:x val="-3.473098404040429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2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00FD-461A-90CE-469E167CE426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6259669421809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00FD-461A-90CE-469E167CE426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395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6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00FD-461A-90CE-469E167CE426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509E-2"/>
                  <c:y val="6.633194279992875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8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00FD-461A-90CE-469E167CE426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B-00FD-461A-90CE-469E167CE426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B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00FD-461A-90CE-469E167CE426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509E-2"/>
                  <c:y val="3.316597139996316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D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00FD-461A-90CE-469E167CE426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9461968080808581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F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00FD-461A-90CE-469E167CE426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2-00FD-461A-90CE-469E167CE426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2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'0º'!$J$10:$K$10</c:f>
              <c:numCache>
                <c:formatCode>0.0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'0º'!$L$10:$M$10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00FD-461A-90CE-469E167CE426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5-00FD-461A-90CE-469E167CE426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5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'0º'!$J$11:$K$11</c:f>
              <c:numCache>
                <c:formatCode>0.0</c:formatCode>
                <c:ptCount val="2"/>
                <c:pt idx="0">
                  <c:v>0</c:v>
                </c:pt>
                <c:pt idx="1">
                  <c:v>4.90059381963448E-15</c:v>
                </c:pt>
              </c:numCache>
            </c:numRef>
          </c:xVal>
          <c:yVal>
            <c:numRef>
              <c:f>'0º'!$L$11:$M$11</c:f>
              <c:numCache>
                <c:formatCode>0.0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00FD-461A-90CE-469E167CE426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8-00FD-461A-90CE-469E167CE426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8-00FD-461A-90CE-469E167CE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'0º'!$J$12:$K$12</c:f>
              <c:numCache>
                <c:formatCode>0.0</c:formatCode>
                <c:ptCount val="2"/>
                <c:pt idx="0">
                  <c:v>0</c:v>
                </c:pt>
                <c:pt idx="1">
                  <c:v>-6.1257422745431001E-16</c:v>
                </c:pt>
              </c:numCache>
            </c:numRef>
          </c:xVal>
          <c:yVal>
            <c:numRef>
              <c:f>'0º'!$L$12:$M$12</c:f>
              <c:numCache>
                <c:formatCode>0.0</c:formatCode>
                <c:ptCount val="2"/>
                <c:pt idx="0">
                  <c:v>0</c:v>
                </c:pt>
                <c:pt idx="1">
                  <c:v>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00FD-461A-90CE-469E167CE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squar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EB9-4266-ACBC-8B8583013C13}"/>
              </c:ext>
            </c:extLst>
          </c:dPt>
          <c:dPt>
            <c:idx val="2"/>
            <c:marker>
              <c:symbol val="squar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EB9-4266-ACBC-8B8583013C13}"/>
              </c:ext>
            </c:extLst>
          </c:dPt>
          <c:xVal>
            <c:numRef>
              <c:f>'0º'!$M$47:$M$49</c:f>
              <c:numCache>
                <c:formatCode>0.0</c:formatCode>
                <c:ptCount val="3"/>
                <c:pt idx="0">
                  <c:v>5.51316804708879E-15</c:v>
                </c:pt>
                <c:pt idx="1">
                  <c:v>-80</c:v>
                </c:pt>
                <c:pt idx="2">
                  <c:v>10</c:v>
                </c:pt>
              </c:numCache>
            </c:numRef>
          </c:xVal>
          <c:yVal>
            <c:numRef>
              <c:f>'0º'!$N$47:$N$49</c:f>
              <c:numCache>
                <c:formatCode>0.0</c:formatCode>
                <c:ptCount val="3"/>
                <c:pt idx="0">
                  <c:v>-90</c:v>
                </c:pt>
                <c:pt idx="1">
                  <c:v>-9.8011876392689601E-15</c:v>
                </c:pt>
                <c:pt idx="2">
                  <c:v>1.22514845490862E-15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B9-4266-ACBC-8B8583013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6"/>
              <c:layout>
                <c:manualLayout>
                  <c:x val="-6.9461968080808581E-2"/>
                  <c:y val="-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EB9-4266-ACBC-8B8583013C13}"/>
                </c:ext>
              </c:extLst>
            </c:dLbl>
            <c:dLbl>
              <c:idx val="40"/>
              <c:layout>
                <c:manualLayout>
                  <c:x val="-7.2619330266299881E-2"/>
                  <c:y val="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B9-4266-ACBC-8B8583013C13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B9-4266-ACBC-8B8583013C13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B9-4266-ACBC-8B8583013C13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B9-4266-ACBC-8B8583013C13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B-6EB9-4266-ACBC-8B8583013C1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6EB9-4266-ACBC-8B8583013C13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B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EB9-4266-ACBC-8B8583013C13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EB9-4266-ACBC-8B8583013C13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EB9-4266-ACBC-8B8583013C13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EB9-4266-ACBC-8B8583013C13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EB9-4266-ACBC-8B8583013C13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6EB9-4266-ACBC-8B8583013C13}"/>
              </c:ext>
            </c:extLst>
          </c:dPt>
          <c:dLbls>
            <c:dLbl>
              <c:idx val="1"/>
              <c:layout>
                <c:manualLayout>
                  <c:x val="-2.210153529843920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EB9-4266-ACBC-8B8583013C13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8-6EB9-4266-ACBC-8B8583013C13}"/>
              </c:ext>
            </c:extLst>
          </c:dPt>
          <c:dLbls>
            <c:dLbl>
              <c:idx val="1"/>
              <c:layout>
                <c:manualLayout>
                  <c:x val="-2.2101535298439209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EB9-4266-ACBC-8B8583013C13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6EB9-4266-ACBC-8B8583013C13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-9.949791419989374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EB9-4266-ACBC-8B8583013C13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E-6EB9-4266-ACBC-8B8583013C13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-9.9497914199892842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6EB9-4266-ACBC-8B8583013C13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6EB9-4266-ACBC-8B8583013C13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EB9-4266-ACBC-8B8583013C13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4-6EB9-4266-ACBC-8B8583013C13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6EB9-4266-ACBC-8B8583013C13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6EB9-4266-ACBC-8B8583013C13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8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6EB9-4266-ACBC-8B8583013C13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6EB9-4266-ACBC-8B8583013C13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B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6EB9-4266-ACBC-8B8583013C13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E-6EB9-4266-ACBC-8B8583013C13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E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6EB9-4266-ACBC-8B8583013C13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6EB9-4266-ACBC-8B8583013C13}"/>
              </c:ext>
            </c:extLst>
          </c:dPt>
          <c:dLbls>
            <c:dLbl>
              <c:idx val="1"/>
              <c:layout>
                <c:manualLayout>
                  <c:x val="-5.0517794967860845E-2"/>
                  <c:y val="-1.65829856999821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1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6EB9-4266-ACBC-8B8583013C13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4-6EB9-4266-ACBC-8B8583013C13}"/>
              </c:ext>
            </c:extLst>
          </c:dPt>
          <c:dLbls>
            <c:dLbl>
              <c:idx val="1"/>
              <c:layout>
                <c:manualLayout>
                  <c:x val="-6.3147243709826037E-2"/>
                  <c:y val="-1.658298569998218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4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6EB9-4266-ACBC-8B8583013C13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EB9-4266-ACBC-8B8583013C13}"/>
              </c:ext>
            </c:extLst>
          </c:dPt>
          <c:dLbls>
            <c:dLbl>
              <c:idx val="1"/>
              <c:layout>
                <c:manualLayout>
                  <c:x val="-6.9461968080808609E-2"/>
                  <c:y val="-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7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6EB9-4266-ACBC-8B8583013C13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EB9-4266-ACBC-8B8583013C13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6EB9-4266-ACBC-8B8583013C13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EB9-4266-ACBC-8B8583013C13}"/>
              </c:ext>
            </c:extLst>
          </c:dPt>
          <c:dLbls>
            <c:dLbl>
              <c:idx val="1"/>
              <c:layout>
                <c:manualLayout>
                  <c:x val="-6.9461968080808567E-2"/>
                  <c:y val="-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3D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6EB9-4266-ACBC-8B8583013C13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EB9-4266-ACBC-8B8583013C13}"/>
              </c:ext>
            </c:extLst>
          </c:dPt>
          <c:dLbls>
            <c:dLbl>
              <c:idx val="1"/>
              <c:layout>
                <c:manualLayout>
                  <c:x val="-7.2619330266299881E-2"/>
                  <c:y val="-6.633194279992845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0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6EB9-4266-ACBC-8B8583013C13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2619330266299881E-2"/>
                  <c:y val="-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2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6EB9-4266-ACBC-8B8583013C13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EB9-4266-ACBC-8B8583013C13}"/>
              </c:ext>
            </c:extLst>
          </c:dPt>
          <c:dLbls>
            <c:dLbl>
              <c:idx val="1"/>
              <c:layout>
                <c:manualLayout>
                  <c:x val="-7.348499444975505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5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6EB9-4266-ACBC-8B8583013C13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7.3439249989744784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7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6EB9-4266-ACBC-8B8583013C13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EB9-4266-ACBC-8B8583013C13}"/>
              </c:ext>
            </c:extLst>
          </c:dPt>
          <c:dLbls>
            <c:dLbl>
              <c:idx val="1"/>
              <c:layout>
                <c:manualLayout>
                  <c:x val="-7.3484994449755051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A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6EB9-4266-ACBC-8B8583013C13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6EB9-4266-ACBC-8B8583013C13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EB9-4266-ACBC-8B8583013C13}"/>
              </c:ext>
            </c:extLst>
          </c:dPt>
          <c:dLbls>
            <c:dLbl>
              <c:idx val="1"/>
              <c:layout>
                <c:manualLayout>
                  <c:x val="-6.9461968080808581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4E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6EB9-4266-ACBC-8B8583013C13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9461968080808567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0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6EB9-4266-ACBC-8B8583013C13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630460589531730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2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6EB9-4266-ACBC-8B8583013C13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9989881524334744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4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6EB9-4266-ACBC-8B8583013C13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6EB9-4266-ACBC-8B8583013C13}"/>
              </c:ext>
            </c:extLst>
          </c:dPt>
          <c:dLbls>
            <c:dLbl>
              <c:idx val="1"/>
              <c:layout>
                <c:manualLayout>
                  <c:x val="-4.73604327823694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190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7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6EB9-4266-ACBC-8B8583013C13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4.4203070596878245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9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6EB9-4266-ACBC-8B8583013C13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C-6EB9-4266-ACBC-8B8583013C13}"/>
              </c:ext>
            </c:extLst>
          </c:dPt>
          <c:dLbls>
            <c:dLbl>
              <c:idx val="1"/>
              <c:layout>
                <c:manualLayout>
                  <c:x val="-4.42030705968781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170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C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6EB9-4266-ACBC-8B8583013C13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1573621854913109E-2"/>
                  <c:y val="1.32663885599856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5E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6EB9-4266-ACBC-8B8583013C13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1-6EB9-4266-ACBC-8B8583013C13}"/>
              </c:ext>
            </c:extLst>
          </c:dPt>
          <c:dLbls>
            <c:dLbl>
              <c:idx val="1"/>
              <c:layout>
                <c:manualLayout>
                  <c:x val="-3.473098404040429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1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6EB9-4266-ACBC-8B8583013C13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6259669421809E-2"/>
                  <c:y val="1.326638855998575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3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6EB9-4266-ACBC-8B8583013C13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395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5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6EB9-4266-ACBC-8B8583013C13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509E-2"/>
                  <c:y val="6.633194279992875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6EB9-4266-ACBC-8B8583013C13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A-6EB9-4266-ACBC-8B8583013C13}"/>
              </c:ext>
            </c:extLst>
          </c:dPt>
          <c:dLbls>
            <c:dLbl>
              <c:idx val="1"/>
              <c:layout>
                <c:manualLayout>
                  <c:x val="-2.5258897483930509E-2"/>
                  <c:y val="3.316597139996437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6EB9-4266-ACBC-8B8583013C13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5258897483930509E-2"/>
                  <c:y val="3.316597139996316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C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6EB9-4266-ACBC-8B8583013C13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6.9461968080808581E-2"/>
                  <c:y val="9.949791419989313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E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6EB9-4266-ACBC-8B8583013C13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1-6EB9-4266-ACBC-8B8583013C13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1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'0º'!$J$10:$K$10</c:f>
              <c:numCache>
                <c:formatCode>0.0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'0º'!$L$10:$M$10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6EB9-4266-ACBC-8B8583013C13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4-6EB9-4266-ACBC-8B8583013C13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4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'0º'!$J$11:$K$11</c:f>
              <c:numCache>
                <c:formatCode>0.0</c:formatCode>
                <c:ptCount val="2"/>
                <c:pt idx="0">
                  <c:v>0</c:v>
                </c:pt>
                <c:pt idx="1">
                  <c:v>4.90059381963448E-15</c:v>
                </c:pt>
              </c:numCache>
            </c:numRef>
          </c:xVal>
          <c:yVal>
            <c:numRef>
              <c:f>'0º'!$L$11:$M$11</c:f>
              <c:numCache>
                <c:formatCode>0.0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6EB9-4266-ACBC-8B8583013C13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77-6EB9-4266-ACBC-8B8583013C13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77-6EB9-4266-ACBC-8B8583013C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'0º'!$J$12:$K$12</c:f>
              <c:numCache>
                <c:formatCode>0.0</c:formatCode>
                <c:ptCount val="2"/>
                <c:pt idx="0">
                  <c:v>0</c:v>
                </c:pt>
                <c:pt idx="1">
                  <c:v>-6.1257422745431001E-16</c:v>
                </c:pt>
              </c:numCache>
            </c:numRef>
          </c:xVal>
          <c:yVal>
            <c:numRef>
              <c:f>'0º'!$L$12:$M$12</c:f>
              <c:numCache>
                <c:formatCode>0.0</c:formatCode>
                <c:ptCount val="2"/>
                <c:pt idx="0">
                  <c:v>0</c:v>
                </c:pt>
                <c:pt idx="1">
                  <c:v>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6EB9-4266-ACBC-8B8583013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9EA4-4C58-B6B0-001E0C46B1C3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EA4-4C58-B6B0-001E0C46B1C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EA4-4C58-B6B0-001E0C46B1C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9EA4-4C58-B6B0-001E0C46B1C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A4-4C58-B6B0-001E0C46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EA4-4C58-B6B0-001E0C46B1C3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EA4-4C58-B6B0-001E0C46B1C3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EA4-4C58-B6B0-001E0C46B1C3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EA4-4C58-B6B0-001E0C46B1C3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9EA4-4C58-B6B0-001E0C46B1C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9EA4-4C58-B6B0-001E0C46B1C3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EA4-4C58-B6B0-001E0C46B1C3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EA4-4C58-B6B0-001E0C46B1C3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9EA4-4C58-B6B0-001E0C46B1C3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9EA4-4C58-B6B0-001E0C46B1C3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9EA4-4C58-B6B0-001E0C46B1C3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9EA4-4C58-B6B0-001E0C46B1C3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9EA4-4C58-B6B0-001E0C46B1C3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9EA4-4C58-B6B0-001E0C46B1C3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9EA4-4C58-B6B0-001E0C46B1C3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9EA4-4C58-B6B0-001E0C46B1C3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9EA4-4C58-B6B0-001E0C46B1C3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9EA4-4C58-B6B0-001E0C46B1C3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9EA4-4C58-B6B0-001E0C46B1C3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9EA4-4C58-B6B0-001E0C46B1C3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9EA4-4C58-B6B0-001E0C46B1C3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9EA4-4C58-B6B0-001E0C46B1C3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9EA4-4C58-B6B0-001E0C46B1C3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9EA4-4C58-B6B0-001E0C46B1C3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9EA4-4C58-B6B0-001E0C46B1C3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9EA4-4C58-B6B0-001E0C46B1C3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9EA4-4C58-B6B0-001E0C46B1C3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9EA4-4C58-B6B0-001E0C46B1C3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9EA4-4C58-B6B0-001E0C46B1C3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9EA4-4C58-B6B0-001E0C46B1C3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9EA4-4C58-B6B0-001E0C46B1C3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9EA4-4C58-B6B0-001E0C46B1C3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9EA4-4C58-B6B0-001E0C46B1C3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9EA4-4C58-B6B0-001E0C46B1C3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9EA4-4C58-B6B0-001E0C46B1C3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9EA4-4C58-B6B0-001E0C46B1C3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9EA4-4C58-B6B0-001E0C46B1C3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9EA4-4C58-B6B0-001E0C46B1C3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9EA4-4C58-B6B0-001E0C46B1C3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9EA4-4C58-B6B0-001E0C46B1C3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9EA4-4C58-B6B0-001E0C46B1C3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9EA4-4C58-B6B0-001E0C46B1C3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9EA4-4C58-B6B0-001E0C46B1C3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9EA4-4C58-B6B0-001E0C46B1C3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9EA4-4C58-B6B0-001E0C46B1C3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9EA4-4C58-B6B0-001E0C46B1C3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9EA4-4C58-B6B0-001E0C46B1C3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9EA4-4C58-B6B0-001E0C46B1C3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9EA4-4C58-B6B0-001E0C46B1C3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9EA4-4C58-B6B0-001E0C46B1C3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9EA4-4C58-B6B0-001E0C46B1C3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9EA4-4C58-B6B0-001E0C46B1C3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9EA4-4C58-B6B0-001E0C46B1C3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9EA4-4C58-B6B0-001E0C46B1C3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9EA4-4C58-B6B0-001E0C46B1C3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9EA4-4C58-B6B0-001E0C46B1C3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9EA4-4C58-B6B0-001E0C46B1C3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9EA4-4C58-B6B0-001E0C46B1C3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9EA4-4C58-B6B0-001E0C46B1C3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9EA4-4C58-B6B0-001E0C46B1C3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9EA4-4C58-B6B0-001E0C46B1C3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9EA4-4C58-B6B0-001E0C46B1C3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9EA4-4C58-B6B0-001E0C46B1C3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9EA4-4C58-B6B0-001E0C46B1C3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9EA4-4C58-B6B0-001E0C46B1C3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9EA4-4C58-B6B0-001E0C46B1C3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9EA4-4C58-B6B0-001E0C46B1C3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9EA4-4C58-B6B0-001E0C46B1C3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9EA4-4C58-B6B0-001E0C46B1C3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'10º'!$J$10:$K$10</c:f>
              <c:numCache>
                <c:formatCode>0.0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'10º'!$L$10:$M$10</c:f>
              <c:numCache>
                <c:formatCode>0.0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9EA4-4C58-B6B0-001E0C46B1C3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9EA4-4C58-B6B0-001E0C46B1C3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'10º'!$J$11:$K$11</c:f>
              <c:numCache>
                <c:formatCode>0.0</c:formatCode>
                <c:ptCount val="2"/>
                <c:pt idx="0">
                  <c:v>0</c:v>
                </c:pt>
                <c:pt idx="1">
                  <c:v>13.891854213354433</c:v>
                </c:pt>
              </c:numCache>
            </c:numRef>
          </c:xVal>
          <c:yVal>
            <c:numRef>
              <c:f>'10º'!$L$11:$M$11</c:f>
              <c:numCache>
                <c:formatCode>0.0</c:formatCode>
                <c:ptCount val="2"/>
                <c:pt idx="0">
                  <c:v>0</c:v>
                </c:pt>
                <c:pt idx="1">
                  <c:v>78.784620240976636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9EA4-4C58-B6B0-001E0C46B1C3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9EA4-4C58-B6B0-001E0C46B1C3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9EA4-4C58-B6B0-001E0C46B1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'10º'!$J$12:$K$12</c:f>
              <c:numCache>
                <c:formatCode>0.0</c:formatCode>
                <c:ptCount val="2"/>
                <c:pt idx="0">
                  <c:v>0</c:v>
                </c:pt>
                <c:pt idx="1">
                  <c:v>-1.7364817766693041</c:v>
                </c:pt>
              </c:numCache>
            </c:numRef>
          </c:xVal>
          <c:yVal>
            <c:numRef>
              <c:f>'10º'!$L$12:$M$12</c:f>
              <c:numCache>
                <c:formatCode>0.0</c:formatCode>
                <c:ptCount val="2"/>
                <c:pt idx="0">
                  <c:v>0</c:v>
                </c:pt>
                <c:pt idx="1">
                  <c:v>-9.8480775301220795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9EA4-4C58-B6B0-001E0C46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FD1-483C-BEEC-04212B01FE3B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FD1-483C-BEEC-04212B01FE3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BFD1-483C-BEEC-04212B01FE3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BFD1-483C-BEEC-04212B01FE3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D1-483C-BEEC-04212B01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D1-483C-BEEC-04212B01FE3B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D1-483C-BEEC-04212B01FE3B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D1-483C-BEEC-04212B01FE3B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D1-483C-BEEC-04212B01FE3B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BFD1-483C-BEEC-04212B01FE3B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BFD1-483C-BEEC-04212B01FE3B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FD1-483C-BEEC-04212B01FE3B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FD1-483C-BEEC-04212B01FE3B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FD1-483C-BEEC-04212B01FE3B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BFD1-483C-BEEC-04212B01FE3B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BFD1-483C-BEEC-04212B01FE3B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BFD1-483C-BEEC-04212B01FE3B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FD1-483C-BEEC-04212B01FE3B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BFD1-483C-BEEC-04212B01FE3B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FD1-483C-BEEC-04212B01FE3B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BFD1-483C-BEEC-04212B01FE3B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BFD1-483C-BEEC-04212B01FE3B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BFD1-483C-BEEC-04212B01FE3B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BFD1-483C-BEEC-04212B01FE3B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BFD1-483C-BEEC-04212B01FE3B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BFD1-483C-BEEC-04212B01FE3B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BFD1-483C-BEEC-04212B01FE3B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BFD1-483C-BEEC-04212B01FE3B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BFD1-483C-BEEC-04212B01FE3B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BFD1-483C-BEEC-04212B01FE3B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BFD1-483C-BEEC-04212B01FE3B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BFD1-483C-BEEC-04212B01FE3B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BFD1-483C-BEEC-04212B01FE3B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BFD1-483C-BEEC-04212B01FE3B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BFD1-483C-BEEC-04212B01FE3B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BFD1-483C-BEEC-04212B01FE3B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BFD1-483C-BEEC-04212B01FE3B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BFD1-483C-BEEC-04212B01FE3B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BFD1-483C-BEEC-04212B01FE3B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BFD1-483C-BEEC-04212B01FE3B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BFD1-483C-BEEC-04212B01FE3B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BFD1-483C-BEEC-04212B01FE3B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BFD1-483C-BEEC-04212B01FE3B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BFD1-483C-BEEC-04212B01FE3B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BFD1-483C-BEEC-04212B01FE3B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BFD1-483C-BEEC-04212B01FE3B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BFD1-483C-BEEC-04212B01FE3B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BFD1-483C-BEEC-04212B01FE3B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BFD1-483C-BEEC-04212B01FE3B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BFD1-483C-BEEC-04212B01FE3B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BFD1-483C-BEEC-04212B01FE3B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BFD1-483C-BEEC-04212B01FE3B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BFD1-483C-BEEC-04212B01FE3B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BFD1-483C-BEEC-04212B01FE3B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BFD1-483C-BEEC-04212B01FE3B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BFD1-483C-BEEC-04212B01FE3B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BFD1-483C-BEEC-04212B01FE3B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BFD1-483C-BEEC-04212B01FE3B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BFD1-483C-BEEC-04212B01FE3B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BFD1-483C-BEEC-04212B01FE3B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BFD1-483C-BEEC-04212B01FE3B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BFD1-483C-BEEC-04212B01FE3B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BFD1-483C-BEEC-04212B01FE3B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BFD1-483C-BEEC-04212B01FE3B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BFD1-483C-BEEC-04212B01FE3B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BFD1-483C-BEEC-04212B01FE3B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BFD1-483C-BEEC-04212B01FE3B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BFD1-483C-BEEC-04212B01FE3B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BFD1-483C-BEEC-04212B01FE3B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BFD1-483C-BEEC-04212B01FE3B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BFD1-483C-BEEC-04212B01FE3B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BFD1-483C-BEEC-04212B01FE3B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BFD1-483C-BEEC-04212B01FE3B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BFD1-483C-BEEC-04212B01FE3B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'20º'!$J$10:$K$10</c:f>
              <c:numCache>
                <c:formatCode>0.0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'20º'!$L$10:$M$10</c:f>
              <c:numCache>
                <c:formatCode>0.0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BFD1-483C-BEEC-04212B01FE3B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BFD1-483C-BEEC-04212B01FE3B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'20º'!$J$11:$K$11</c:f>
              <c:numCache>
                <c:formatCode>0.0</c:formatCode>
                <c:ptCount val="2"/>
                <c:pt idx="0">
                  <c:v>0</c:v>
                </c:pt>
                <c:pt idx="1">
                  <c:v>27.361611466053507</c:v>
                </c:pt>
              </c:numCache>
            </c:numRef>
          </c:xVal>
          <c:yVal>
            <c:numRef>
              <c:f>'20º'!$L$11:$M$11</c:f>
              <c:numCache>
                <c:formatCode>0.0</c:formatCode>
                <c:ptCount val="2"/>
                <c:pt idx="0">
                  <c:v>0</c:v>
                </c:pt>
                <c:pt idx="1">
                  <c:v>75.175409662872667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BFD1-483C-BEEC-04212B01FE3B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BFD1-483C-BEEC-04212B01FE3B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BFD1-483C-BEEC-04212B01FE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'20º'!$J$12:$K$12</c:f>
              <c:numCache>
                <c:formatCode>0.0</c:formatCode>
                <c:ptCount val="2"/>
                <c:pt idx="0">
                  <c:v>0</c:v>
                </c:pt>
                <c:pt idx="1">
                  <c:v>-3.4202014332566884</c:v>
                </c:pt>
              </c:numCache>
            </c:numRef>
          </c:xVal>
          <c:yVal>
            <c:numRef>
              <c:f>'20º'!$L$12:$M$12</c:f>
              <c:numCache>
                <c:formatCode>0.0</c:formatCode>
                <c:ptCount val="2"/>
                <c:pt idx="0">
                  <c:v>0</c:v>
                </c:pt>
                <c:pt idx="1">
                  <c:v>-9.3969262078590834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BFD1-483C-BEEC-04212B01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1512-48A3-8BD3-09C479011F34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512-48A3-8BD3-09C479011F3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1512-48A3-8BD3-09C479011F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1512-48A3-8BD3-09C479011F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'30º'!$K$4:$K$6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12-48A3-8BD3-09C47901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512-48A3-8BD3-09C479011F34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512-48A3-8BD3-09C479011F34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12-48A3-8BD3-09C479011F34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512-48A3-8BD3-09C479011F34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1512-48A3-8BD3-09C479011F34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1512-48A3-8BD3-09C479011F34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512-48A3-8BD3-09C479011F34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512-48A3-8BD3-09C479011F34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12-48A3-8BD3-09C479011F34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512-48A3-8BD3-09C479011F34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1512-48A3-8BD3-09C479011F34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1512-48A3-8BD3-09C479011F34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512-48A3-8BD3-09C479011F34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1512-48A3-8BD3-09C479011F34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1512-48A3-8BD3-09C479011F34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1512-48A3-8BD3-09C479011F34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1512-48A3-8BD3-09C479011F34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1512-48A3-8BD3-09C479011F34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1512-48A3-8BD3-09C479011F34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1512-48A3-8BD3-09C479011F34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1512-48A3-8BD3-09C479011F34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1512-48A3-8BD3-09C479011F34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1512-48A3-8BD3-09C479011F34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1512-48A3-8BD3-09C479011F34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1512-48A3-8BD3-09C479011F34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1512-48A3-8BD3-09C479011F34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1512-48A3-8BD3-09C479011F34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1512-48A3-8BD3-09C479011F34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1512-48A3-8BD3-09C479011F34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1512-48A3-8BD3-09C479011F34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1512-48A3-8BD3-09C479011F34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1512-48A3-8BD3-09C479011F34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1512-48A3-8BD3-09C479011F34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1512-48A3-8BD3-09C479011F34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1512-48A3-8BD3-09C479011F34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1512-48A3-8BD3-09C479011F34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1512-48A3-8BD3-09C479011F34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1512-48A3-8BD3-09C479011F34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1512-48A3-8BD3-09C479011F34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1512-48A3-8BD3-09C479011F34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1512-48A3-8BD3-09C479011F34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1512-48A3-8BD3-09C479011F34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1512-48A3-8BD3-09C479011F34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1512-48A3-8BD3-09C479011F34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1512-48A3-8BD3-09C479011F34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1512-48A3-8BD3-09C479011F34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1512-48A3-8BD3-09C479011F34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1512-48A3-8BD3-09C479011F34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1512-48A3-8BD3-09C479011F34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1512-48A3-8BD3-09C479011F34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1512-48A3-8BD3-09C479011F34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1512-48A3-8BD3-09C479011F34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1512-48A3-8BD3-09C479011F34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1512-48A3-8BD3-09C479011F34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1512-48A3-8BD3-09C479011F34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1512-48A3-8BD3-09C479011F34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1512-48A3-8BD3-09C479011F34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1512-48A3-8BD3-09C479011F34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1512-48A3-8BD3-09C479011F34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1512-48A3-8BD3-09C479011F34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1512-48A3-8BD3-09C479011F34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1512-48A3-8BD3-09C479011F34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1512-48A3-8BD3-09C479011F34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1512-48A3-8BD3-09C479011F34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1512-48A3-8BD3-09C479011F34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1512-48A3-8BD3-09C479011F34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1512-48A3-8BD3-09C479011F34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1512-48A3-8BD3-09C479011F34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1512-48A3-8BD3-09C479011F34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'30º'!$J$10:$K$10</c:f>
              <c:numCache>
                <c:formatCode>0.0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'30º'!$L$10:$M$10</c:f>
              <c:numCache>
                <c:formatCode>0.0</c:formatCode>
                <c:ptCount val="2"/>
                <c:pt idx="0">
                  <c:v>0</c:v>
                </c:pt>
                <c:pt idx="1">
                  <c:v>-44.999999999999993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1512-48A3-8BD3-09C479011F34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1512-48A3-8BD3-09C479011F34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'30º'!$J$11:$K$11</c:f>
              <c:numCache>
                <c:formatCode>0.0</c:formatCode>
                <c:ptCount val="2"/>
                <c:pt idx="0">
                  <c:v>0</c:v>
                </c:pt>
                <c:pt idx="1">
                  <c:v>40.000000000000007</c:v>
                </c:pt>
              </c:numCache>
            </c:numRef>
          </c:xVal>
          <c:yVal>
            <c:numRef>
              <c:f>'30º'!$L$11:$M$11</c:f>
              <c:numCache>
                <c:formatCode>0.0</c:formatCode>
                <c:ptCount val="2"/>
                <c:pt idx="0">
                  <c:v>0</c:v>
                </c:pt>
                <c:pt idx="1">
                  <c:v>69.282032302755084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1512-48A3-8BD3-09C479011F34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1512-48A3-8BD3-09C479011F34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1512-48A3-8BD3-09C479011F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'30º'!$J$12:$K$12</c:f>
              <c:numCache>
                <c:formatCode>0.0</c:formatCode>
                <c:ptCount val="2"/>
                <c:pt idx="0">
                  <c:v>0</c:v>
                </c:pt>
                <c:pt idx="1">
                  <c:v>-5.0000000000000009</c:v>
                </c:pt>
              </c:numCache>
            </c:numRef>
          </c:xVal>
          <c:yVal>
            <c:numRef>
              <c:f>'30º'!$L$12:$M$12</c:f>
              <c:numCache>
                <c:formatCode>0.0</c:formatCode>
                <c:ptCount val="2"/>
                <c:pt idx="0">
                  <c:v>0</c:v>
                </c:pt>
                <c:pt idx="1">
                  <c:v>-8.6602540378443855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1512-48A3-8BD3-09C47901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D37-47D2-A756-732E86FB7D2C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D37-47D2-A756-732E86FB7D2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D37-47D2-A756-732E86FB7D2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CD37-47D2-A756-732E86FB7D2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'40º'!$J$4:$J$6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'40º'!$K$4:$K$6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37-47D2-A756-732E86FB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37-47D2-A756-732E86FB7D2C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37-47D2-A756-732E86FB7D2C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37-47D2-A756-732E86FB7D2C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37-47D2-A756-732E86FB7D2C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CD37-47D2-A756-732E86FB7D2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CD37-47D2-A756-732E86FB7D2C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D37-47D2-A756-732E86FB7D2C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D37-47D2-A756-732E86FB7D2C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D37-47D2-A756-732E86FB7D2C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D37-47D2-A756-732E86FB7D2C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D37-47D2-A756-732E86FB7D2C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CD37-47D2-A756-732E86FB7D2C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CD37-47D2-A756-732E86FB7D2C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CD37-47D2-A756-732E86FB7D2C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CD37-47D2-A756-732E86FB7D2C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CD37-47D2-A756-732E86FB7D2C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CD37-47D2-A756-732E86FB7D2C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CD37-47D2-A756-732E86FB7D2C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CD37-47D2-A756-732E86FB7D2C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CD37-47D2-A756-732E86FB7D2C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CD37-47D2-A756-732E86FB7D2C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CD37-47D2-A756-732E86FB7D2C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CD37-47D2-A756-732E86FB7D2C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CD37-47D2-A756-732E86FB7D2C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CD37-47D2-A756-732E86FB7D2C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CD37-47D2-A756-732E86FB7D2C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CD37-47D2-A756-732E86FB7D2C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CD37-47D2-A756-732E86FB7D2C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CD37-47D2-A756-732E86FB7D2C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CD37-47D2-A756-732E86FB7D2C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CD37-47D2-A756-732E86FB7D2C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CD37-47D2-A756-732E86FB7D2C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CD37-47D2-A756-732E86FB7D2C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CD37-47D2-A756-732E86FB7D2C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CD37-47D2-A756-732E86FB7D2C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CD37-47D2-A756-732E86FB7D2C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CD37-47D2-A756-732E86FB7D2C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CD37-47D2-A756-732E86FB7D2C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CD37-47D2-A756-732E86FB7D2C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CD37-47D2-A756-732E86FB7D2C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CD37-47D2-A756-732E86FB7D2C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CD37-47D2-A756-732E86FB7D2C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CD37-47D2-A756-732E86FB7D2C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CD37-47D2-A756-732E86FB7D2C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CD37-47D2-A756-732E86FB7D2C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CD37-47D2-A756-732E86FB7D2C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CD37-47D2-A756-732E86FB7D2C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CD37-47D2-A756-732E86FB7D2C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CD37-47D2-A756-732E86FB7D2C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CD37-47D2-A756-732E86FB7D2C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CD37-47D2-A756-732E86FB7D2C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CD37-47D2-A756-732E86FB7D2C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CD37-47D2-A756-732E86FB7D2C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CD37-47D2-A756-732E86FB7D2C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CD37-47D2-A756-732E86FB7D2C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CD37-47D2-A756-732E86FB7D2C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CD37-47D2-A756-732E86FB7D2C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CD37-47D2-A756-732E86FB7D2C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CD37-47D2-A756-732E86FB7D2C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CD37-47D2-A756-732E86FB7D2C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CD37-47D2-A756-732E86FB7D2C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CD37-47D2-A756-732E86FB7D2C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CD37-47D2-A756-732E86FB7D2C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CD37-47D2-A756-732E86FB7D2C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CD37-47D2-A756-732E86FB7D2C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CD37-47D2-A756-732E86FB7D2C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CD37-47D2-A756-732E86FB7D2C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CD37-47D2-A756-732E86FB7D2C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CD37-47D2-A756-732E86FB7D2C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'40º'!$J$10:$K$10</c:f>
              <c:numCache>
                <c:formatCode>0.0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'40º'!$L$10:$M$10</c:f>
              <c:numCache>
                <c:formatCode>0.0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CD37-47D2-A756-732E86FB7D2C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CD37-47D2-A756-732E86FB7D2C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'40º'!$J$11:$K$11</c:f>
              <c:numCache>
                <c:formatCode>0.0</c:formatCode>
                <c:ptCount val="2"/>
                <c:pt idx="0">
                  <c:v>0</c:v>
                </c:pt>
                <c:pt idx="1">
                  <c:v>51.423008774923147</c:v>
                </c:pt>
              </c:numCache>
            </c:numRef>
          </c:xVal>
          <c:yVal>
            <c:numRef>
              <c:f>'40º'!$L$11:$M$11</c:f>
              <c:numCache>
                <c:formatCode>0.0</c:formatCode>
                <c:ptCount val="2"/>
                <c:pt idx="0">
                  <c:v>0</c:v>
                </c:pt>
                <c:pt idx="1">
                  <c:v>61.283555449518239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CD37-47D2-A756-732E86FB7D2C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CD37-47D2-A756-732E86FB7D2C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CD37-47D2-A756-732E86FB7D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'40º'!$J$12:$K$12</c:f>
              <c:numCache>
                <c:formatCode>0.0</c:formatCode>
                <c:ptCount val="2"/>
                <c:pt idx="0">
                  <c:v>0</c:v>
                </c:pt>
                <c:pt idx="1">
                  <c:v>-6.4278760968653934</c:v>
                </c:pt>
              </c:numCache>
            </c:numRef>
          </c:xVal>
          <c:yVal>
            <c:numRef>
              <c:f>'40º'!$L$12:$M$12</c:f>
              <c:numCache>
                <c:formatCode>0.0</c:formatCode>
                <c:ptCount val="2"/>
                <c:pt idx="0">
                  <c:v>0</c:v>
                </c:pt>
                <c:pt idx="1">
                  <c:v>-7.6604444311897799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CD37-47D2-A756-732E86FB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3D6-4D3B-B9DF-29EC9C8ADA03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3D6-4D3B-B9DF-29EC9C8ADA0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3D6-4D3B-B9DF-29EC9C8ADA0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D3D6-4D3B-B9DF-29EC9C8ADA0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'50º'!$K$4:$K$6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D6-4D3B-B9DF-29EC9C8AD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D6-4D3B-B9DF-29EC9C8ADA03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3D6-4D3B-B9DF-29EC9C8ADA03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3D6-4D3B-B9DF-29EC9C8ADA03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3D6-4D3B-B9DF-29EC9C8ADA03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D3D6-4D3B-B9DF-29EC9C8ADA0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D3D6-4D3B-B9DF-29EC9C8ADA03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3D6-4D3B-B9DF-29EC9C8ADA03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3D6-4D3B-B9DF-29EC9C8ADA03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3D6-4D3B-B9DF-29EC9C8ADA03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3D6-4D3B-B9DF-29EC9C8ADA03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3D6-4D3B-B9DF-29EC9C8ADA03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D3D6-4D3B-B9DF-29EC9C8ADA03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3D6-4D3B-B9DF-29EC9C8ADA03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D3D6-4D3B-B9DF-29EC9C8ADA03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D3D6-4D3B-B9DF-29EC9C8ADA03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D3D6-4D3B-B9DF-29EC9C8ADA03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D3D6-4D3B-B9DF-29EC9C8ADA03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D3D6-4D3B-B9DF-29EC9C8ADA03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D3D6-4D3B-B9DF-29EC9C8ADA03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D3D6-4D3B-B9DF-29EC9C8ADA03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D3D6-4D3B-B9DF-29EC9C8ADA03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D3D6-4D3B-B9DF-29EC9C8ADA03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D3D6-4D3B-B9DF-29EC9C8ADA03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D3D6-4D3B-B9DF-29EC9C8ADA03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D3D6-4D3B-B9DF-29EC9C8ADA03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D3D6-4D3B-B9DF-29EC9C8ADA03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D3D6-4D3B-B9DF-29EC9C8ADA03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D3D6-4D3B-B9DF-29EC9C8ADA03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D3D6-4D3B-B9DF-29EC9C8ADA03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D3D6-4D3B-B9DF-29EC9C8ADA03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D3D6-4D3B-B9DF-29EC9C8ADA03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D3D6-4D3B-B9DF-29EC9C8ADA03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D3D6-4D3B-B9DF-29EC9C8ADA03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D3D6-4D3B-B9DF-29EC9C8ADA03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D3D6-4D3B-B9DF-29EC9C8ADA03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D3D6-4D3B-B9DF-29EC9C8ADA03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D3D6-4D3B-B9DF-29EC9C8ADA03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D3D6-4D3B-B9DF-29EC9C8ADA03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D3D6-4D3B-B9DF-29EC9C8ADA03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D3D6-4D3B-B9DF-29EC9C8ADA03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D3D6-4D3B-B9DF-29EC9C8ADA03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D3D6-4D3B-B9DF-29EC9C8ADA03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D3D6-4D3B-B9DF-29EC9C8ADA03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D3D6-4D3B-B9DF-29EC9C8ADA03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D3D6-4D3B-B9DF-29EC9C8ADA03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D3D6-4D3B-B9DF-29EC9C8ADA03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D3D6-4D3B-B9DF-29EC9C8ADA03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D3D6-4D3B-B9DF-29EC9C8ADA03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D3D6-4D3B-B9DF-29EC9C8ADA03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D3D6-4D3B-B9DF-29EC9C8ADA03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D3D6-4D3B-B9DF-29EC9C8ADA03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D3D6-4D3B-B9DF-29EC9C8ADA03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D3D6-4D3B-B9DF-29EC9C8ADA03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D3D6-4D3B-B9DF-29EC9C8ADA03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D3D6-4D3B-B9DF-29EC9C8ADA03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D3D6-4D3B-B9DF-29EC9C8ADA03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D3D6-4D3B-B9DF-29EC9C8ADA03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D3D6-4D3B-B9DF-29EC9C8ADA03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D3D6-4D3B-B9DF-29EC9C8ADA03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D3D6-4D3B-B9DF-29EC9C8ADA03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D3D6-4D3B-B9DF-29EC9C8ADA03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D3D6-4D3B-B9DF-29EC9C8ADA03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D3D6-4D3B-B9DF-29EC9C8ADA03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D3D6-4D3B-B9DF-29EC9C8ADA03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D3D6-4D3B-B9DF-29EC9C8ADA03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D3D6-4D3B-B9DF-29EC9C8ADA03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D3D6-4D3B-B9DF-29EC9C8ADA03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D3D6-4D3B-B9DF-29EC9C8ADA03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D3D6-4D3B-B9DF-29EC9C8ADA03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'50º'!$J$10:$K$10</c:f>
              <c:numCache>
                <c:formatCode>0.0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'50º'!$L$10:$M$10</c:f>
              <c:numCache>
                <c:formatCode>0.0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D3D6-4D3B-B9DF-29EC9C8ADA03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D3D6-4D3B-B9DF-29EC9C8ADA03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'50º'!$J$11:$K$11</c:f>
              <c:numCache>
                <c:formatCode>0.0</c:formatCode>
                <c:ptCount val="2"/>
                <c:pt idx="0">
                  <c:v>0</c:v>
                </c:pt>
                <c:pt idx="1">
                  <c:v>61.283555449518239</c:v>
                </c:pt>
              </c:numCache>
            </c:numRef>
          </c:xVal>
          <c:yVal>
            <c:numRef>
              <c:f>'50º'!$L$11:$M$11</c:f>
              <c:numCache>
                <c:formatCode>0.0</c:formatCode>
                <c:ptCount val="2"/>
                <c:pt idx="0">
                  <c:v>0</c:v>
                </c:pt>
                <c:pt idx="1">
                  <c:v>51.42300877492314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D3D6-4D3B-B9DF-29EC9C8ADA03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D3D6-4D3B-B9DF-29EC9C8ADA03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D3D6-4D3B-B9DF-29EC9C8ADA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'50º'!$J$12:$K$12</c:f>
              <c:numCache>
                <c:formatCode>0.0</c:formatCode>
                <c:ptCount val="2"/>
                <c:pt idx="0">
                  <c:v>0</c:v>
                </c:pt>
                <c:pt idx="1">
                  <c:v>-7.6604444311897799</c:v>
                </c:pt>
              </c:numCache>
            </c:numRef>
          </c:xVal>
          <c:yVal>
            <c:numRef>
              <c:f>'50º'!$L$12:$M$12</c:f>
              <c:numCache>
                <c:formatCode>0.0</c:formatCode>
                <c:ptCount val="2"/>
                <c:pt idx="0">
                  <c:v>0</c:v>
                </c:pt>
                <c:pt idx="1">
                  <c:v>-6.4278760968653925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D3D6-4D3B-B9DF-29EC9C8AD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DAF-4CDF-B848-DDA5A5E4C60C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DAF-4CDF-B848-DDA5A5E4C60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DAF-4CDF-B848-DDA5A5E4C6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FDAF-4CDF-B848-DDA5A5E4C60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'60º'!$J$4:$J$6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'60º'!$K$4:$K$6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AF-4CDF-B848-DDA5A5E4C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DAF-4CDF-B848-DDA5A5E4C60C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AF-4CDF-B848-DDA5A5E4C60C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DAF-4CDF-B848-DDA5A5E4C60C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DAF-4CDF-B848-DDA5A5E4C60C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FDAF-4CDF-B848-DDA5A5E4C60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FDAF-4CDF-B848-DDA5A5E4C60C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DAF-4CDF-B848-DDA5A5E4C60C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DAF-4CDF-B848-DDA5A5E4C60C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DAF-4CDF-B848-DDA5A5E4C60C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DAF-4CDF-B848-DDA5A5E4C60C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DAF-4CDF-B848-DDA5A5E4C60C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FDAF-4CDF-B848-DDA5A5E4C60C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DAF-4CDF-B848-DDA5A5E4C60C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DAF-4CDF-B848-DDA5A5E4C60C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FDAF-4CDF-B848-DDA5A5E4C60C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FDAF-4CDF-B848-DDA5A5E4C60C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FDAF-4CDF-B848-DDA5A5E4C60C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FDAF-4CDF-B848-DDA5A5E4C60C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FDAF-4CDF-B848-DDA5A5E4C60C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FDAF-4CDF-B848-DDA5A5E4C60C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FDAF-4CDF-B848-DDA5A5E4C60C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FDAF-4CDF-B848-DDA5A5E4C60C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FDAF-4CDF-B848-DDA5A5E4C60C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FDAF-4CDF-B848-DDA5A5E4C60C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FDAF-4CDF-B848-DDA5A5E4C60C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FDAF-4CDF-B848-DDA5A5E4C60C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FDAF-4CDF-B848-DDA5A5E4C60C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FDAF-4CDF-B848-DDA5A5E4C60C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FDAF-4CDF-B848-DDA5A5E4C60C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FDAF-4CDF-B848-DDA5A5E4C60C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FDAF-4CDF-B848-DDA5A5E4C60C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FDAF-4CDF-B848-DDA5A5E4C60C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FDAF-4CDF-B848-DDA5A5E4C60C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FDAF-4CDF-B848-DDA5A5E4C60C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FDAF-4CDF-B848-DDA5A5E4C60C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FDAF-4CDF-B848-DDA5A5E4C60C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FDAF-4CDF-B848-DDA5A5E4C60C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FDAF-4CDF-B848-DDA5A5E4C60C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FDAF-4CDF-B848-DDA5A5E4C60C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FDAF-4CDF-B848-DDA5A5E4C60C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FDAF-4CDF-B848-DDA5A5E4C60C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FDAF-4CDF-B848-DDA5A5E4C60C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FDAF-4CDF-B848-DDA5A5E4C60C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FDAF-4CDF-B848-DDA5A5E4C60C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FDAF-4CDF-B848-DDA5A5E4C60C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FDAF-4CDF-B848-DDA5A5E4C60C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FDAF-4CDF-B848-DDA5A5E4C60C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FDAF-4CDF-B848-DDA5A5E4C60C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FDAF-4CDF-B848-DDA5A5E4C60C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FDAF-4CDF-B848-DDA5A5E4C60C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FDAF-4CDF-B848-DDA5A5E4C60C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FDAF-4CDF-B848-DDA5A5E4C60C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FDAF-4CDF-B848-DDA5A5E4C60C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FDAF-4CDF-B848-DDA5A5E4C60C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FDAF-4CDF-B848-DDA5A5E4C60C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FDAF-4CDF-B848-DDA5A5E4C60C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FDAF-4CDF-B848-DDA5A5E4C60C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FDAF-4CDF-B848-DDA5A5E4C60C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FDAF-4CDF-B848-DDA5A5E4C60C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FDAF-4CDF-B848-DDA5A5E4C60C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FDAF-4CDF-B848-DDA5A5E4C60C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FDAF-4CDF-B848-DDA5A5E4C60C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FDAF-4CDF-B848-DDA5A5E4C60C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FDAF-4CDF-B848-DDA5A5E4C60C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FDAF-4CDF-B848-DDA5A5E4C60C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FDAF-4CDF-B848-DDA5A5E4C60C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FDAF-4CDF-B848-DDA5A5E4C60C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FDAF-4CDF-B848-DDA5A5E4C60C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FDAF-4CDF-B848-DDA5A5E4C60C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'60º'!$J$10:$K$10</c:f>
              <c:numCache>
                <c:formatCode>0.0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'60º'!$L$10:$M$10</c:f>
              <c:numCache>
                <c:formatCode>0.0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FDAF-4CDF-B848-DDA5A5E4C60C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FDAF-4CDF-B848-DDA5A5E4C60C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'60º'!$J$11:$K$11</c:f>
              <c:numCache>
                <c:formatCode>0.0</c:formatCode>
                <c:ptCount val="2"/>
                <c:pt idx="0">
                  <c:v>0</c:v>
                </c:pt>
                <c:pt idx="1">
                  <c:v>69.282032302755098</c:v>
                </c:pt>
              </c:numCache>
            </c:numRef>
          </c:xVal>
          <c:yVal>
            <c:numRef>
              <c:f>'60º'!$L$11:$M$11</c:f>
              <c:numCache>
                <c:formatCode>0.0</c:formatCode>
                <c:ptCount val="2"/>
                <c:pt idx="0">
                  <c:v>0</c:v>
                </c:pt>
                <c:pt idx="1">
                  <c:v>39.999999999999993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FDAF-4CDF-B848-DDA5A5E4C60C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FDAF-4CDF-B848-DDA5A5E4C60C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FDAF-4CDF-B848-DDA5A5E4C6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'60º'!$J$12:$K$12</c:f>
              <c:numCache>
                <c:formatCode>0.0</c:formatCode>
                <c:ptCount val="2"/>
                <c:pt idx="0">
                  <c:v>0</c:v>
                </c:pt>
                <c:pt idx="1">
                  <c:v>-8.6602540378443873</c:v>
                </c:pt>
              </c:numCache>
            </c:numRef>
          </c:xVal>
          <c:yVal>
            <c:numRef>
              <c:f>'60º'!$L$12:$M$12</c:f>
              <c:numCache>
                <c:formatCode>0.0</c:formatCode>
                <c:ptCount val="2"/>
                <c:pt idx="0">
                  <c:v>0</c:v>
                </c:pt>
                <c:pt idx="1">
                  <c:v>-4.9999999999999991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FDAF-4CDF-B848-DDA5A5E4C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90BE-4E6C-BF1C-97571FAE7518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0BE-4E6C-BF1C-97571FAE751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0BE-4E6C-BF1C-97571FAE751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90BE-4E6C-BF1C-97571FAE751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'70º'!$J$4:$J$6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'70º'!$K$4:$K$6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BE-4E6C-BF1C-97571FAE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0BE-4E6C-BF1C-97571FAE7518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0BE-4E6C-BF1C-97571FAE7518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0BE-4E6C-BF1C-97571FAE7518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0BE-4E6C-BF1C-97571FAE7518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90BE-4E6C-BF1C-97571FAE751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90BE-4E6C-BF1C-97571FAE7518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0BE-4E6C-BF1C-97571FAE7518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0BE-4E6C-BF1C-97571FAE7518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90BE-4E6C-BF1C-97571FAE7518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90BE-4E6C-BF1C-97571FAE7518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90BE-4E6C-BF1C-97571FAE7518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90BE-4E6C-BF1C-97571FAE7518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90BE-4E6C-BF1C-97571FAE7518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90BE-4E6C-BF1C-97571FAE7518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90BE-4E6C-BF1C-97571FAE7518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90BE-4E6C-BF1C-97571FAE7518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90BE-4E6C-BF1C-97571FAE7518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90BE-4E6C-BF1C-97571FAE7518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90BE-4E6C-BF1C-97571FAE7518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90BE-4E6C-BF1C-97571FAE7518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90BE-4E6C-BF1C-97571FAE7518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90BE-4E6C-BF1C-97571FAE7518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90BE-4E6C-BF1C-97571FAE7518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90BE-4E6C-BF1C-97571FAE7518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90BE-4E6C-BF1C-97571FAE7518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90BE-4E6C-BF1C-97571FAE7518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90BE-4E6C-BF1C-97571FAE7518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90BE-4E6C-BF1C-97571FAE7518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90BE-4E6C-BF1C-97571FAE7518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90BE-4E6C-BF1C-97571FAE7518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90BE-4E6C-BF1C-97571FAE7518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90BE-4E6C-BF1C-97571FAE7518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90BE-4E6C-BF1C-97571FAE7518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90BE-4E6C-BF1C-97571FAE7518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90BE-4E6C-BF1C-97571FAE7518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90BE-4E6C-BF1C-97571FAE7518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90BE-4E6C-BF1C-97571FAE7518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90BE-4E6C-BF1C-97571FAE7518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90BE-4E6C-BF1C-97571FAE7518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90BE-4E6C-BF1C-97571FAE7518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90BE-4E6C-BF1C-97571FAE7518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90BE-4E6C-BF1C-97571FAE7518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90BE-4E6C-BF1C-97571FAE7518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90BE-4E6C-BF1C-97571FAE7518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90BE-4E6C-BF1C-97571FAE7518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90BE-4E6C-BF1C-97571FAE7518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90BE-4E6C-BF1C-97571FAE7518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90BE-4E6C-BF1C-97571FAE7518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90BE-4E6C-BF1C-97571FAE7518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90BE-4E6C-BF1C-97571FAE7518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90BE-4E6C-BF1C-97571FAE7518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90BE-4E6C-BF1C-97571FAE7518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90BE-4E6C-BF1C-97571FAE7518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90BE-4E6C-BF1C-97571FAE7518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90BE-4E6C-BF1C-97571FAE7518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90BE-4E6C-BF1C-97571FAE7518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90BE-4E6C-BF1C-97571FAE7518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90BE-4E6C-BF1C-97571FAE7518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90BE-4E6C-BF1C-97571FAE7518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90BE-4E6C-BF1C-97571FAE7518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90BE-4E6C-BF1C-97571FAE7518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90BE-4E6C-BF1C-97571FAE7518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90BE-4E6C-BF1C-97571FAE7518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90BE-4E6C-BF1C-97571FAE7518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90BE-4E6C-BF1C-97571FAE7518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90BE-4E6C-BF1C-97571FAE7518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90BE-4E6C-BF1C-97571FAE7518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90BE-4E6C-BF1C-97571FAE7518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90BE-4E6C-BF1C-97571FAE7518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'70º'!$J$10:$K$10</c:f>
              <c:numCache>
                <c:formatCode>0.0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'70º'!$L$10:$M$10</c:f>
              <c:numCache>
                <c:formatCode>0.0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90BE-4E6C-BF1C-97571FAE7518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90BE-4E6C-BF1C-97571FAE7518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'70º'!$J$11:$K$11</c:f>
              <c:numCache>
                <c:formatCode>0.0</c:formatCode>
                <c:ptCount val="2"/>
                <c:pt idx="0">
                  <c:v>0</c:v>
                </c:pt>
                <c:pt idx="1">
                  <c:v>75.175409662872681</c:v>
                </c:pt>
              </c:numCache>
            </c:numRef>
          </c:xVal>
          <c:yVal>
            <c:numRef>
              <c:f>'70º'!$L$11:$M$11</c:f>
              <c:numCache>
                <c:formatCode>0.0</c:formatCode>
                <c:ptCount val="2"/>
                <c:pt idx="0">
                  <c:v>0</c:v>
                </c:pt>
                <c:pt idx="1">
                  <c:v>27.361611466053496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90BE-4E6C-BF1C-97571FAE7518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90BE-4E6C-BF1C-97571FAE7518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90BE-4E6C-BF1C-97571FAE75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'70º'!$J$12:$K$12</c:f>
              <c:numCache>
                <c:formatCode>0.0</c:formatCode>
                <c:ptCount val="2"/>
                <c:pt idx="0">
                  <c:v>0</c:v>
                </c:pt>
                <c:pt idx="1">
                  <c:v>-9.3969262078590852</c:v>
                </c:pt>
              </c:numCache>
            </c:numRef>
          </c:xVal>
          <c:yVal>
            <c:numRef>
              <c:f>'70º'!$L$12:$M$12</c:f>
              <c:numCache>
                <c:formatCode>0.0</c:formatCode>
                <c:ptCount val="2"/>
                <c:pt idx="0">
                  <c:v>0</c:v>
                </c:pt>
                <c:pt idx="1">
                  <c:v>-3.420201433256687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90BE-4E6C-BF1C-97571FAE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DB1-4541-9729-5E18FE787A69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DB1-4541-9729-5E18FE787A6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DB1-4541-9729-5E18FE787A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EDB1-4541-9729-5E18FE787A6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'80º'!$J$4:$J$6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'80º'!$K$4:$K$6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B1-4541-9729-5E18FE787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DB1-4541-9729-5E18FE787A69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DB1-4541-9729-5E18FE787A69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DB1-4541-9729-5E18FE787A69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DB1-4541-9729-5E18FE787A69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EDB1-4541-9729-5E18FE787A6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EDB1-4541-9729-5E18FE787A69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EDB1-4541-9729-5E18FE787A69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EDB1-4541-9729-5E18FE787A69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DB1-4541-9729-5E18FE787A69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EDB1-4541-9729-5E18FE787A69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EDB1-4541-9729-5E18FE787A69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EDB1-4541-9729-5E18FE787A69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EDB1-4541-9729-5E18FE787A69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EDB1-4541-9729-5E18FE787A69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EDB1-4541-9729-5E18FE787A69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EDB1-4541-9729-5E18FE787A69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EDB1-4541-9729-5E18FE787A69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EDB1-4541-9729-5E18FE787A69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EDB1-4541-9729-5E18FE787A69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EDB1-4541-9729-5E18FE787A69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EDB1-4541-9729-5E18FE787A69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EDB1-4541-9729-5E18FE787A69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EDB1-4541-9729-5E18FE787A69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EDB1-4541-9729-5E18FE787A69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EDB1-4541-9729-5E18FE787A69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EDB1-4541-9729-5E18FE787A69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EDB1-4541-9729-5E18FE787A69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EDB1-4541-9729-5E18FE787A69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EDB1-4541-9729-5E18FE787A69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EDB1-4541-9729-5E18FE787A69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EDB1-4541-9729-5E18FE787A69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EDB1-4541-9729-5E18FE787A69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EDB1-4541-9729-5E18FE787A69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EDB1-4541-9729-5E18FE787A69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EDB1-4541-9729-5E18FE787A69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EDB1-4541-9729-5E18FE787A69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EDB1-4541-9729-5E18FE787A69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EDB1-4541-9729-5E18FE787A69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EDB1-4541-9729-5E18FE787A69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EDB1-4541-9729-5E18FE787A69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EDB1-4541-9729-5E18FE787A69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EDB1-4541-9729-5E18FE787A69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EDB1-4541-9729-5E18FE787A69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EDB1-4541-9729-5E18FE787A69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EDB1-4541-9729-5E18FE787A69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EDB1-4541-9729-5E18FE787A69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EDB1-4541-9729-5E18FE787A69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EDB1-4541-9729-5E18FE787A69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EDB1-4541-9729-5E18FE787A69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EDB1-4541-9729-5E18FE787A69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EDB1-4541-9729-5E18FE787A69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EDB1-4541-9729-5E18FE787A69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EDB1-4541-9729-5E18FE787A69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EDB1-4541-9729-5E18FE787A69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EDB1-4541-9729-5E18FE787A69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EDB1-4541-9729-5E18FE787A69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EDB1-4541-9729-5E18FE787A69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EDB1-4541-9729-5E18FE787A69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EDB1-4541-9729-5E18FE787A69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EDB1-4541-9729-5E18FE787A69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EDB1-4541-9729-5E18FE787A69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EDB1-4541-9729-5E18FE787A69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EDB1-4541-9729-5E18FE787A69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EDB1-4541-9729-5E18FE787A69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EDB1-4541-9729-5E18FE787A69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EDB1-4541-9729-5E18FE787A69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EDB1-4541-9729-5E18FE787A69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EDB1-4541-9729-5E18FE787A69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EDB1-4541-9729-5E18FE787A69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'80º'!$J$10:$K$10</c:f>
              <c:numCache>
                <c:formatCode>0.0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'80º'!$L$10:$M$10</c:f>
              <c:numCache>
                <c:formatCode>0.0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EDB1-4541-9729-5E18FE787A69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EDB1-4541-9729-5E18FE787A69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'80º'!$J$11:$K$11</c:f>
              <c:numCache>
                <c:formatCode>0.0</c:formatCode>
                <c:ptCount val="2"/>
                <c:pt idx="0">
                  <c:v>0</c:v>
                </c:pt>
                <c:pt idx="1">
                  <c:v>78.784620240976636</c:v>
                </c:pt>
              </c:numCache>
            </c:numRef>
          </c:xVal>
          <c:yVal>
            <c:numRef>
              <c:f>'80º'!$L$11:$M$11</c:f>
              <c:numCache>
                <c:formatCode>0.0</c:formatCode>
                <c:ptCount val="2"/>
                <c:pt idx="0">
                  <c:v>0</c:v>
                </c:pt>
                <c:pt idx="1">
                  <c:v>13.891854213354426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EDB1-4541-9729-5E18FE787A69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EDB1-4541-9729-5E18FE787A69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EDB1-4541-9729-5E18FE787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'80º'!$J$12:$K$12</c:f>
              <c:numCache>
                <c:formatCode>0.0</c:formatCode>
                <c:ptCount val="2"/>
                <c:pt idx="0">
                  <c:v>0</c:v>
                </c:pt>
                <c:pt idx="1">
                  <c:v>-9.8480775301220795</c:v>
                </c:pt>
              </c:numCache>
            </c:numRef>
          </c:xVal>
          <c:yVal>
            <c:numRef>
              <c:f>'80º'!$L$12:$M$12</c:f>
              <c:numCache>
                <c:formatCode>0.0</c:formatCode>
                <c:ptCount val="2"/>
                <c:pt idx="0">
                  <c:v>0</c:v>
                </c:pt>
                <c:pt idx="1">
                  <c:v>-1.7364817766693033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EDB1-4541-9729-5E18FE787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84F-417F-A537-36C40A9C725B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84F-417F-A537-36C40A9C725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84F-417F-A537-36C40A9C725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C84F-417F-A537-36C40A9C72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'90º'!$J$4:$J$6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'90º'!$K$4:$K$6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4F-417F-A537-36C40A9C7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4F-417F-A537-36C40A9C725B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84F-417F-A537-36C40A9C725B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4F-417F-A537-36C40A9C725B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84F-417F-A537-36C40A9C725B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C84F-417F-A537-36C40A9C725B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C84F-417F-A537-36C40A9C725B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84F-417F-A537-36C40A9C725B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84F-417F-A537-36C40A9C725B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84F-417F-A537-36C40A9C725B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84F-417F-A537-36C40A9C725B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84F-417F-A537-36C40A9C725B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C84F-417F-A537-36C40A9C725B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C84F-417F-A537-36C40A9C725B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C84F-417F-A537-36C40A9C725B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C84F-417F-A537-36C40A9C725B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C84F-417F-A537-36C40A9C725B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C84F-417F-A537-36C40A9C725B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C84F-417F-A537-36C40A9C725B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C84F-417F-A537-36C40A9C725B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C84F-417F-A537-36C40A9C725B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C84F-417F-A537-36C40A9C725B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C84F-417F-A537-36C40A9C725B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C84F-417F-A537-36C40A9C725B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C84F-417F-A537-36C40A9C725B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C84F-417F-A537-36C40A9C725B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C84F-417F-A537-36C40A9C725B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C84F-417F-A537-36C40A9C725B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C84F-417F-A537-36C40A9C725B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C84F-417F-A537-36C40A9C725B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C84F-417F-A537-36C40A9C725B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C84F-417F-A537-36C40A9C725B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C84F-417F-A537-36C40A9C725B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C84F-417F-A537-36C40A9C725B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C84F-417F-A537-36C40A9C725B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C84F-417F-A537-36C40A9C725B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C84F-417F-A537-36C40A9C725B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C84F-417F-A537-36C40A9C725B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C84F-417F-A537-36C40A9C725B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C84F-417F-A537-36C40A9C725B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C84F-417F-A537-36C40A9C725B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C84F-417F-A537-36C40A9C725B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C84F-417F-A537-36C40A9C725B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C84F-417F-A537-36C40A9C725B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C84F-417F-A537-36C40A9C725B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C84F-417F-A537-36C40A9C725B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C84F-417F-A537-36C40A9C725B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C84F-417F-A537-36C40A9C725B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C84F-417F-A537-36C40A9C725B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C84F-417F-A537-36C40A9C725B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C84F-417F-A537-36C40A9C725B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C84F-417F-A537-36C40A9C725B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C84F-417F-A537-36C40A9C725B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C84F-417F-A537-36C40A9C725B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C84F-417F-A537-36C40A9C725B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C84F-417F-A537-36C40A9C725B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C84F-417F-A537-36C40A9C725B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C84F-417F-A537-36C40A9C725B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C84F-417F-A537-36C40A9C725B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C84F-417F-A537-36C40A9C725B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C84F-417F-A537-36C40A9C725B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C84F-417F-A537-36C40A9C725B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C84F-417F-A537-36C40A9C725B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C84F-417F-A537-36C40A9C725B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C84F-417F-A537-36C40A9C725B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C84F-417F-A537-36C40A9C725B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C84F-417F-A537-36C40A9C725B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C84F-417F-A537-36C40A9C725B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C84F-417F-A537-36C40A9C725B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C84F-417F-A537-36C40A9C725B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'90º'!$J$10:$K$10</c:f>
              <c:numCache>
                <c:formatCode>0.0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'90º'!$L$10:$M$10</c:f>
              <c:numCache>
                <c:formatCode>0.0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C84F-417F-A537-36C40A9C725B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C84F-417F-A537-36C40A9C725B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'90º'!$J$11:$K$11</c:f>
              <c:numCache>
                <c:formatCode>0.0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xVal>
          <c:yVal>
            <c:numRef>
              <c:f>'90º'!$L$11:$M$11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C84F-417F-A537-36C40A9C725B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C84F-417F-A537-36C40A9C725B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C84F-417F-A537-36C40A9C72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'90º'!$J$12:$K$12</c:f>
              <c:numCache>
                <c:formatCode>0.0</c:formatCode>
                <c:ptCount val="2"/>
                <c:pt idx="0">
                  <c:v>0</c:v>
                </c:pt>
                <c:pt idx="1">
                  <c:v>-10</c:v>
                </c:pt>
              </c:numCache>
            </c:numRef>
          </c:xVal>
          <c:yVal>
            <c:numRef>
              <c:f>'90º'!$L$12:$M$12</c:f>
              <c:numCache>
                <c:formatCode>0.0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C84F-417F-A537-36C40A9C7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797-461E-B31C-9F9CFF743F12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797-461E-B31C-9F9CFF743F1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797-461E-B31C-9F9CFF743F1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797-461E-B31C-9F9CFF743F1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'350º'!$J$4:$J$6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'350º'!$K$4:$K$6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97-461E-B31C-9F9CFF743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797-461E-B31C-9F9CFF743F12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797-461E-B31C-9F9CFF743F12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797-461E-B31C-9F9CFF743F12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797-461E-B31C-9F9CFF743F12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5797-461E-B31C-9F9CFF743F12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797-461E-B31C-9F9CFF743F12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797-461E-B31C-9F9CFF743F12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797-461E-B31C-9F9CFF743F12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797-461E-B31C-9F9CFF743F12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797-461E-B31C-9F9CFF743F12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797-461E-B31C-9F9CFF743F12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5797-461E-B31C-9F9CFF743F12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797-461E-B31C-9F9CFF743F12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797-461E-B31C-9F9CFF743F12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797-461E-B31C-9F9CFF743F12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5797-461E-B31C-9F9CFF743F12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5797-461E-B31C-9F9CFF743F12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797-461E-B31C-9F9CFF743F12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5797-461E-B31C-9F9CFF743F12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5797-461E-B31C-9F9CFF743F12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5797-461E-B31C-9F9CFF743F12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5797-461E-B31C-9F9CFF743F12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5797-461E-B31C-9F9CFF743F12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5797-461E-B31C-9F9CFF743F12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5797-461E-B31C-9F9CFF743F12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5797-461E-B31C-9F9CFF743F12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5797-461E-B31C-9F9CFF743F12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5797-461E-B31C-9F9CFF743F12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5797-461E-B31C-9F9CFF743F12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5797-461E-B31C-9F9CFF743F12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5797-461E-B31C-9F9CFF743F12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5797-461E-B31C-9F9CFF743F12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5797-461E-B31C-9F9CFF743F12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5797-461E-B31C-9F9CFF743F12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5797-461E-B31C-9F9CFF743F12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5797-461E-B31C-9F9CFF743F12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5797-461E-B31C-9F9CFF743F12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5797-461E-B31C-9F9CFF743F12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5797-461E-B31C-9F9CFF743F12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5797-461E-B31C-9F9CFF743F12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5797-461E-B31C-9F9CFF743F12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5797-461E-B31C-9F9CFF743F12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5797-461E-B31C-9F9CFF743F12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5797-461E-B31C-9F9CFF743F12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5797-461E-B31C-9F9CFF743F12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5797-461E-B31C-9F9CFF743F12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5797-461E-B31C-9F9CFF743F12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5797-461E-B31C-9F9CFF743F12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5797-461E-B31C-9F9CFF743F12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5797-461E-B31C-9F9CFF743F12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5797-461E-B31C-9F9CFF743F12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5797-461E-B31C-9F9CFF743F12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5797-461E-B31C-9F9CFF743F12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5797-461E-B31C-9F9CFF743F12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5797-461E-B31C-9F9CFF743F12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5797-461E-B31C-9F9CFF743F12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5797-461E-B31C-9F9CFF743F12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5797-461E-B31C-9F9CFF743F12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5797-461E-B31C-9F9CFF743F12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5797-461E-B31C-9F9CFF743F12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5797-461E-B31C-9F9CFF743F12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5797-461E-B31C-9F9CFF743F12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5797-461E-B31C-9F9CFF743F12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5797-461E-B31C-9F9CFF743F12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5797-461E-B31C-9F9CFF743F12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5797-461E-B31C-9F9CFF743F12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5797-461E-B31C-9F9CFF743F12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5797-461E-B31C-9F9CFF743F12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5797-461E-B31C-9F9CFF743F12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'350º'!$J$10:$K$10</c:f>
              <c:numCache>
                <c:formatCode>0.0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'350º'!$L$10:$M$10</c:f>
              <c:numCache>
                <c:formatCode>0.0</c:formatCode>
                <c:ptCount val="2"/>
                <c:pt idx="0">
                  <c:v>0</c:v>
                </c:pt>
                <c:pt idx="1">
                  <c:v>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5797-461E-B31C-9F9CFF743F12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5797-461E-B31C-9F9CFF743F12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'350º'!$J$11:$K$11</c:f>
              <c:numCache>
                <c:formatCode>0.0</c:formatCode>
                <c:ptCount val="2"/>
                <c:pt idx="0">
                  <c:v>0</c:v>
                </c:pt>
                <c:pt idx="1">
                  <c:v>-13.891854213354426</c:v>
                </c:pt>
              </c:numCache>
            </c:numRef>
          </c:xVal>
          <c:yVal>
            <c:numRef>
              <c:f>'350º'!$L$11:$M$11</c:f>
              <c:numCache>
                <c:formatCode>0.0</c:formatCode>
                <c:ptCount val="2"/>
                <c:pt idx="0">
                  <c:v>0</c:v>
                </c:pt>
                <c:pt idx="1">
                  <c:v>78.784620240976636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5797-461E-B31C-9F9CFF743F12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5797-461E-B31C-9F9CFF743F12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5797-461E-B31C-9F9CFF743F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'350º'!$J$12:$K$12</c:f>
              <c:numCache>
                <c:formatCode>0.0</c:formatCode>
                <c:ptCount val="2"/>
                <c:pt idx="0">
                  <c:v>0</c:v>
                </c:pt>
                <c:pt idx="1">
                  <c:v>1.7364817766693033</c:v>
                </c:pt>
              </c:numCache>
            </c:numRef>
          </c:xVal>
          <c:yVal>
            <c:numRef>
              <c:f>'350º'!$L$12:$M$12</c:f>
              <c:numCache>
                <c:formatCode>0.0</c:formatCode>
                <c:ptCount val="2"/>
                <c:pt idx="0">
                  <c:v>0</c:v>
                </c:pt>
                <c:pt idx="1">
                  <c:v>-9.8480775301220795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5797-461E-B31C-9F9CFF743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5EF-4209-8BE8-57EACC8E444D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35EF-4209-8BE8-57EACC8E444D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35EF-4209-8BE8-57EACC8E444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35EF-4209-8BE8-57EACC8E444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'340º'!$J$4:$J$6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'340º'!$K$4:$K$6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EF-4209-8BE8-57EACC8E4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5EF-4209-8BE8-57EACC8E444D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EF-4209-8BE8-57EACC8E444D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5EF-4209-8BE8-57EACC8E444D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5EF-4209-8BE8-57EACC8E444D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35EF-4209-8BE8-57EACC8E444D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35EF-4209-8BE8-57EACC8E444D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5EF-4209-8BE8-57EACC8E444D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5EF-4209-8BE8-57EACC8E444D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5EF-4209-8BE8-57EACC8E444D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5EF-4209-8BE8-57EACC8E444D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5EF-4209-8BE8-57EACC8E444D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35EF-4209-8BE8-57EACC8E444D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5EF-4209-8BE8-57EACC8E444D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35EF-4209-8BE8-57EACC8E444D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35EF-4209-8BE8-57EACC8E444D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35EF-4209-8BE8-57EACC8E444D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35EF-4209-8BE8-57EACC8E444D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35EF-4209-8BE8-57EACC8E444D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35EF-4209-8BE8-57EACC8E444D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35EF-4209-8BE8-57EACC8E444D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35EF-4209-8BE8-57EACC8E444D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35EF-4209-8BE8-57EACC8E444D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35EF-4209-8BE8-57EACC8E444D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35EF-4209-8BE8-57EACC8E444D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35EF-4209-8BE8-57EACC8E444D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35EF-4209-8BE8-57EACC8E444D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35EF-4209-8BE8-57EACC8E444D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35EF-4209-8BE8-57EACC8E444D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35EF-4209-8BE8-57EACC8E444D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35EF-4209-8BE8-57EACC8E444D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35EF-4209-8BE8-57EACC8E444D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35EF-4209-8BE8-57EACC8E444D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35EF-4209-8BE8-57EACC8E444D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35EF-4209-8BE8-57EACC8E444D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35EF-4209-8BE8-57EACC8E444D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35EF-4209-8BE8-57EACC8E444D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35EF-4209-8BE8-57EACC8E444D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35EF-4209-8BE8-57EACC8E444D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35EF-4209-8BE8-57EACC8E444D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35EF-4209-8BE8-57EACC8E444D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35EF-4209-8BE8-57EACC8E444D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35EF-4209-8BE8-57EACC8E444D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35EF-4209-8BE8-57EACC8E444D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35EF-4209-8BE8-57EACC8E444D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35EF-4209-8BE8-57EACC8E444D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35EF-4209-8BE8-57EACC8E444D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35EF-4209-8BE8-57EACC8E444D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35EF-4209-8BE8-57EACC8E444D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35EF-4209-8BE8-57EACC8E444D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35EF-4209-8BE8-57EACC8E444D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35EF-4209-8BE8-57EACC8E444D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35EF-4209-8BE8-57EACC8E444D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35EF-4209-8BE8-57EACC8E444D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35EF-4209-8BE8-57EACC8E444D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35EF-4209-8BE8-57EACC8E444D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35EF-4209-8BE8-57EACC8E444D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35EF-4209-8BE8-57EACC8E444D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35EF-4209-8BE8-57EACC8E444D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35EF-4209-8BE8-57EACC8E444D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35EF-4209-8BE8-57EACC8E444D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35EF-4209-8BE8-57EACC8E444D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35EF-4209-8BE8-57EACC8E444D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35EF-4209-8BE8-57EACC8E444D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35EF-4209-8BE8-57EACC8E444D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35EF-4209-8BE8-57EACC8E444D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35EF-4209-8BE8-57EACC8E444D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35EF-4209-8BE8-57EACC8E444D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35EF-4209-8BE8-57EACC8E444D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35EF-4209-8BE8-57EACC8E444D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'340º'!$J$10:$K$10</c:f>
              <c:numCache>
                <c:formatCode>0.0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'340º'!$L$10:$M$10</c:f>
              <c:numCache>
                <c:formatCode>0.0</c:formatCode>
                <c:ptCount val="2"/>
                <c:pt idx="0">
                  <c:v>0</c:v>
                </c:pt>
                <c:pt idx="1">
                  <c:v>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35EF-4209-8BE8-57EACC8E444D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35EF-4209-8BE8-57EACC8E444D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'340º'!$J$11:$K$11</c:f>
              <c:numCache>
                <c:formatCode>0.0</c:formatCode>
                <c:ptCount val="2"/>
                <c:pt idx="0">
                  <c:v>0</c:v>
                </c:pt>
                <c:pt idx="1">
                  <c:v>-27.361611466053482</c:v>
                </c:pt>
              </c:numCache>
            </c:numRef>
          </c:xVal>
          <c:yVal>
            <c:numRef>
              <c:f>'340º'!$L$11:$M$11</c:f>
              <c:numCache>
                <c:formatCode>0.0</c:formatCode>
                <c:ptCount val="2"/>
                <c:pt idx="0">
                  <c:v>0</c:v>
                </c:pt>
                <c:pt idx="1">
                  <c:v>75.175409662872681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35EF-4209-8BE8-57EACC8E444D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35EF-4209-8BE8-57EACC8E444D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35EF-4209-8BE8-57EACC8E44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'340º'!$J$12:$K$12</c:f>
              <c:numCache>
                <c:formatCode>0.0</c:formatCode>
                <c:ptCount val="2"/>
                <c:pt idx="0">
                  <c:v>0</c:v>
                </c:pt>
                <c:pt idx="1">
                  <c:v>3.4202014332566852</c:v>
                </c:pt>
              </c:numCache>
            </c:numRef>
          </c:xVal>
          <c:yVal>
            <c:numRef>
              <c:f>'340º'!$L$12:$M$12</c:f>
              <c:numCache>
                <c:formatCode>0.0</c:formatCode>
                <c:ptCount val="2"/>
                <c:pt idx="0">
                  <c:v>0</c:v>
                </c:pt>
                <c:pt idx="1">
                  <c:v>-9.3969262078590852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35EF-4209-8BE8-57EACC8E4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902-4647-9FAB-6738A6E34903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902-4647-9FAB-6738A6E3490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902-4647-9FAB-6738A6E3490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902-4647-9FAB-6738A6E3490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'330º'!$J$4:$J$6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'330º'!$K$4:$K$6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02-4647-9FAB-6738A6E3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02-4647-9FAB-6738A6E34903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902-4647-9FAB-6738A6E34903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902-4647-9FAB-6738A6E34903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902-4647-9FAB-6738A6E34903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0902-4647-9FAB-6738A6E3490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0902-4647-9FAB-6738A6E34903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902-4647-9FAB-6738A6E34903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902-4647-9FAB-6738A6E34903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902-4647-9FAB-6738A6E34903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902-4647-9FAB-6738A6E34903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0902-4647-9FAB-6738A6E34903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0902-4647-9FAB-6738A6E34903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902-4647-9FAB-6738A6E34903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0902-4647-9FAB-6738A6E34903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0902-4647-9FAB-6738A6E34903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0902-4647-9FAB-6738A6E34903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0902-4647-9FAB-6738A6E34903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0902-4647-9FAB-6738A6E34903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0902-4647-9FAB-6738A6E34903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0902-4647-9FAB-6738A6E34903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0902-4647-9FAB-6738A6E34903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0902-4647-9FAB-6738A6E34903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0902-4647-9FAB-6738A6E34903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0902-4647-9FAB-6738A6E34903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0902-4647-9FAB-6738A6E34903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0902-4647-9FAB-6738A6E34903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0902-4647-9FAB-6738A6E34903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0902-4647-9FAB-6738A6E34903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0902-4647-9FAB-6738A6E34903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0902-4647-9FAB-6738A6E34903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0902-4647-9FAB-6738A6E34903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0902-4647-9FAB-6738A6E34903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0902-4647-9FAB-6738A6E34903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0902-4647-9FAB-6738A6E34903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0902-4647-9FAB-6738A6E34903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0902-4647-9FAB-6738A6E34903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0902-4647-9FAB-6738A6E34903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0902-4647-9FAB-6738A6E34903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0902-4647-9FAB-6738A6E34903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0902-4647-9FAB-6738A6E34903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0902-4647-9FAB-6738A6E34903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0902-4647-9FAB-6738A6E34903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0902-4647-9FAB-6738A6E34903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0902-4647-9FAB-6738A6E34903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0902-4647-9FAB-6738A6E34903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0902-4647-9FAB-6738A6E34903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0902-4647-9FAB-6738A6E34903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0902-4647-9FAB-6738A6E34903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0902-4647-9FAB-6738A6E34903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0902-4647-9FAB-6738A6E34903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0902-4647-9FAB-6738A6E34903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0902-4647-9FAB-6738A6E34903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0902-4647-9FAB-6738A6E34903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0902-4647-9FAB-6738A6E34903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0902-4647-9FAB-6738A6E34903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0902-4647-9FAB-6738A6E34903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0902-4647-9FAB-6738A6E34903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0902-4647-9FAB-6738A6E34903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0902-4647-9FAB-6738A6E34903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0902-4647-9FAB-6738A6E34903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0902-4647-9FAB-6738A6E34903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0902-4647-9FAB-6738A6E34903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0902-4647-9FAB-6738A6E34903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0902-4647-9FAB-6738A6E34903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0902-4647-9FAB-6738A6E34903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0902-4647-9FAB-6738A6E34903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0902-4647-9FAB-6738A6E34903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0902-4647-9FAB-6738A6E34903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0902-4647-9FAB-6738A6E34903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'330º'!$J$10:$K$10</c:f>
              <c:numCache>
                <c:formatCode>0.0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'330º'!$L$10:$M$10</c:f>
              <c:numCache>
                <c:formatCode>0.0</c:formatCode>
                <c:ptCount val="2"/>
                <c:pt idx="0">
                  <c:v>0</c:v>
                </c:pt>
                <c:pt idx="1">
                  <c:v>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0902-4647-9FAB-6738A6E34903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0902-4647-9FAB-6738A6E34903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'330º'!$J$11:$K$11</c:f>
              <c:numCache>
                <c:formatCode>0.0</c:formatCode>
                <c:ptCount val="2"/>
                <c:pt idx="0">
                  <c:v>0</c:v>
                </c:pt>
                <c:pt idx="1">
                  <c:v>-40.000000000000036</c:v>
                </c:pt>
              </c:numCache>
            </c:numRef>
          </c:xVal>
          <c:yVal>
            <c:numRef>
              <c:f>'330º'!$L$11:$M$11</c:f>
              <c:numCache>
                <c:formatCode>0.0</c:formatCode>
                <c:ptCount val="2"/>
                <c:pt idx="0">
                  <c:v>0</c:v>
                </c:pt>
                <c:pt idx="1">
                  <c:v>69.28203230275507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0902-4647-9FAB-6738A6E34903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0902-4647-9FAB-6738A6E34903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0902-4647-9FAB-6738A6E349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'330º'!$J$12:$K$12</c:f>
              <c:numCache>
                <c:formatCode>0.0</c:formatCode>
                <c:ptCount val="2"/>
                <c:pt idx="0">
                  <c:v>0</c:v>
                </c:pt>
                <c:pt idx="1">
                  <c:v>5.0000000000000044</c:v>
                </c:pt>
              </c:numCache>
            </c:numRef>
          </c:xVal>
          <c:yVal>
            <c:numRef>
              <c:f>'330º'!$L$12:$M$12</c:f>
              <c:numCache>
                <c:formatCode>0.0</c:formatCode>
                <c:ptCount val="2"/>
                <c:pt idx="0">
                  <c:v>0</c:v>
                </c:pt>
                <c:pt idx="1">
                  <c:v>-8.6602540378443837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0902-4647-9FAB-6738A6E34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0150-475B-8FA1-5706C7D7646F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0150-475B-8FA1-5706C7D7646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150-475B-8FA1-5706C7D7646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150-475B-8FA1-5706C7D7646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'320º'!$J$4:$J$6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'320º'!$K$4:$K$6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50-475B-8FA1-5706C7D7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50-475B-8FA1-5706C7D7646F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50-475B-8FA1-5706C7D7646F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50-475B-8FA1-5706C7D7646F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50-475B-8FA1-5706C7D7646F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0150-475B-8FA1-5706C7D7646F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0150-475B-8FA1-5706C7D7646F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150-475B-8FA1-5706C7D7646F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150-475B-8FA1-5706C7D7646F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150-475B-8FA1-5706C7D7646F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150-475B-8FA1-5706C7D7646F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0150-475B-8FA1-5706C7D7646F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0150-475B-8FA1-5706C7D7646F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150-475B-8FA1-5706C7D7646F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0150-475B-8FA1-5706C7D7646F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0150-475B-8FA1-5706C7D7646F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0150-475B-8FA1-5706C7D7646F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0150-475B-8FA1-5706C7D7646F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0150-475B-8FA1-5706C7D7646F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0150-475B-8FA1-5706C7D7646F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0150-475B-8FA1-5706C7D7646F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0150-475B-8FA1-5706C7D7646F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0150-475B-8FA1-5706C7D7646F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0150-475B-8FA1-5706C7D7646F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0150-475B-8FA1-5706C7D7646F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0150-475B-8FA1-5706C7D7646F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0150-475B-8FA1-5706C7D7646F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0150-475B-8FA1-5706C7D7646F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0150-475B-8FA1-5706C7D7646F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0150-475B-8FA1-5706C7D7646F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0150-475B-8FA1-5706C7D7646F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0150-475B-8FA1-5706C7D7646F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0150-475B-8FA1-5706C7D7646F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0150-475B-8FA1-5706C7D7646F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0150-475B-8FA1-5706C7D7646F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0150-475B-8FA1-5706C7D7646F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0150-475B-8FA1-5706C7D7646F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0150-475B-8FA1-5706C7D7646F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0150-475B-8FA1-5706C7D7646F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0150-475B-8FA1-5706C7D7646F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0150-475B-8FA1-5706C7D7646F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0150-475B-8FA1-5706C7D7646F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0150-475B-8FA1-5706C7D7646F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0150-475B-8FA1-5706C7D7646F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0150-475B-8FA1-5706C7D7646F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0150-475B-8FA1-5706C7D7646F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0150-475B-8FA1-5706C7D7646F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0150-475B-8FA1-5706C7D7646F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0150-475B-8FA1-5706C7D7646F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0150-475B-8FA1-5706C7D7646F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0150-475B-8FA1-5706C7D7646F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0150-475B-8FA1-5706C7D7646F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0150-475B-8FA1-5706C7D7646F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0150-475B-8FA1-5706C7D7646F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0150-475B-8FA1-5706C7D7646F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0150-475B-8FA1-5706C7D7646F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0150-475B-8FA1-5706C7D7646F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0150-475B-8FA1-5706C7D7646F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0150-475B-8FA1-5706C7D7646F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0150-475B-8FA1-5706C7D7646F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0150-475B-8FA1-5706C7D7646F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0150-475B-8FA1-5706C7D7646F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0150-475B-8FA1-5706C7D7646F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0150-475B-8FA1-5706C7D7646F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0150-475B-8FA1-5706C7D7646F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0150-475B-8FA1-5706C7D7646F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0150-475B-8FA1-5706C7D7646F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0150-475B-8FA1-5706C7D7646F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0150-475B-8FA1-5706C7D7646F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0150-475B-8FA1-5706C7D7646F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'320º'!$J$10:$K$10</c:f>
              <c:numCache>
                <c:formatCode>0.0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'320º'!$L$10:$M$10</c:f>
              <c:numCache>
                <c:formatCode>0.0</c:formatCode>
                <c:ptCount val="2"/>
                <c:pt idx="0">
                  <c:v>0</c:v>
                </c:pt>
                <c:pt idx="1">
                  <c:v>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0150-475B-8FA1-5706C7D7646F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0150-475B-8FA1-5706C7D7646F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'320º'!$J$11:$K$11</c:f>
              <c:numCache>
                <c:formatCode>0.0</c:formatCode>
                <c:ptCount val="2"/>
                <c:pt idx="0">
                  <c:v>0</c:v>
                </c:pt>
                <c:pt idx="1">
                  <c:v>-51.423008774923161</c:v>
                </c:pt>
              </c:numCache>
            </c:numRef>
          </c:xVal>
          <c:yVal>
            <c:numRef>
              <c:f>'320º'!$L$11:$M$11</c:f>
              <c:numCache>
                <c:formatCode>0.0</c:formatCode>
                <c:ptCount val="2"/>
                <c:pt idx="0">
                  <c:v>0</c:v>
                </c:pt>
                <c:pt idx="1">
                  <c:v>61.283555449518232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0150-475B-8FA1-5706C7D7646F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0150-475B-8FA1-5706C7D7646F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0150-475B-8FA1-5706C7D764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'320º'!$J$12:$K$12</c:f>
              <c:numCache>
                <c:formatCode>0.0</c:formatCode>
                <c:ptCount val="2"/>
                <c:pt idx="0">
                  <c:v>0</c:v>
                </c:pt>
                <c:pt idx="1">
                  <c:v>6.4278760968653952</c:v>
                </c:pt>
              </c:numCache>
            </c:numRef>
          </c:xVal>
          <c:yVal>
            <c:numRef>
              <c:f>'320º'!$L$12:$M$12</c:f>
              <c:numCache>
                <c:formatCode>0.0</c:formatCode>
                <c:ptCount val="2"/>
                <c:pt idx="0">
                  <c:v>0</c:v>
                </c:pt>
                <c:pt idx="1">
                  <c:v>-7.660444431189779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0150-475B-8FA1-5706C7D76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6CF-40C7-9BCC-91FF9F1E66F7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6CF-40C7-9BCC-91FF9F1E66F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6CF-40C7-9BCC-91FF9F1E66F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F6CF-40C7-9BCC-91FF9F1E66F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'310º'!$J$4:$J$6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'310º'!$K$4:$K$6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CF-40C7-9BCC-91FF9F1E6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CF-40C7-9BCC-91FF9F1E66F7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CF-40C7-9BCC-91FF9F1E66F7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6CF-40C7-9BCC-91FF9F1E66F7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6CF-40C7-9BCC-91FF9F1E66F7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F6CF-40C7-9BCC-91FF9F1E66F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F6CF-40C7-9BCC-91FF9F1E66F7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6CF-40C7-9BCC-91FF9F1E66F7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6CF-40C7-9BCC-91FF9F1E66F7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6CF-40C7-9BCC-91FF9F1E66F7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6CF-40C7-9BCC-91FF9F1E66F7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6CF-40C7-9BCC-91FF9F1E66F7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F6CF-40C7-9BCC-91FF9F1E66F7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6CF-40C7-9BCC-91FF9F1E66F7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6CF-40C7-9BCC-91FF9F1E66F7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F6CF-40C7-9BCC-91FF9F1E66F7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F6CF-40C7-9BCC-91FF9F1E66F7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F6CF-40C7-9BCC-91FF9F1E66F7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F6CF-40C7-9BCC-91FF9F1E66F7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F6CF-40C7-9BCC-91FF9F1E66F7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F6CF-40C7-9BCC-91FF9F1E66F7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F6CF-40C7-9BCC-91FF9F1E66F7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F6CF-40C7-9BCC-91FF9F1E66F7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F6CF-40C7-9BCC-91FF9F1E66F7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F6CF-40C7-9BCC-91FF9F1E66F7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F6CF-40C7-9BCC-91FF9F1E66F7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F6CF-40C7-9BCC-91FF9F1E66F7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F6CF-40C7-9BCC-91FF9F1E66F7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F6CF-40C7-9BCC-91FF9F1E66F7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F6CF-40C7-9BCC-91FF9F1E66F7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F6CF-40C7-9BCC-91FF9F1E66F7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F6CF-40C7-9BCC-91FF9F1E66F7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F6CF-40C7-9BCC-91FF9F1E66F7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F6CF-40C7-9BCC-91FF9F1E66F7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F6CF-40C7-9BCC-91FF9F1E66F7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F6CF-40C7-9BCC-91FF9F1E66F7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F6CF-40C7-9BCC-91FF9F1E66F7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F6CF-40C7-9BCC-91FF9F1E66F7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F6CF-40C7-9BCC-91FF9F1E66F7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F6CF-40C7-9BCC-91FF9F1E66F7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F6CF-40C7-9BCC-91FF9F1E66F7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F6CF-40C7-9BCC-91FF9F1E66F7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F6CF-40C7-9BCC-91FF9F1E66F7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F6CF-40C7-9BCC-91FF9F1E66F7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F6CF-40C7-9BCC-91FF9F1E66F7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F6CF-40C7-9BCC-91FF9F1E66F7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F6CF-40C7-9BCC-91FF9F1E66F7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F6CF-40C7-9BCC-91FF9F1E66F7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F6CF-40C7-9BCC-91FF9F1E66F7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F6CF-40C7-9BCC-91FF9F1E66F7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F6CF-40C7-9BCC-91FF9F1E66F7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F6CF-40C7-9BCC-91FF9F1E66F7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F6CF-40C7-9BCC-91FF9F1E66F7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F6CF-40C7-9BCC-91FF9F1E66F7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F6CF-40C7-9BCC-91FF9F1E66F7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F6CF-40C7-9BCC-91FF9F1E66F7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F6CF-40C7-9BCC-91FF9F1E66F7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F6CF-40C7-9BCC-91FF9F1E66F7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F6CF-40C7-9BCC-91FF9F1E66F7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F6CF-40C7-9BCC-91FF9F1E66F7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F6CF-40C7-9BCC-91FF9F1E66F7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F6CF-40C7-9BCC-91FF9F1E66F7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F6CF-40C7-9BCC-91FF9F1E66F7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F6CF-40C7-9BCC-91FF9F1E66F7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F6CF-40C7-9BCC-91FF9F1E66F7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F6CF-40C7-9BCC-91FF9F1E66F7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F6CF-40C7-9BCC-91FF9F1E66F7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F6CF-40C7-9BCC-91FF9F1E66F7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F6CF-40C7-9BCC-91FF9F1E66F7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F6CF-40C7-9BCC-91FF9F1E66F7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'310º'!$J$10:$K$10</c:f>
              <c:numCache>
                <c:formatCode>0.0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'310º'!$L$10:$M$10</c:f>
              <c:numCache>
                <c:formatCode>0.0</c:formatCode>
                <c:ptCount val="2"/>
                <c:pt idx="0">
                  <c:v>0</c:v>
                </c:pt>
                <c:pt idx="1">
                  <c:v>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F6CF-40C7-9BCC-91FF9F1E66F7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F6CF-40C7-9BCC-91FF9F1E66F7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'310º'!$J$11:$K$11</c:f>
              <c:numCache>
                <c:formatCode>0.0</c:formatCode>
                <c:ptCount val="2"/>
                <c:pt idx="0">
                  <c:v>0</c:v>
                </c:pt>
                <c:pt idx="1">
                  <c:v>-61.283555449518239</c:v>
                </c:pt>
              </c:numCache>
            </c:numRef>
          </c:xVal>
          <c:yVal>
            <c:numRef>
              <c:f>'310º'!$L$11:$M$11</c:f>
              <c:numCache>
                <c:formatCode>0.0</c:formatCode>
                <c:ptCount val="2"/>
                <c:pt idx="0">
                  <c:v>0</c:v>
                </c:pt>
                <c:pt idx="1">
                  <c:v>51.42300877492314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F6CF-40C7-9BCC-91FF9F1E66F7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F6CF-40C7-9BCC-91FF9F1E66F7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F6CF-40C7-9BCC-91FF9F1E66F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'310º'!$J$12:$K$12</c:f>
              <c:numCache>
                <c:formatCode>0.0</c:formatCode>
                <c:ptCount val="2"/>
                <c:pt idx="0">
                  <c:v>0</c:v>
                </c:pt>
                <c:pt idx="1">
                  <c:v>7.6604444311897799</c:v>
                </c:pt>
              </c:numCache>
            </c:numRef>
          </c:xVal>
          <c:yVal>
            <c:numRef>
              <c:f>'310º'!$L$12:$M$12</c:f>
              <c:numCache>
                <c:formatCode>0.0</c:formatCode>
                <c:ptCount val="2"/>
                <c:pt idx="0">
                  <c:v>0</c:v>
                </c:pt>
                <c:pt idx="1">
                  <c:v>-6.4278760968653925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F6CF-40C7-9BCC-91FF9F1E6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2FD-4A26-9AAE-209881A36487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2FD-4A26-9AAE-209881A3648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2FD-4A26-9AAE-209881A3648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2FD-4A26-9AAE-209881A3648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'300º'!$J$4:$J$6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'300º'!$K$4:$K$6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FD-4A26-9AAE-209881A36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2FD-4A26-9AAE-209881A36487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2FD-4A26-9AAE-209881A36487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2FD-4A26-9AAE-209881A36487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2FD-4A26-9AAE-209881A36487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52FD-4A26-9AAE-209881A3648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2FD-4A26-9AAE-209881A36487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2FD-4A26-9AAE-209881A36487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2FD-4A26-9AAE-209881A36487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2FD-4A26-9AAE-209881A36487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2FD-4A26-9AAE-209881A36487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2FD-4A26-9AAE-209881A36487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52FD-4A26-9AAE-209881A36487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2FD-4A26-9AAE-209881A36487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2FD-4A26-9AAE-209881A36487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2FD-4A26-9AAE-209881A36487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52FD-4A26-9AAE-209881A36487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52FD-4A26-9AAE-209881A36487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2FD-4A26-9AAE-209881A36487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52FD-4A26-9AAE-209881A36487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52FD-4A26-9AAE-209881A36487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52FD-4A26-9AAE-209881A36487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52FD-4A26-9AAE-209881A36487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52FD-4A26-9AAE-209881A36487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52FD-4A26-9AAE-209881A36487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52FD-4A26-9AAE-209881A36487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52FD-4A26-9AAE-209881A36487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52FD-4A26-9AAE-209881A36487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52FD-4A26-9AAE-209881A36487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52FD-4A26-9AAE-209881A36487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52FD-4A26-9AAE-209881A36487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52FD-4A26-9AAE-209881A36487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52FD-4A26-9AAE-209881A36487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52FD-4A26-9AAE-209881A36487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52FD-4A26-9AAE-209881A36487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52FD-4A26-9AAE-209881A36487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52FD-4A26-9AAE-209881A36487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52FD-4A26-9AAE-209881A36487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52FD-4A26-9AAE-209881A36487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52FD-4A26-9AAE-209881A36487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52FD-4A26-9AAE-209881A36487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52FD-4A26-9AAE-209881A36487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52FD-4A26-9AAE-209881A36487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52FD-4A26-9AAE-209881A36487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52FD-4A26-9AAE-209881A36487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52FD-4A26-9AAE-209881A36487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52FD-4A26-9AAE-209881A36487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52FD-4A26-9AAE-209881A36487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52FD-4A26-9AAE-209881A36487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52FD-4A26-9AAE-209881A36487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52FD-4A26-9AAE-209881A36487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52FD-4A26-9AAE-209881A36487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52FD-4A26-9AAE-209881A36487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52FD-4A26-9AAE-209881A36487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52FD-4A26-9AAE-209881A36487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52FD-4A26-9AAE-209881A36487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52FD-4A26-9AAE-209881A36487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52FD-4A26-9AAE-209881A36487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52FD-4A26-9AAE-209881A36487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52FD-4A26-9AAE-209881A36487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52FD-4A26-9AAE-209881A36487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52FD-4A26-9AAE-209881A36487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52FD-4A26-9AAE-209881A36487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52FD-4A26-9AAE-209881A36487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52FD-4A26-9AAE-209881A36487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52FD-4A26-9AAE-209881A36487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52FD-4A26-9AAE-209881A36487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52FD-4A26-9AAE-209881A36487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52FD-4A26-9AAE-209881A36487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52FD-4A26-9AAE-209881A36487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'300º'!$J$10:$K$10</c:f>
              <c:numCache>
                <c:formatCode>0.0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'300º'!$L$10:$M$10</c:f>
              <c:numCache>
                <c:formatCode>0.0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52FD-4A26-9AAE-209881A36487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52FD-4A26-9AAE-209881A36487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'300º'!$J$11:$K$11</c:f>
              <c:numCache>
                <c:formatCode>0.0</c:formatCode>
                <c:ptCount val="2"/>
                <c:pt idx="0">
                  <c:v>0</c:v>
                </c:pt>
                <c:pt idx="1">
                  <c:v>-69.282032302755084</c:v>
                </c:pt>
              </c:numCache>
            </c:numRef>
          </c:xVal>
          <c:yVal>
            <c:numRef>
              <c:f>'300º'!$L$11:$M$11</c:f>
              <c:numCache>
                <c:formatCode>0.0</c:formatCode>
                <c:ptCount val="2"/>
                <c:pt idx="0">
                  <c:v>0</c:v>
                </c:pt>
                <c:pt idx="1">
                  <c:v>40.000000000000007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52FD-4A26-9AAE-209881A36487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52FD-4A26-9AAE-209881A36487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52FD-4A26-9AAE-209881A36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'300º'!$J$12:$K$12</c:f>
              <c:numCache>
                <c:formatCode>0.0</c:formatCode>
                <c:ptCount val="2"/>
                <c:pt idx="0">
                  <c:v>0</c:v>
                </c:pt>
                <c:pt idx="1">
                  <c:v>8.6602540378443855</c:v>
                </c:pt>
              </c:numCache>
            </c:numRef>
          </c:xVal>
          <c:yVal>
            <c:numRef>
              <c:f>'300º'!$L$12:$M$12</c:f>
              <c:numCache>
                <c:formatCode>0.0</c:formatCode>
                <c:ptCount val="2"/>
                <c:pt idx="0">
                  <c:v>0</c:v>
                </c:pt>
                <c:pt idx="1">
                  <c:v>-5.0000000000000009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52FD-4A26-9AAE-209881A36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3CE-4E06-A70C-4BE55E1EE7B8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3CE-4E06-A70C-4BE55E1EE7B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A3CE-4E06-A70C-4BE55E1EE7B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A3CE-4E06-A70C-4BE55E1EE7B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'290º'!$J$4:$J$6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'290º'!$K$4:$K$6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CE-4E06-A70C-4BE55E1EE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3CE-4E06-A70C-4BE55E1EE7B8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3CE-4E06-A70C-4BE55E1EE7B8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3CE-4E06-A70C-4BE55E1EE7B8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3CE-4E06-A70C-4BE55E1EE7B8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A3CE-4E06-A70C-4BE55E1EE7B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3CE-4E06-A70C-4BE55E1EE7B8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3CE-4E06-A70C-4BE55E1EE7B8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3CE-4E06-A70C-4BE55E1EE7B8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3CE-4E06-A70C-4BE55E1EE7B8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A3CE-4E06-A70C-4BE55E1EE7B8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A3CE-4E06-A70C-4BE55E1EE7B8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A3CE-4E06-A70C-4BE55E1EE7B8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A3CE-4E06-A70C-4BE55E1EE7B8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A3CE-4E06-A70C-4BE55E1EE7B8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A3CE-4E06-A70C-4BE55E1EE7B8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A3CE-4E06-A70C-4BE55E1EE7B8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A3CE-4E06-A70C-4BE55E1EE7B8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A3CE-4E06-A70C-4BE55E1EE7B8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A3CE-4E06-A70C-4BE55E1EE7B8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A3CE-4E06-A70C-4BE55E1EE7B8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A3CE-4E06-A70C-4BE55E1EE7B8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A3CE-4E06-A70C-4BE55E1EE7B8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A3CE-4E06-A70C-4BE55E1EE7B8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A3CE-4E06-A70C-4BE55E1EE7B8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A3CE-4E06-A70C-4BE55E1EE7B8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A3CE-4E06-A70C-4BE55E1EE7B8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A3CE-4E06-A70C-4BE55E1EE7B8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A3CE-4E06-A70C-4BE55E1EE7B8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A3CE-4E06-A70C-4BE55E1EE7B8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A3CE-4E06-A70C-4BE55E1EE7B8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A3CE-4E06-A70C-4BE55E1EE7B8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A3CE-4E06-A70C-4BE55E1EE7B8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A3CE-4E06-A70C-4BE55E1EE7B8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A3CE-4E06-A70C-4BE55E1EE7B8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A3CE-4E06-A70C-4BE55E1EE7B8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A3CE-4E06-A70C-4BE55E1EE7B8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A3CE-4E06-A70C-4BE55E1EE7B8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A3CE-4E06-A70C-4BE55E1EE7B8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A3CE-4E06-A70C-4BE55E1EE7B8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A3CE-4E06-A70C-4BE55E1EE7B8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A3CE-4E06-A70C-4BE55E1EE7B8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A3CE-4E06-A70C-4BE55E1EE7B8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A3CE-4E06-A70C-4BE55E1EE7B8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A3CE-4E06-A70C-4BE55E1EE7B8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A3CE-4E06-A70C-4BE55E1EE7B8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A3CE-4E06-A70C-4BE55E1EE7B8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A3CE-4E06-A70C-4BE55E1EE7B8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A3CE-4E06-A70C-4BE55E1EE7B8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A3CE-4E06-A70C-4BE55E1EE7B8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A3CE-4E06-A70C-4BE55E1EE7B8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A3CE-4E06-A70C-4BE55E1EE7B8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A3CE-4E06-A70C-4BE55E1EE7B8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A3CE-4E06-A70C-4BE55E1EE7B8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A3CE-4E06-A70C-4BE55E1EE7B8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A3CE-4E06-A70C-4BE55E1EE7B8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A3CE-4E06-A70C-4BE55E1EE7B8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A3CE-4E06-A70C-4BE55E1EE7B8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A3CE-4E06-A70C-4BE55E1EE7B8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A3CE-4E06-A70C-4BE55E1EE7B8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A3CE-4E06-A70C-4BE55E1EE7B8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A3CE-4E06-A70C-4BE55E1EE7B8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A3CE-4E06-A70C-4BE55E1EE7B8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A3CE-4E06-A70C-4BE55E1EE7B8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A3CE-4E06-A70C-4BE55E1EE7B8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A3CE-4E06-A70C-4BE55E1EE7B8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A3CE-4E06-A70C-4BE55E1EE7B8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A3CE-4E06-A70C-4BE55E1EE7B8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A3CE-4E06-A70C-4BE55E1EE7B8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A3CE-4E06-A70C-4BE55E1EE7B8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'290º'!$J$10:$K$10</c:f>
              <c:numCache>
                <c:formatCode>0.0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'290º'!$L$10:$M$10</c:f>
              <c:numCache>
                <c:formatCode>0.0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A3CE-4E06-A70C-4BE55E1EE7B8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A3CE-4E06-A70C-4BE55E1EE7B8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'290º'!$J$11:$K$11</c:f>
              <c:numCache>
                <c:formatCode>0.0</c:formatCode>
                <c:ptCount val="2"/>
                <c:pt idx="0">
                  <c:v>0</c:v>
                </c:pt>
                <c:pt idx="1">
                  <c:v>-75.175409662872681</c:v>
                </c:pt>
              </c:numCache>
            </c:numRef>
          </c:xVal>
          <c:yVal>
            <c:numRef>
              <c:f>'290º'!$L$11:$M$11</c:f>
              <c:numCache>
                <c:formatCode>0.0</c:formatCode>
                <c:ptCount val="2"/>
                <c:pt idx="0">
                  <c:v>0</c:v>
                </c:pt>
                <c:pt idx="1">
                  <c:v>27.361611466053493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A3CE-4E06-A70C-4BE55E1EE7B8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A3CE-4E06-A70C-4BE55E1EE7B8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A3CE-4E06-A70C-4BE55E1EE7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'290º'!$J$12:$K$12</c:f>
              <c:numCache>
                <c:formatCode>0.0</c:formatCode>
                <c:ptCount val="2"/>
                <c:pt idx="0">
                  <c:v>0</c:v>
                </c:pt>
                <c:pt idx="1">
                  <c:v>9.3969262078590852</c:v>
                </c:pt>
              </c:numCache>
            </c:numRef>
          </c:xVal>
          <c:yVal>
            <c:numRef>
              <c:f>'290º'!$L$12:$M$12</c:f>
              <c:numCache>
                <c:formatCode>0.0</c:formatCode>
                <c:ptCount val="2"/>
                <c:pt idx="0">
                  <c:v>0</c:v>
                </c:pt>
                <c:pt idx="1">
                  <c:v>-3.4202014332566866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A3CE-4E06-A70C-4BE55E1EE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223-4614-9874-73885C0ABC3E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223-4614-9874-73885C0ABC3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223-4614-9874-73885C0ABC3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2223-4614-9874-73885C0ABC3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'280º'!$J$4:$J$6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'280º'!$K$4:$K$6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23-4614-9874-73885C0A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223-4614-9874-73885C0ABC3E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223-4614-9874-73885C0ABC3E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223-4614-9874-73885C0ABC3E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223-4614-9874-73885C0ABC3E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2223-4614-9874-73885C0ABC3E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2223-4614-9874-73885C0ABC3E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223-4614-9874-73885C0ABC3E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223-4614-9874-73885C0ABC3E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223-4614-9874-73885C0ABC3E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223-4614-9874-73885C0ABC3E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223-4614-9874-73885C0ABC3E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2223-4614-9874-73885C0ABC3E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223-4614-9874-73885C0ABC3E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2223-4614-9874-73885C0ABC3E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223-4614-9874-73885C0ABC3E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2223-4614-9874-73885C0ABC3E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2223-4614-9874-73885C0ABC3E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2223-4614-9874-73885C0ABC3E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2223-4614-9874-73885C0ABC3E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2223-4614-9874-73885C0ABC3E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2223-4614-9874-73885C0ABC3E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2223-4614-9874-73885C0ABC3E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2223-4614-9874-73885C0ABC3E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2223-4614-9874-73885C0ABC3E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2223-4614-9874-73885C0ABC3E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2223-4614-9874-73885C0ABC3E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2223-4614-9874-73885C0ABC3E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2223-4614-9874-73885C0ABC3E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2223-4614-9874-73885C0ABC3E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2223-4614-9874-73885C0ABC3E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2223-4614-9874-73885C0ABC3E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2223-4614-9874-73885C0ABC3E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2223-4614-9874-73885C0ABC3E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2223-4614-9874-73885C0ABC3E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2223-4614-9874-73885C0ABC3E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2223-4614-9874-73885C0ABC3E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2223-4614-9874-73885C0ABC3E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2223-4614-9874-73885C0ABC3E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2223-4614-9874-73885C0ABC3E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2223-4614-9874-73885C0ABC3E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2223-4614-9874-73885C0ABC3E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2223-4614-9874-73885C0ABC3E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2223-4614-9874-73885C0ABC3E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2223-4614-9874-73885C0ABC3E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2223-4614-9874-73885C0ABC3E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2223-4614-9874-73885C0ABC3E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2223-4614-9874-73885C0ABC3E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2223-4614-9874-73885C0ABC3E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2223-4614-9874-73885C0ABC3E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2223-4614-9874-73885C0ABC3E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2223-4614-9874-73885C0ABC3E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2223-4614-9874-73885C0ABC3E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2223-4614-9874-73885C0ABC3E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2223-4614-9874-73885C0ABC3E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2223-4614-9874-73885C0ABC3E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2223-4614-9874-73885C0ABC3E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2223-4614-9874-73885C0ABC3E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2223-4614-9874-73885C0ABC3E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2223-4614-9874-73885C0ABC3E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2223-4614-9874-73885C0ABC3E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2223-4614-9874-73885C0ABC3E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2223-4614-9874-73885C0ABC3E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2223-4614-9874-73885C0ABC3E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2223-4614-9874-73885C0ABC3E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2223-4614-9874-73885C0ABC3E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2223-4614-9874-73885C0ABC3E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2223-4614-9874-73885C0ABC3E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2223-4614-9874-73885C0ABC3E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2223-4614-9874-73885C0ABC3E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'280º'!$J$10:$K$10</c:f>
              <c:numCache>
                <c:formatCode>0.0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'280º'!$L$10:$M$10</c:f>
              <c:numCache>
                <c:formatCode>0.0</c:formatCode>
                <c:ptCount val="2"/>
                <c:pt idx="0">
                  <c:v>0</c:v>
                </c:pt>
                <c:pt idx="1">
                  <c:v>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2223-4614-9874-73885C0ABC3E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2223-4614-9874-73885C0ABC3E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'280º'!$J$11:$K$11</c:f>
              <c:numCache>
                <c:formatCode>0.0</c:formatCode>
                <c:ptCount val="2"/>
                <c:pt idx="0">
                  <c:v>0</c:v>
                </c:pt>
                <c:pt idx="1">
                  <c:v>-78.784620240976636</c:v>
                </c:pt>
              </c:numCache>
            </c:numRef>
          </c:xVal>
          <c:yVal>
            <c:numRef>
              <c:f>'280º'!$L$11:$M$11</c:f>
              <c:numCache>
                <c:formatCode>0.0</c:formatCode>
                <c:ptCount val="2"/>
                <c:pt idx="0">
                  <c:v>0</c:v>
                </c:pt>
                <c:pt idx="1">
                  <c:v>13.891854213354438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2223-4614-9874-73885C0ABC3E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2223-4614-9874-73885C0ABC3E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2223-4614-9874-73885C0ABC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'280º'!$J$12:$K$12</c:f>
              <c:numCache>
                <c:formatCode>0.0</c:formatCode>
                <c:ptCount val="2"/>
                <c:pt idx="0">
                  <c:v>0</c:v>
                </c:pt>
                <c:pt idx="1">
                  <c:v>9.8480775301220795</c:v>
                </c:pt>
              </c:numCache>
            </c:numRef>
          </c:xVal>
          <c:yVal>
            <c:numRef>
              <c:f>'280º'!$L$12:$M$12</c:f>
              <c:numCache>
                <c:formatCode>0.0</c:formatCode>
                <c:ptCount val="2"/>
                <c:pt idx="0">
                  <c:v>0</c:v>
                </c:pt>
                <c:pt idx="1">
                  <c:v>-1.7364817766693048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2223-4614-9874-73885C0AB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9A06-4A93-A6DF-A375ED44DE28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A06-4A93-A6DF-A375ED44DE2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A06-4A93-A6DF-A375ED44DE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9A06-4A93-A6DF-A375ED44DE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'270º'!$J$4:$J$6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'270º'!$K$4:$K$6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06-4A93-A6DF-A375ED44D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A06-4A93-A6DF-A375ED44DE28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A06-4A93-A6DF-A375ED44DE28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A06-4A93-A6DF-A375ED44DE28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A06-4A93-A6DF-A375ED44DE28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9A06-4A93-A6DF-A375ED44DE2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9A06-4A93-A6DF-A375ED44DE28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A06-4A93-A6DF-A375ED44DE28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A06-4A93-A6DF-A375ED44DE28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9A06-4A93-A6DF-A375ED44DE28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9A06-4A93-A6DF-A375ED44DE28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9A06-4A93-A6DF-A375ED44DE28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9A06-4A93-A6DF-A375ED44DE28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9A06-4A93-A6DF-A375ED44DE28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9A06-4A93-A6DF-A375ED44DE28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9A06-4A93-A6DF-A375ED44DE28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9A06-4A93-A6DF-A375ED44DE28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9A06-4A93-A6DF-A375ED44DE28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9A06-4A93-A6DF-A375ED44DE28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9A06-4A93-A6DF-A375ED44DE28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9A06-4A93-A6DF-A375ED44DE28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9A06-4A93-A6DF-A375ED44DE28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9A06-4A93-A6DF-A375ED44DE28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9A06-4A93-A6DF-A375ED44DE28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9A06-4A93-A6DF-A375ED44DE28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9A06-4A93-A6DF-A375ED44DE28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9A06-4A93-A6DF-A375ED44DE28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9A06-4A93-A6DF-A375ED44DE28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9A06-4A93-A6DF-A375ED44DE28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9A06-4A93-A6DF-A375ED44DE28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9A06-4A93-A6DF-A375ED44DE28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9A06-4A93-A6DF-A375ED44DE28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9A06-4A93-A6DF-A375ED44DE28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9A06-4A93-A6DF-A375ED44DE28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9A06-4A93-A6DF-A375ED44DE28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9A06-4A93-A6DF-A375ED44DE28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9A06-4A93-A6DF-A375ED44DE28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9A06-4A93-A6DF-A375ED44DE28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9A06-4A93-A6DF-A375ED44DE28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9A06-4A93-A6DF-A375ED44DE28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9A06-4A93-A6DF-A375ED44DE28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9A06-4A93-A6DF-A375ED44DE28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9A06-4A93-A6DF-A375ED44DE28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9A06-4A93-A6DF-A375ED44DE28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9A06-4A93-A6DF-A375ED44DE28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9A06-4A93-A6DF-A375ED44DE28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9A06-4A93-A6DF-A375ED44DE28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9A06-4A93-A6DF-A375ED44DE28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9A06-4A93-A6DF-A375ED44DE28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9A06-4A93-A6DF-A375ED44DE28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9A06-4A93-A6DF-A375ED44DE28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9A06-4A93-A6DF-A375ED44DE28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9A06-4A93-A6DF-A375ED44DE28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9A06-4A93-A6DF-A375ED44DE28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9A06-4A93-A6DF-A375ED44DE28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9A06-4A93-A6DF-A375ED44DE28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9A06-4A93-A6DF-A375ED44DE28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9A06-4A93-A6DF-A375ED44DE28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9A06-4A93-A6DF-A375ED44DE28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9A06-4A93-A6DF-A375ED44DE28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9A06-4A93-A6DF-A375ED44DE28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9A06-4A93-A6DF-A375ED44DE28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9A06-4A93-A6DF-A375ED44DE28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9A06-4A93-A6DF-A375ED44DE28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9A06-4A93-A6DF-A375ED44DE28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9A06-4A93-A6DF-A375ED44DE28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9A06-4A93-A6DF-A375ED44DE28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9A06-4A93-A6DF-A375ED44DE28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9A06-4A93-A6DF-A375ED44DE28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9A06-4A93-A6DF-A375ED44DE28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'270º'!$J$10:$K$10</c:f>
              <c:numCache>
                <c:formatCode>0.0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'270º'!$L$10:$M$10</c:f>
              <c:numCache>
                <c:formatCode>0.0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9A06-4A93-A6DF-A375ED44DE28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9A06-4A93-A6DF-A375ED44DE28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'270º'!$J$11:$K$11</c:f>
              <c:numCache>
                <c:formatCode>0.0</c:formatCode>
                <c:ptCount val="2"/>
                <c:pt idx="0">
                  <c:v>0</c:v>
                </c:pt>
                <c:pt idx="1">
                  <c:v>-80</c:v>
                </c:pt>
              </c:numCache>
            </c:numRef>
          </c:xVal>
          <c:yVal>
            <c:numRef>
              <c:f>'270º'!$L$11:$M$11</c:f>
              <c:numCache>
                <c:formatCode>0.0</c:formatCode>
                <c:ptCount val="2"/>
                <c:pt idx="0">
                  <c:v>0</c:v>
                </c:pt>
                <c:pt idx="1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9A06-4A93-A6DF-A375ED44DE28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9A06-4A93-A6DF-A375ED44DE28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9A06-4A93-A6DF-A375ED44DE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'270º'!$J$12:$K$12</c:f>
              <c:numCache>
                <c:formatCode>0.0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'270º'!$L$12:$M$12</c:f>
              <c:numCache>
                <c:formatCode>0.0</c:formatCode>
                <c:ptCount val="2"/>
                <c:pt idx="0">
                  <c:v>0</c:v>
                </c:pt>
                <c:pt idx="1">
                  <c:v>1.22514845490862E-15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9A06-4A93-A6DF-A375ED44D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87A-4BDB-A2EB-82A119FA80E1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87A-4BDB-A2EB-82A119FA80E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687A-4BDB-A2EB-82A119FA80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687A-4BDB-A2EB-82A119FA80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'260º'!$K$4:$K$6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7A-4BDB-A2EB-82A119FA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87A-4BDB-A2EB-82A119FA80E1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87A-4BDB-A2EB-82A119FA80E1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87A-4BDB-A2EB-82A119FA80E1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87A-4BDB-A2EB-82A119FA80E1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687A-4BDB-A2EB-82A119FA80E1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687A-4BDB-A2EB-82A119FA80E1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87A-4BDB-A2EB-82A119FA80E1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87A-4BDB-A2EB-82A119FA80E1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87A-4BDB-A2EB-82A119FA80E1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87A-4BDB-A2EB-82A119FA80E1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87A-4BDB-A2EB-82A119FA80E1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687A-4BDB-A2EB-82A119FA80E1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87A-4BDB-A2EB-82A119FA80E1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687A-4BDB-A2EB-82A119FA80E1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87A-4BDB-A2EB-82A119FA80E1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687A-4BDB-A2EB-82A119FA80E1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87A-4BDB-A2EB-82A119FA80E1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687A-4BDB-A2EB-82A119FA80E1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87A-4BDB-A2EB-82A119FA80E1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687A-4BDB-A2EB-82A119FA80E1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87A-4BDB-A2EB-82A119FA80E1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687A-4BDB-A2EB-82A119FA80E1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87A-4BDB-A2EB-82A119FA80E1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687A-4BDB-A2EB-82A119FA80E1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687A-4BDB-A2EB-82A119FA80E1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687A-4BDB-A2EB-82A119FA80E1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687A-4BDB-A2EB-82A119FA80E1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687A-4BDB-A2EB-82A119FA80E1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687A-4BDB-A2EB-82A119FA80E1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687A-4BDB-A2EB-82A119FA80E1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687A-4BDB-A2EB-82A119FA80E1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687A-4BDB-A2EB-82A119FA80E1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687A-4BDB-A2EB-82A119FA80E1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687A-4BDB-A2EB-82A119FA80E1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687A-4BDB-A2EB-82A119FA80E1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87A-4BDB-A2EB-82A119FA80E1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687A-4BDB-A2EB-82A119FA80E1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87A-4BDB-A2EB-82A119FA80E1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687A-4BDB-A2EB-82A119FA80E1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87A-4BDB-A2EB-82A119FA80E1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687A-4BDB-A2EB-82A119FA80E1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687A-4BDB-A2EB-82A119FA80E1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87A-4BDB-A2EB-82A119FA80E1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687A-4BDB-A2EB-82A119FA80E1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687A-4BDB-A2EB-82A119FA80E1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87A-4BDB-A2EB-82A119FA80E1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687A-4BDB-A2EB-82A119FA80E1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687A-4BDB-A2EB-82A119FA80E1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87A-4BDB-A2EB-82A119FA80E1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687A-4BDB-A2EB-82A119FA80E1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687A-4BDB-A2EB-82A119FA80E1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687A-4BDB-A2EB-82A119FA80E1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687A-4BDB-A2EB-82A119FA80E1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687A-4BDB-A2EB-82A119FA80E1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687A-4BDB-A2EB-82A119FA80E1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687A-4BDB-A2EB-82A119FA80E1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687A-4BDB-A2EB-82A119FA80E1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687A-4BDB-A2EB-82A119FA80E1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687A-4BDB-A2EB-82A119FA80E1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687A-4BDB-A2EB-82A119FA80E1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687A-4BDB-A2EB-82A119FA80E1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687A-4BDB-A2EB-82A119FA80E1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687A-4BDB-A2EB-82A119FA80E1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687A-4BDB-A2EB-82A119FA80E1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687A-4BDB-A2EB-82A119FA80E1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687A-4BDB-A2EB-82A119FA80E1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687A-4BDB-A2EB-82A119FA80E1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687A-4BDB-A2EB-82A119FA80E1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687A-4BDB-A2EB-82A119FA80E1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'260º'!$J$10:$K$10</c:f>
              <c:numCache>
                <c:formatCode>0.0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'260º'!$L$10:$M$10</c:f>
              <c:numCache>
                <c:formatCode>0.0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687A-4BDB-A2EB-82A119FA80E1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687A-4BDB-A2EB-82A119FA80E1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'260º'!$J$11:$K$11</c:f>
              <c:numCache>
                <c:formatCode>0.0</c:formatCode>
                <c:ptCount val="2"/>
                <c:pt idx="0">
                  <c:v>0</c:v>
                </c:pt>
                <c:pt idx="1">
                  <c:v>-78.784620240976636</c:v>
                </c:pt>
              </c:numCache>
            </c:numRef>
          </c:xVal>
          <c:yVal>
            <c:numRef>
              <c:f>'260º'!$L$11:$M$11</c:f>
              <c:numCache>
                <c:formatCode>0.0</c:formatCode>
                <c:ptCount val="2"/>
                <c:pt idx="0">
                  <c:v>0</c:v>
                </c:pt>
                <c:pt idx="1">
                  <c:v>-13.891854213354422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687A-4BDB-A2EB-82A119FA80E1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687A-4BDB-A2EB-82A119FA80E1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687A-4BDB-A2EB-82A119FA80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'260º'!$J$12:$K$12</c:f>
              <c:numCache>
                <c:formatCode>0.0</c:formatCode>
                <c:ptCount val="2"/>
                <c:pt idx="0">
                  <c:v>0</c:v>
                </c:pt>
                <c:pt idx="1">
                  <c:v>9.8480775301220795</c:v>
                </c:pt>
              </c:numCache>
            </c:numRef>
          </c:xVal>
          <c:yVal>
            <c:numRef>
              <c:f>'260º'!$L$12:$M$12</c:f>
              <c:numCache>
                <c:formatCode>0.0</c:formatCode>
                <c:ptCount val="2"/>
                <c:pt idx="0">
                  <c:v>0</c:v>
                </c:pt>
                <c:pt idx="1">
                  <c:v>1.7364817766693028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687A-4BDB-A2EB-82A119FA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AAA2-4282-BAF3-FB4048A319C9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AAA2-4282-BAF3-FB4048A319C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AAA2-4282-BAF3-FB4048A319C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AAA2-4282-BAF3-FB4048A319C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'250º'!$J$4:$J$6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'250º'!$K$4:$K$6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A2-4282-BAF3-FB4048A3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A2-4282-BAF3-FB4048A319C9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A2-4282-BAF3-FB4048A319C9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A2-4282-BAF3-FB4048A319C9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AA2-4282-BAF3-FB4048A319C9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AAA2-4282-BAF3-FB4048A319C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AA2-4282-BAF3-FB4048A319C9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AA2-4282-BAF3-FB4048A319C9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AA2-4282-BAF3-FB4048A319C9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AA2-4282-BAF3-FB4048A319C9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AAA2-4282-BAF3-FB4048A319C9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AAA2-4282-BAF3-FB4048A319C9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AAA2-4282-BAF3-FB4048A319C9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AAA2-4282-BAF3-FB4048A319C9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AAA2-4282-BAF3-FB4048A319C9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AAA2-4282-BAF3-FB4048A319C9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AAA2-4282-BAF3-FB4048A319C9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AAA2-4282-BAF3-FB4048A319C9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AAA2-4282-BAF3-FB4048A319C9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AAA2-4282-BAF3-FB4048A319C9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AAA2-4282-BAF3-FB4048A319C9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AAA2-4282-BAF3-FB4048A319C9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AAA2-4282-BAF3-FB4048A319C9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AAA2-4282-BAF3-FB4048A319C9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AAA2-4282-BAF3-FB4048A319C9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AAA2-4282-BAF3-FB4048A319C9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AAA2-4282-BAF3-FB4048A319C9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AAA2-4282-BAF3-FB4048A319C9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AAA2-4282-BAF3-FB4048A319C9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AAA2-4282-BAF3-FB4048A319C9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AAA2-4282-BAF3-FB4048A319C9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AAA2-4282-BAF3-FB4048A319C9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AAA2-4282-BAF3-FB4048A319C9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AAA2-4282-BAF3-FB4048A319C9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AAA2-4282-BAF3-FB4048A319C9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AAA2-4282-BAF3-FB4048A319C9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AAA2-4282-BAF3-FB4048A319C9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AAA2-4282-BAF3-FB4048A319C9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AAA2-4282-BAF3-FB4048A319C9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AAA2-4282-BAF3-FB4048A319C9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AAA2-4282-BAF3-FB4048A319C9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AAA2-4282-BAF3-FB4048A319C9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AAA2-4282-BAF3-FB4048A319C9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AAA2-4282-BAF3-FB4048A319C9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AAA2-4282-BAF3-FB4048A319C9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AAA2-4282-BAF3-FB4048A319C9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AAA2-4282-BAF3-FB4048A319C9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AAA2-4282-BAF3-FB4048A319C9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AAA2-4282-BAF3-FB4048A319C9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AAA2-4282-BAF3-FB4048A319C9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AAA2-4282-BAF3-FB4048A319C9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AAA2-4282-BAF3-FB4048A319C9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AAA2-4282-BAF3-FB4048A319C9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AAA2-4282-BAF3-FB4048A319C9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AAA2-4282-BAF3-FB4048A319C9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AAA2-4282-BAF3-FB4048A319C9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AAA2-4282-BAF3-FB4048A319C9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AAA2-4282-BAF3-FB4048A319C9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AAA2-4282-BAF3-FB4048A319C9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AAA2-4282-BAF3-FB4048A319C9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AAA2-4282-BAF3-FB4048A319C9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AAA2-4282-BAF3-FB4048A319C9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AAA2-4282-BAF3-FB4048A319C9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AAA2-4282-BAF3-FB4048A319C9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AAA2-4282-BAF3-FB4048A319C9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AAA2-4282-BAF3-FB4048A319C9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AAA2-4282-BAF3-FB4048A319C9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AAA2-4282-BAF3-FB4048A319C9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AAA2-4282-BAF3-FB4048A319C9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AAA2-4282-BAF3-FB4048A319C9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'250º'!$J$10:$K$10</c:f>
              <c:numCache>
                <c:formatCode>0.0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'250º'!$L$10:$M$10</c:f>
              <c:numCache>
                <c:formatCode>0.0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AAA2-4282-BAF3-FB4048A319C9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AAA2-4282-BAF3-FB4048A319C9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'250º'!$J$11:$K$11</c:f>
              <c:numCache>
                <c:formatCode>0.0</c:formatCode>
                <c:ptCount val="2"/>
                <c:pt idx="0">
                  <c:v>0</c:v>
                </c:pt>
                <c:pt idx="1">
                  <c:v>-75.175409662872667</c:v>
                </c:pt>
              </c:numCache>
            </c:numRef>
          </c:xVal>
          <c:yVal>
            <c:numRef>
              <c:f>'250º'!$L$11:$M$11</c:f>
              <c:numCache>
                <c:formatCode>0.0</c:formatCode>
                <c:ptCount val="2"/>
                <c:pt idx="0">
                  <c:v>0</c:v>
                </c:pt>
                <c:pt idx="1">
                  <c:v>-27.36161146605351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AAA2-4282-BAF3-FB4048A319C9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AAA2-4282-BAF3-FB4048A319C9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AAA2-4282-BAF3-FB4048A319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'250º'!$J$12:$K$12</c:f>
              <c:numCache>
                <c:formatCode>0.0</c:formatCode>
                <c:ptCount val="2"/>
                <c:pt idx="0">
                  <c:v>0</c:v>
                </c:pt>
                <c:pt idx="1">
                  <c:v>9.3969262078590834</c:v>
                </c:pt>
              </c:numCache>
            </c:numRef>
          </c:xVal>
          <c:yVal>
            <c:numRef>
              <c:f>'250º'!$L$12:$M$12</c:f>
              <c:numCache>
                <c:formatCode>0.0</c:formatCode>
                <c:ptCount val="2"/>
                <c:pt idx="0">
                  <c:v>0</c:v>
                </c:pt>
                <c:pt idx="1">
                  <c:v>3.4202014332566888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AAA2-4282-BAF3-FB4048A31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6615-416A-B57B-4E17D7A6B146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615-416A-B57B-4E17D7A6B14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6615-416A-B57B-4E17D7A6B1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6615-416A-B57B-4E17D7A6B1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'240º'!$J$4:$J$6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'240º'!$K$4:$K$6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15-416A-B57B-4E17D7A6B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615-416A-B57B-4E17D7A6B146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615-416A-B57B-4E17D7A6B146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615-416A-B57B-4E17D7A6B146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615-416A-B57B-4E17D7A6B146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6615-416A-B57B-4E17D7A6B146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6615-416A-B57B-4E17D7A6B146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615-416A-B57B-4E17D7A6B146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615-416A-B57B-4E17D7A6B146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615-416A-B57B-4E17D7A6B146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615-416A-B57B-4E17D7A6B146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615-416A-B57B-4E17D7A6B146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6615-416A-B57B-4E17D7A6B146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615-416A-B57B-4E17D7A6B146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6615-416A-B57B-4E17D7A6B146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615-416A-B57B-4E17D7A6B146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6615-416A-B57B-4E17D7A6B146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615-416A-B57B-4E17D7A6B146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6615-416A-B57B-4E17D7A6B146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615-416A-B57B-4E17D7A6B146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6615-416A-B57B-4E17D7A6B146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615-416A-B57B-4E17D7A6B146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6615-416A-B57B-4E17D7A6B146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615-416A-B57B-4E17D7A6B146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6615-416A-B57B-4E17D7A6B146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6615-416A-B57B-4E17D7A6B146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6615-416A-B57B-4E17D7A6B146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6615-416A-B57B-4E17D7A6B146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6615-416A-B57B-4E17D7A6B146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6615-416A-B57B-4E17D7A6B146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6615-416A-B57B-4E17D7A6B146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6615-416A-B57B-4E17D7A6B146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6615-416A-B57B-4E17D7A6B146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6615-416A-B57B-4E17D7A6B146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6615-416A-B57B-4E17D7A6B146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6615-416A-B57B-4E17D7A6B146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615-416A-B57B-4E17D7A6B146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6615-416A-B57B-4E17D7A6B146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615-416A-B57B-4E17D7A6B146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6615-416A-B57B-4E17D7A6B146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615-416A-B57B-4E17D7A6B146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6615-416A-B57B-4E17D7A6B146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6615-416A-B57B-4E17D7A6B146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615-416A-B57B-4E17D7A6B146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6615-416A-B57B-4E17D7A6B146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6615-416A-B57B-4E17D7A6B146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615-416A-B57B-4E17D7A6B146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6615-416A-B57B-4E17D7A6B146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6615-416A-B57B-4E17D7A6B146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615-416A-B57B-4E17D7A6B146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6615-416A-B57B-4E17D7A6B146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6615-416A-B57B-4E17D7A6B146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6615-416A-B57B-4E17D7A6B146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6615-416A-B57B-4E17D7A6B146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6615-416A-B57B-4E17D7A6B146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6615-416A-B57B-4E17D7A6B146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6615-416A-B57B-4E17D7A6B146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6615-416A-B57B-4E17D7A6B146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6615-416A-B57B-4E17D7A6B146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6615-416A-B57B-4E17D7A6B146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6615-416A-B57B-4E17D7A6B146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6615-416A-B57B-4E17D7A6B146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6615-416A-B57B-4E17D7A6B146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6615-416A-B57B-4E17D7A6B146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6615-416A-B57B-4E17D7A6B146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6615-416A-B57B-4E17D7A6B146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6615-416A-B57B-4E17D7A6B146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6615-416A-B57B-4E17D7A6B146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6615-416A-B57B-4E17D7A6B146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6615-416A-B57B-4E17D7A6B146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'240º'!$J$10:$K$10</c:f>
              <c:numCache>
                <c:formatCode>0.0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'240º'!$L$10:$M$10</c:f>
              <c:numCache>
                <c:formatCode>0.0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6615-416A-B57B-4E17D7A6B146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6615-416A-B57B-4E17D7A6B146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'240º'!$J$11:$K$11</c:f>
              <c:numCache>
                <c:formatCode>0.0</c:formatCode>
                <c:ptCount val="2"/>
                <c:pt idx="0">
                  <c:v>0</c:v>
                </c:pt>
                <c:pt idx="1">
                  <c:v>-69.282032302755098</c:v>
                </c:pt>
              </c:numCache>
            </c:numRef>
          </c:xVal>
          <c:yVal>
            <c:numRef>
              <c:f>'240º'!$L$11:$M$11</c:f>
              <c:numCache>
                <c:formatCode>0.0</c:formatCode>
                <c:ptCount val="2"/>
                <c:pt idx="0">
                  <c:v>0</c:v>
                </c:pt>
                <c:pt idx="1">
                  <c:v>-39.999999999999993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6615-416A-B57B-4E17D7A6B146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6615-416A-B57B-4E17D7A6B146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6615-416A-B57B-4E17D7A6B1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'240º'!$J$12:$K$12</c:f>
              <c:numCache>
                <c:formatCode>0.0</c:formatCode>
                <c:ptCount val="2"/>
                <c:pt idx="0">
                  <c:v>0</c:v>
                </c:pt>
                <c:pt idx="1">
                  <c:v>8.6602540378443873</c:v>
                </c:pt>
              </c:numCache>
            </c:numRef>
          </c:xVal>
          <c:yVal>
            <c:numRef>
              <c:f>'240º'!$L$12:$M$12</c:f>
              <c:numCache>
                <c:formatCode>0.0</c:formatCode>
                <c:ptCount val="2"/>
                <c:pt idx="0">
                  <c:v>0</c:v>
                </c:pt>
                <c:pt idx="1">
                  <c:v>4.9999999999999991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6615-416A-B57B-4E17D7A6B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4B1-4226-AE83-0277DB6A663B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44B1-4226-AE83-0277DB6A663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44B1-4226-AE83-0277DB6A663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44B1-4226-AE83-0277DB6A663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'230º'!$J$4:$J$6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'230º'!$K$4:$K$6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B1-4226-AE83-0277DB6A6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4B1-4226-AE83-0277DB6A663B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B1-4226-AE83-0277DB6A663B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B1-4226-AE83-0277DB6A663B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B1-4226-AE83-0277DB6A663B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44B1-4226-AE83-0277DB6A663B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44B1-4226-AE83-0277DB6A663B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4B1-4226-AE83-0277DB6A663B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4B1-4226-AE83-0277DB6A663B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4B1-4226-AE83-0277DB6A663B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4B1-4226-AE83-0277DB6A663B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4B1-4226-AE83-0277DB6A663B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44B1-4226-AE83-0277DB6A663B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4B1-4226-AE83-0277DB6A663B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44B1-4226-AE83-0277DB6A663B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44B1-4226-AE83-0277DB6A663B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44B1-4226-AE83-0277DB6A663B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44B1-4226-AE83-0277DB6A663B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44B1-4226-AE83-0277DB6A663B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44B1-4226-AE83-0277DB6A663B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44B1-4226-AE83-0277DB6A663B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44B1-4226-AE83-0277DB6A663B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44B1-4226-AE83-0277DB6A663B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44B1-4226-AE83-0277DB6A663B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44B1-4226-AE83-0277DB6A663B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44B1-4226-AE83-0277DB6A663B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44B1-4226-AE83-0277DB6A663B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44B1-4226-AE83-0277DB6A663B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44B1-4226-AE83-0277DB6A663B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44B1-4226-AE83-0277DB6A663B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44B1-4226-AE83-0277DB6A663B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44B1-4226-AE83-0277DB6A663B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44B1-4226-AE83-0277DB6A663B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44B1-4226-AE83-0277DB6A663B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44B1-4226-AE83-0277DB6A663B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44B1-4226-AE83-0277DB6A663B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44B1-4226-AE83-0277DB6A663B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44B1-4226-AE83-0277DB6A663B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44B1-4226-AE83-0277DB6A663B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44B1-4226-AE83-0277DB6A663B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44B1-4226-AE83-0277DB6A663B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44B1-4226-AE83-0277DB6A663B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44B1-4226-AE83-0277DB6A663B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44B1-4226-AE83-0277DB6A663B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44B1-4226-AE83-0277DB6A663B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44B1-4226-AE83-0277DB6A663B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44B1-4226-AE83-0277DB6A663B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44B1-4226-AE83-0277DB6A663B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44B1-4226-AE83-0277DB6A663B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44B1-4226-AE83-0277DB6A663B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44B1-4226-AE83-0277DB6A663B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44B1-4226-AE83-0277DB6A663B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44B1-4226-AE83-0277DB6A663B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44B1-4226-AE83-0277DB6A663B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44B1-4226-AE83-0277DB6A663B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44B1-4226-AE83-0277DB6A663B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44B1-4226-AE83-0277DB6A663B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44B1-4226-AE83-0277DB6A663B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44B1-4226-AE83-0277DB6A663B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44B1-4226-AE83-0277DB6A663B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44B1-4226-AE83-0277DB6A663B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44B1-4226-AE83-0277DB6A663B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44B1-4226-AE83-0277DB6A663B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44B1-4226-AE83-0277DB6A663B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44B1-4226-AE83-0277DB6A663B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44B1-4226-AE83-0277DB6A663B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44B1-4226-AE83-0277DB6A663B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44B1-4226-AE83-0277DB6A663B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44B1-4226-AE83-0277DB6A663B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44B1-4226-AE83-0277DB6A663B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'230º'!$J$10:$K$10</c:f>
              <c:numCache>
                <c:formatCode>0.0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'230º'!$L$10:$M$10</c:f>
              <c:numCache>
                <c:formatCode>0.0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44B1-4226-AE83-0277DB6A663B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44B1-4226-AE83-0277DB6A663B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'230º'!$J$11:$K$11</c:f>
              <c:numCache>
                <c:formatCode>0.0</c:formatCode>
                <c:ptCount val="2"/>
                <c:pt idx="0">
                  <c:v>0</c:v>
                </c:pt>
                <c:pt idx="1">
                  <c:v>-61.283555449518232</c:v>
                </c:pt>
              </c:numCache>
            </c:numRef>
          </c:xVal>
          <c:yVal>
            <c:numRef>
              <c:f>'230º'!$L$11:$M$11</c:f>
              <c:numCache>
                <c:formatCode>0.0</c:formatCode>
                <c:ptCount val="2"/>
                <c:pt idx="0">
                  <c:v>0</c:v>
                </c:pt>
                <c:pt idx="1">
                  <c:v>-51.423008774923161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44B1-4226-AE83-0277DB6A663B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44B1-4226-AE83-0277DB6A663B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44B1-4226-AE83-0277DB6A663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'230º'!$J$12:$K$12</c:f>
              <c:numCache>
                <c:formatCode>0.0</c:formatCode>
                <c:ptCount val="2"/>
                <c:pt idx="0">
                  <c:v>0</c:v>
                </c:pt>
                <c:pt idx="1">
                  <c:v>7.660444431189779</c:v>
                </c:pt>
              </c:numCache>
            </c:numRef>
          </c:xVal>
          <c:yVal>
            <c:numRef>
              <c:f>'230º'!$L$12:$M$12</c:f>
              <c:numCache>
                <c:formatCode>0.0</c:formatCode>
                <c:ptCount val="2"/>
                <c:pt idx="0">
                  <c:v>0</c:v>
                </c:pt>
                <c:pt idx="1">
                  <c:v>6.4278760968653952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44B1-4226-AE83-0277DB6A6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769E-4BAC-B072-300CB9262050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69E-4BAC-B072-300CB926205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769E-4BAC-B072-300CB926205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769E-4BAC-B072-300CB926205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'220º'!$J$4:$J$6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'220º'!$K$4:$K$6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9E-4BAC-B072-300CB9262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69E-4BAC-B072-300CB9262050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69E-4BAC-B072-300CB9262050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69E-4BAC-B072-300CB9262050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69E-4BAC-B072-300CB9262050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769E-4BAC-B072-300CB9262050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769E-4BAC-B072-300CB9262050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69E-4BAC-B072-300CB9262050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69E-4BAC-B072-300CB9262050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69E-4BAC-B072-300CB9262050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69E-4BAC-B072-300CB9262050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769E-4BAC-B072-300CB9262050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769E-4BAC-B072-300CB9262050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69E-4BAC-B072-300CB9262050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769E-4BAC-B072-300CB9262050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69E-4BAC-B072-300CB9262050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769E-4BAC-B072-300CB9262050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769E-4BAC-B072-300CB9262050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769E-4BAC-B072-300CB9262050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769E-4BAC-B072-300CB9262050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769E-4BAC-B072-300CB9262050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769E-4BAC-B072-300CB9262050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769E-4BAC-B072-300CB9262050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769E-4BAC-B072-300CB9262050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769E-4BAC-B072-300CB9262050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769E-4BAC-B072-300CB9262050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769E-4BAC-B072-300CB9262050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769E-4BAC-B072-300CB9262050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769E-4BAC-B072-300CB9262050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769E-4BAC-B072-300CB9262050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769E-4BAC-B072-300CB9262050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769E-4BAC-B072-300CB9262050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769E-4BAC-B072-300CB9262050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769E-4BAC-B072-300CB9262050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769E-4BAC-B072-300CB9262050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769E-4BAC-B072-300CB9262050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769E-4BAC-B072-300CB9262050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769E-4BAC-B072-300CB9262050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769E-4BAC-B072-300CB9262050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769E-4BAC-B072-300CB9262050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769E-4BAC-B072-300CB9262050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769E-4BAC-B072-300CB9262050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769E-4BAC-B072-300CB9262050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769E-4BAC-B072-300CB9262050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769E-4BAC-B072-300CB9262050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769E-4BAC-B072-300CB9262050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769E-4BAC-B072-300CB9262050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769E-4BAC-B072-300CB9262050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769E-4BAC-B072-300CB9262050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769E-4BAC-B072-300CB9262050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769E-4BAC-B072-300CB9262050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769E-4BAC-B072-300CB9262050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769E-4BAC-B072-300CB9262050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769E-4BAC-B072-300CB9262050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769E-4BAC-B072-300CB9262050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769E-4BAC-B072-300CB9262050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769E-4BAC-B072-300CB9262050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769E-4BAC-B072-300CB9262050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769E-4BAC-B072-300CB9262050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769E-4BAC-B072-300CB9262050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769E-4BAC-B072-300CB9262050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769E-4BAC-B072-300CB9262050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769E-4BAC-B072-300CB9262050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769E-4BAC-B072-300CB9262050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769E-4BAC-B072-300CB9262050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769E-4BAC-B072-300CB9262050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769E-4BAC-B072-300CB9262050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769E-4BAC-B072-300CB9262050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769E-4BAC-B072-300CB9262050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769E-4BAC-B072-300CB9262050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'220º'!$J$10:$K$10</c:f>
              <c:numCache>
                <c:formatCode>0.0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'220º'!$L$10:$M$10</c:f>
              <c:numCache>
                <c:formatCode>0.0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769E-4BAC-B072-300CB9262050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769E-4BAC-B072-300CB9262050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'220º'!$J$11:$K$11</c:f>
              <c:numCache>
                <c:formatCode>0.0</c:formatCode>
                <c:ptCount val="2"/>
                <c:pt idx="0">
                  <c:v>0</c:v>
                </c:pt>
                <c:pt idx="1">
                  <c:v>-51.423008774923147</c:v>
                </c:pt>
              </c:numCache>
            </c:numRef>
          </c:xVal>
          <c:yVal>
            <c:numRef>
              <c:f>'220º'!$L$11:$M$11</c:f>
              <c:numCache>
                <c:formatCode>0.0</c:formatCode>
                <c:ptCount val="2"/>
                <c:pt idx="0">
                  <c:v>0</c:v>
                </c:pt>
                <c:pt idx="1">
                  <c:v>-61.283555449518239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769E-4BAC-B072-300CB9262050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769E-4BAC-B072-300CB9262050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769E-4BAC-B072-300CB9262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'220º'!$J$12:$K$12</c:f>
              <c:numCache>
                <c:formatCode>0.0</c:formatCode>
                <c:ptCount val="2"/>
                <c:pt idx="0">
                  <c:v>0</c:v>
                </c:pt>
                <c:pt idx="1">
                  <c:v>6.4278760968653934</c:v>
                </c:pt>
              </c:numCache>
            </c:numRef>
          </c:xVal>
          <c:yVal>
            <c:numRef>
              <c:f>'220º'!$L$12:$M$12</c:f>
              <c:numCache>
                <c:formatCode>0.0</c:formatCode>
                <c:ptCount val="2"/>
                <c:pt idx="0">
                  <c:v>0</c:v>
                </c:pt>
                <c:pt idx="1">
                  <c:v>7.6604444311897799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769E-4BAC-B072-300CB9262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4D4-4DF3-9D80-701792841B04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4D4-4DF3-9D80-701792841B0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E4D4-4DF3-9D80-701792841B0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E4D4-4DF3-9D80-701792841B0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'210º'!$J$4:$J$6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'210º'!$K$4:$K$6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D4-4DF3-9D80-701792841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D4-4DF3-9D80-701792841B04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D4-4DF3-9D80-701792841B04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D4-4DF3-9D80-701792841B04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4D4-4DF3-9D80-701792841B04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E4D4-4DF3-9D80-701792841B04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E4D4-4DF3-9D80-701792841B04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E4D4-4DF3-9D80-701792841B04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E4D4-4DF3-9D80-701792841B04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4D4-4DF3-9D80-701792841B04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E4D4-4DF3-9D80-701792841B04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E4D4-4DF3-9D80-701792841B04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E4D4-4DF3-9D80-701792841B04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E4D4-4DF3-9D80-701792841B04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E4D4-4DF3-9D80-701792841B04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E4D4-4DF3-9D80-701792841B04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E4D4-4DF3-9D80-701792841B04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E4D4-4DF3-9D80-701792841B04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E4D4-4DF3-9D80-701792841B04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E4D4-4DF3-9D80-701792841B04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E4D4-4DF3-9D80-701792841B04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E4D4-4DF3-9D80-701792841B04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E4D4-4DF3-9D80-701792841B04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E4D4-4DF3-9D80-701792841B04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E4D4-4DF3-9D80-701792841B04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E4D4-4DF3-9D80-701792841B04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E4D4-4DF3-9D80-701792841B04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E4D4-4DF3-9D80-701792841B04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E4D4-4DF3-9D80-701792841B04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E4D4-4DF3-9D80-701792841B04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E4D4-4DF3-9D80-701792841B04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E4D4-4DF3-9D80-701792841B04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E4D4-4DF3-9D80-701792841B04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E4D4-4DF3-9D80-701792841B04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E4D4-4DF3-9D80-701792841B04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E4D4-4DF3-9D80-701792841B04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E4D4-4DF3-9D80-701792841B04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E4D4-4DF3-9D80-701792841B04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E4D4-4DF3-9D80-701792841B04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E4D4-4DF3-9D80-701792841B04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E4D4-4DF3-9D80-701792841B04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E4D4-4DF3-9D80-701792841B04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E4D4-4DF3-9D80-701792841B04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E4D4-4DF3-9D80-701792841B04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E4D4-4DF3-9D80-701792841B04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E4D4-4DF3-9D80-701792841B04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E4D4-4DF3-9D80-701792841B04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E4D4-4DF3-9D80-701792841B04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E4D4-4DF3-9D80-701792841B04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E4D4-4DF3-9D80-701792841B04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E4D4-4DF3-9D80-701792841B04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E4D4-4DF3-9D80-701792841B04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E4D4-4DF3-9D80-701792841B04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E4D4-4DF3-9D80-701792841B04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E4D4-4DF3-9D80-701792841B04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E4D4-4DF3-9D80-701792841B04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E4D4-4DF3-9D80-701792841B04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E4D4-4DF3-9D80-701792841B04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E4D4-4DF3-9D80-701792841B04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E4D4-4DF3-9D80-701792841B04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E4D4-4DF3-9D80-701792841B04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E4D4-4DF3-9D80-701792841B04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E4D4-4DF3-9D80-701792841B04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E4D4-4DF3-9D80-701792841B04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E4D4-4DF3-9D80-701792841B04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E4D4-4DF3-9D80-701792841B04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E4D4-4DF3-9D80-701792841B04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E4D4-4DF3-9D80-701792841B04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E4D4-4DF3-9D80-701792841B04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E4D4-4DF3-9D80-701792841B04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'210º'!$J$10:$K$10</c:f>
              <c:numCache>
                <c:formatCode>0.0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'210º'!$L$10:$M$10</c:f>
              <c:numCache>
                <c:formatCode>0.0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E4D4-4DF3-9D80-701792841B04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E4D4-4DF3-9D80-701792841B04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'210º'!$J$11:$K$11</c:f>
              <c:numCache>
                <c:formatCode>0.0</c:formatCode>
                <c:ptCount val="2"/>
                <c:pt idx="0">
                  <c:v>0</c:v>
                </c:pt>
                <c:pt idx="1">
                  <c:v>-39.999999999999986</c:v>
                </c:pt>
              </c:numCache>
            </c:numRef>
          </c:xVal>
          <c:yVal>
            <c:numRef>
              <c:f>'210º'!$L$11:$M$11</c:f>
              <c:numCache>
                <c:formatCode>0.0</c:formatCode>
                <c:ptCount val="2"/>
                <c:pt idx="0">
                  <c:v>0</c:v>
                </c:pt>
                <c:pt idx="1">
                  <c:v>-69.282032302755098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E4D4-4DF3-9D80-701792841B04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E4D4-4DF3-9D80-701792841B04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E4D4-4DF3-9D80-701792841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'210º'!$J$12:$K$12</c:f>
              <c:numCache>
                <c:formatCode>0.0</c:formatCode>
                <c:ptCount val="2"/>
                <c:pt idx="0">
                  <c:v>0</c:v>
                </c:pt>
                <c:pt idx="1">
                  <c:v>4.9999999999999982</c:v>
                </c:pt>
              </c:numCache>
            </c:numRef>
          </c:xVal>
          <c:yVal>
            <c:numRef>
              <c:f>'210º'!$L$12:$M$12</c:f>
              <c:numCache>
                <c:formatCode>0.0</c:formatCode>
                <c:ptCount val="2"/>
                <c:pt idx="0">
                  <c:v>0</c:v>
                </c:pt>
                <c:pt idx="1">
                  <c:v>8.6602540378443873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E4D4-4DF3-9D80-701792841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CE1-4FCB-A318-2418AE358FE3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CE1-4FCB-A318-2418AE358FE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CE1-4FCB-A318-2418AE358FE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FCE1-4FCB-A318-2418AE358FE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'200º'!$J$4:$J$6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'200º'!$K$4:$K$6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E1-4FCB-A318-2418AE358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E1-4FCB-A318-2418AE358FE3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CE1-4FCB-A318-2418AE358FE3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CE1-4FCB-A318-2418AE358FE3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CE1-4FCB-A318-2418AE358FE3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FCE1-4FCB-A318-2418AE358FE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FCE1-4FCB-A318-2418AE358FE3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CE1-4FCB-A318-2418AE358FE3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CE1-4FCB-A318-2418AE358FE3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CE1-4FCB-A318-2418AE358FE3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CE1-4FCB-A318-2418AE358FE3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CE1-4FCB-A318-2418AE358FE3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FCE1-4FCB-A318-2418AE358FE3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CE1-4FCB-A318-2418AE358FE3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CE1-4FCB-A318-2418AE358FE3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FCE1-4FCB-A318-2418AE358FE3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FCE1-4FCB-A318-2418AE358FE3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FCE1-4FCB-A318-2418AE358FE3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FCE1-4FCB-A318-2418AE358FE3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FCE1-4FCB-A318-2418AE358FE3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FCE1-4FCB-A318-2418AE358FE3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FCE1-4FCB-A318-2418AE358FE3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FCE1-4FCB-A318-2418AE358FE3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FCE1-4FCB-A318-2418AE358FE3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FCE1-4FCB-A318-2418AE358FE3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FCE1-4FCB-A318-2418AE358FE3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FCE1-4FCB-A318-2418AE358FE3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FCE1-4FCB-A318-2418AE358FE3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FCE1-4FCB-A318-2418AE358FE3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FCE1-4FCB-A318-2418AE358FE3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FCE1-4FCB-A318-2418AE358FE3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FCE1-4FCB-A318-2418AE358FE3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FCE1-4FCB-A318-2418AE358FE3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FCE1-4FCB-A318-2418AE358FE3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FCE1-4FCB-A318-2418AE358FE3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FCE1-4FCB-A318-2418AE358FE3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FCE1-4FCB-A318-2418AE358FE3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FCE1-4FCB-A318-2418AE358FE3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FCE1-4FCB-A318-2418AE358FE3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FCE1-4FCB-A318-2418AE358FE3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FCE1-4FCB-A318-2418AE358FE3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FCE1-4FCB-A318-2418AE358FE3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FCE1-4FCB-A318-2418AE358FE3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FCE1-4FCB-A318-2418AE358FE3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FCE1-4FCB-A318-2418AE358FE3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FCE1-4FCB-A318-2418AE358FE3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FCE1-4FCB-A318-2418AE358FE3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FCE1-4FCB-A318-2418AE358FE3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FCE1-4FCB-A318-2418AE358FE3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FCE1-4FCB-A318-2418AE358FE3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FCE1-4FCB-A318-2418AE358FE3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FCE1-4FCB-A318-2418AE358FE3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FCE1-4FCB-A318-2418AE358FE3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FCE1-4FCB-A318-2418AE358FE3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FCE1-4FCB-A318-2418AE358FE3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FCE1-4FCB-A318-2418AE358FE3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FCE1-4FCB-A318-2418AE358FE3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FCE1-4FCB-A318-2418AE358FE3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FCE1-4FCB-A318-2418AE358FE3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FCE1-4FCB-A318-2418AE358FE3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FCE1-4FCB-A318-2418AE358FE3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FCE1-4FCB-A318-2418AE358FE3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FCE1-4FCB-A318-2418AE358FE3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FCE1-4FCB-A318-2418AE358FE3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FCE1-4FCB-A318-2418AE358FE3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FCE1-4FCB-A318-2418AE358FE3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FCE1-4FCB-A318-2418AE358FE3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FCE1-4FCB-A318-2418AE358FE3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FCE1-4FCB-A318-2418AE358FE3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FCE1-4FCB-A318-2418AE358FE3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'200º'!$J$10:$K$10</c:f>
              <c:numCache>
                <c:formatCode>0.0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'200º'!$L$10:$M$10</c:f>
              <c:numCache>
                <c:formatCode>0.0</c:formatCode>
                <c:ptCount val="2"/>
                <c:pt idx="0">
                  <c:v>0</c:v>
                </c:pt>
                <c:pt idx="1">
                  <c:v>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FCE1-4FCB-A318-2418AE358FE3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FCE1-4FCB-A318-2418AE358FE3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'200º'!$J$11:$K$11</c:f>
              <c:numCache>
                <c:formatCode>0.0</c:formatCode>
                <c:ptCount val="2"/>
                <c:pt idx="0">
                  <c:v>0</c:v>
                </c:pt>
                <c:pt idx="1">
                  <c:v>-27.361611466053496</c:v>
                </c:pt>
              </c:numCache>
            </c:numRef>
          </c:xVal>
          <c:yVal>
            <c:numRef>
              <c:f>'200º'!$L$11:$M$11</c:f>
              <c:numCache>
                <c:formatCode>0.0</c:formatCode>
                <c:ptCount val="2"/>
                <c:pt idx="0">
                  <c:v>0</c:v>
                </c:pt>
                <c:pt idx="1">
                  <c:v>-75.175409662872681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FCE1-4FCB-A318-2418AE358FE3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FCE1-4FCB-A318-2418AE358FE3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FCE1-4FCB-A318-2418AE358F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'200º'!$J$12:$K$12</c:f>
              <c:numCache>
                <c:formatCode>0.0</c:formatCode>
                <c:ptCount val="2"/>
                <c:pt idx="0">
                  <c:v>0</c:v>
                </c:pt>
                <c:pt idx="1">
                  <c:v>3.420201433256687</c:v>
                </c:pt>
              </c:numCache>
            </c:numRef>
          </c:xVal>
          <c:yVal>
            <c:numRef>
              <c:f>'200º'!$L$12:$M$12</c:f>
              <c:numCache>
                <c:formatCode>0.0</c:formatCode>
                <c:ptCount val="2"/>
                <c:pt idx="0">
                  <c:v>0</c:v>
                </c:pt>
                <c:pt idx="1">
                  <c:v>9.3969262078590852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FCE1-4FCB-A318-2418AE358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458-4AF7-AB5D-455EC82B3EE8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8458-4AF7-AB5D-455EC82B3EE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8458-4AF7-AB5D-455EC82B3EE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8458-4AF7-AB5D-455EC82B3EE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'190º'!$J$4:$J$6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'190º'!$K$4:$K$6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58-4AF7-AB5D-455EC82B3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458-4AF7-AB5D-455EC82B3EE8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458-4AF7-AB5D-455EC82B3EE8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458-4AF7-AB5D-455EC82B3EE8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458-4AF7-AB5D-455EC82B3EE8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8458-4AF7-AB5D-455EC82B3EE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8458-4AF7-AB5D-455EC82B3EE8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458-4AF7-AB5D-455EC82B3EE8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458-4AF7-AB5D-455EC82B3EE8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458-4AF7-AB5D-455EC82B3EE8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8458-4AF7-AB5D-455EC82B3EE8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8458-4AF7-AB5D-455EC82B3EE8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8458-4AF7-AB5D-455EC82B3EE8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8458-4AF7-AB5D-455EC82B3EE8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8458-4AF7-AB5D-455EC82B3EE8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8458-4AF7-AB5D-455EC82B3EE8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8458-4AF7-AB5D-455EC82B3EE8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8458-4AF7-AB5D-455EC82B3EE8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8458-4AF7-AB5D-455EC82B3EE8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8458-4AF7-AB5D-455EC82B3EE8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8458-4AF7-AB5D-455EC82B3EE8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8458-4AF7-AB5D-455EC82B3EE8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8458-4AF7-AB5D-455EC82B3EE8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8458-4AF7-AB5D-455EC82B3EE8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8458-4AF7-AB5D-455EC82B3EE8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8458-4AF7-AB5D-455EC82B3EE8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8458-4AF7-AB5D-455EC82B3EE8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8458-4AF7-AB5D-455EC82B3EE8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8458-4AF7-AB5D-455EC82B3EE8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8458-4AF7-AB5D-455EC82B3EE8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8458-4AF7-AB5D-455EC82B3EE8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8458-4AF7-AB5D-455EC82B3EE8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8458-4AF7-AB5D-455EC82B3EE8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8458-4AF7-AB5D-455EC82B3EE8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8458-4AF7-AB5D-455EC82B3EE8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8458-4AF7-AB5D-455EC82B3EE8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8458-4AF7-AB5D-455EC82B3EE8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8458-4AF7-AB5D-455EC82B3EE8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8458-4AF7-AB5D-455EC82B3EE8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8458-4AF7-AB5D-455EC82B3EE8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8458-4AF7-AB5D-455EC82B3EE8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8458-4AF7-AB5D-455EC82B3EE8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8458-4AF7-AB5D-455EC82B3EE8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8458-4AF7-AB5D-455EC82B3EE8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8458-4AF7-AB5D-455EC82B3EE8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8458-4AF7-AB5D-455EC82B3EE8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8458-4AF7-AB5D-455EC82B3EE8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8458-4AF7-AB5D-455EC82B3EE8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8458-4AF7-AB5D-455EC82B3EE8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8458-4AF7-AB5D-455EC82B3EE8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8458-4AF7-AB5D-455EC82B3EE8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8458-4AF7-AB5D-455EC82B3EE8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8458-4AF7-AB5D-455EC82B3EE8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8458-4AF7-AB5D-455EC82B3EE8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8458-4AF7-AB5D-455EC82B3EE8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8458-4AF7-AB5D-455EC82B3EE8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8458-4AF7-AB5D-455EC82B3EE8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8458-4AF7-AB5D-455EC82B3EE8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8458-4AF7-AB5D-455EC82B3EE8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8458-4AF7-AB5D-455EC82B3EE8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8458-4AF7-AB5D-455EC82B3EE8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8458-4AF7-AB5D-455EC82B3EE8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8458-4AF7-AB5D-455EC82B3EE8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8458-4AF7-AB5D-455EC82B3EE8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8458-4AF7-AB5D-455EC82B3EE8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8458-4AF7-AB5D-455EC82B3EE8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8458-4AF7-AB5D-455EC82B3EE8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8458-4AF7-AB5D-455EC82B3EE8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8458-4AF7-AB5D-455EC82B3EE8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8458-4AF7-AB5D-455EC82B3EE8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'190º'!$J$10:$K$10</c:f>
              <c:numCache>
                <c:formatCode>0.0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'190º'!$L$10:$M$10</c:f>
              <c:numCache>
                <c:formatCode>0.0</c:formatCode>
                <c:ptCount val="2"/>
                <c:pt idx="0">
                  <c:v>0</c:v>
                </c:pt>
                <c:pt idx="1">
                  <c:v>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8458-4AF7-AB5D-455EC82B3EE8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8458-4AF7-AB5D-455EC82B3EE8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'190º'!$J$11:$K$11</c:f>
              <c:numCache>
                <c:formatCode>0.0</c:formatCode>
                <c:ptCount val="2"/>
                <c:pt idx="0">
                  <c:v>0</c:v>
                </c:pt>
                <c:pt idx="1">
                  <c:v>-13.891854213354424</c:v>
                </c:pt>
              </c:numCache>
            </c:numRef>
          </c:xVal>
          <c:yVal>
            <c:numRef>
              <c:f>'190º'!$L$11:$M$11</c:f>
              <c:numCache>
                <c:formatCode>0.0</c:formatCode>
                <c:ptCount val="2"/>
                <c:pt idx="0">
                  <c:v>0</c:v>
                </c:pt>
                <c:pt idx="1">
                  <c:v>-78.784620240976636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8458-4AF7-AB5D-455EC82B3EE8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8458-4AF7-AB5D-455EC82B3EE8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8458-4AF7-AB5D-455EC82B3E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'190º'!$J$12:$K$12</c:f>
              <c:numCache>
                <c:formatCode>0.0</c:formatCode>
                <c:ptCount val="2"/>
                <c:pt idx="0">
                  <c:v>0</c:v>
                </c:pt>
                <c:pt idx="1">
                  <c:v>1.736481776669303</c:v>
                </c:pt>
              </c:numCache>
            </c:numRef>
          </c:xVal>
          <c:yVal>
            <c:numRef>
              <c:f>'190º'!$L$12:$M$12</c:f>
              <c:numCache>
                <c:formatCode>0.0</c:formatCode>
                <c:ptCount val="2"/>
                <c:pt idx="0">
                  <c:v>0</c:v>
                </c:pt>
                <c:pt idx="1">
                  <c:v>9.8480775301220795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8458-4AF7-AB5D-455EC82B3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CD6-4A05-87E9-4651B077ABA7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CD6-4A05-87E9-4651B077ABA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BCD6-4A05-87E9-4651B077ABA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BCD6-4A05-87E9-4651B077ABA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'180º'!$J$4:$J$6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'180º'!$K$4:$K$6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D6-4A05-87E9-4651B077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D6-4A05-87E9-4651B077ABA7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CD6-4A05-87E9-4651B077ABA7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CD6-4A05-87E9-4651B077ABA7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CD6-4A05-87E9-4651B077ABA7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BCD6-4A05-87E9-4651B077ABA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BCD6-4A05-87E9-4651B077ABA7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CD6-4A05-87E9-4651B077ABA7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CD6-4A05-87E9-4651B077ABA7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CD6-4A05-87E9-4651B077ABA7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BCD6-4A05-87E9-4651B077ABA7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BCD6-4A05-87E9-4651B077ABA7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BCD6-4A05-87E9-4651B077ABA7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CD6-4A05-87E9-4651B077ABA7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BCD6-4A05-87E9-4651B077ABA7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CD6-4A05-87E9-4651B077ABA7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BCD6-4A05-87E9-4651B077ABA7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BCD6-4A05-87E9-4651B077ABA7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BCD6-4A05-87E9-4651B077ABA7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BCD6-4A05-87E9-4651B077ABA7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BCD6-4A05-87E9-4651B077ABA7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BCD6-4A05-87E9-4651B077ABA7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BCD6-4A05-87E9-4651B077ABA7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BCD6-4A05-87E9-4651B077ABA7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BCD6-4A05-87E9-4651B077ABA7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BCD6-4A05-87E9-4651B077ABA7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BCD6-4A05-87E9-4651B077ABA7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BCD6-4A05-87E9-4651B077ABA7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BCD6-4A05-87E9-4651B077ABA7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BCD6-4A05-87E9-4651B077ABA7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BCD6-4A05-87E9-4651B077ABA7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BCD6-4A05-87E9-4651B077ABA7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BCD6-4A05-87E9-4651B077ABA7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BCD6-4A05-87E9-4651B077ABA7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BCD6-4A05-87E9-4651B077ABA7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BCD6-4A05-87E9-4651B077ABA7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BCD6-4A05-87E9-4651B077ABA7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BCD6-4A05-87E9-4651B077ABA7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BCD6-4A05-87E9-4651B077ABA7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BCD6-4A05-87E9-4651B077ABA7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BCD6-4A05-87E9-4651B077ABA7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BCD6-4A05-87E9-4651B077ABA7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BCD6-4A05-87E9-4651B077ABA7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BCD6-4A05-87E9-4651B077ABA7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BCD6-4A05-87E9-4651B077ABA7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BCD6-4A05-87E9-4651B077ABA7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BCD6-4A05-87E9-4651B077ABA7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BCD6-4A05-87E9-4651B077ABA7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BCD6-4A05-87E9-4651B077ABA7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BCD6-4A05-87E9-4651B077ABA7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BCD6-4A05-87E9-4651B077ABA7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BCD6-4A05-87E9-4651B077ABA7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BCD6-4A05-87E9-4651B077ABA7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BCD6-4A05-87E9-4651B077ABA7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BCD6-4A05-87E9-4651B077ABA7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BCD6-4A05-87E9-4651B077ABA7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BCD6-4A05-87E9-4651B077ABA7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BCD6-4A05-87E9-4651B077ABA7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BCD6-4A05-87E9-4651B077ABA7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BCD6-4A05-87E9-4651B077ABA7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BCD6-4A05-87E9-4651B077ABA7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BCD6-4A05-87E9-4651B077ABA7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BCD6-4A05-87E9-4651B077ABA7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BCD6-4A05-87E9-4651B077ABA7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BCD6-4A05-87E9-4651B077ABA7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BCD6-4A05-87E9-4651B077ABA7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BCD6-4A05-87E9-4651B077ABA7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BCD6-4A05-87E9-4651B077ABA7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BCD6-4A05-87E9-4651B077ABA7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BCD6-4A05-87E9-4651B077ABA7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'180º'!$J$10:$K$10</c:f>
              <c:numCache>
                <c:formatCode>0.0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'180º'!$L$10:$M$10</c:f>
              <c:numCache>
                <c:formatCode>0.0</c:formatCode>
                <c:ptCount val="2"/>
                <c:pt idx="0">
                  <c:v>0</c:v>
                </c:pt>
                <c:pt idx="1">
                  <c:v>-1.102633609417758E-14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BCD6-4A05-87E9-4651B077ABA7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BCD6-4A05-87E9-4651B077ABA7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'180º'!$J$11:$K$11</c:f>
              <c:numCache>
                <c:formatCode>0.0</c:formatCode>
                <c:ptCount val="2"/>
                <c:pt idx="0">
                  <c:v>0</c:v>
                </c:pt>
                <c:pt idx="1">
                  <c:v>4.90059381963448E-15</c:v>
                </c:pt>
              </c:numCache>
            </c:numRef>
          </c:xVal>
          <c:yVal>
            <c:numRef>
              <c:f>'180º'!$L$11:$M$11</c:f>
              <c:numCache>
                <c:formatCode>0.0</c:formatCode>
                <c:ptCount val="2"/>
                <c:pt idx="0">
                  <c:v>0</c:v>
                </c:pt>
                <c:pt idx="1">
                  <c:v>-80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BCD6-4A05-87E9-4651B077ABA7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BCD6-4A05-87E9-4651B077ABA7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BCD6-4A05-87E9-4651B077AB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'180º'!$J$12:$K$12</c:f>
              <c:numCache>
                <c:formatCode>0.0</c:formatCode>
                <c:ptCount val="2"/>
                <c:pt idx="0">
                  <c:v>0</c:v>
                </c:pt>
                <c:pt idx="1">
                  <c:v>-6.1257422745431001E-16</c:v>
                </c:pt>
              </c:numCache>
            </c:numRef>
          </c:xVal>
          <c:yVal>
            <c:numRef>
              <c:f>'180º'!$L$12:$M$12</c:f>
              <c:numCache>
                <c:formatCode>0.0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BCD6-4A05-87E9-4651B077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169-47EC-8C2E-5B2769C6FF93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169-47EC-8C2E-5B2769C6FF9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F169-47EC-8C2E-5B2769C6FF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F169-47EC-8C2E-5B2769C6FF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'170º'!$J$4:$J$6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'170º'!$K$4:$K$6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69-47EC-8C2E-5B2769C6F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69-47EC-8C2E-5B2769C6FF93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169-47EC-8C2E-5B2769C6FF93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169-47EC-8C2E-5B2769C6FF93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169-47EC-8C2E-5B2769C6FF93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F169-47EC-8C2E-5B2769C6FF9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F169-47EC-8C2E-5B2769C6FF93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169-47EC-8C2E-5B2769C6FF93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169-47EC-8C2E-5B2769C6FF93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169-47EC-8C2E-5B2769C6FF93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169-47EC-8C2E-5B2769C6FF93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169-47EC-8C2E-5B2769C6FF93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F169-47EC-8C2E-5B2769C6FF93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169-47EC-8C2E-5B2769C6FF93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169-47EC-8C2E-5B2769C6FF93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F169-47EC-8C2E-5B2769C6FF93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F169-47EC-8C2E-5B2769C6FF93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F169-47EC-8C2E-5B2769C6FF93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F169-47EC-8C2E-5B2769C6FF93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F169-47EC-8C2E-5B2769C6FF93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F169-47EC-8C2E-5B2769C6FF93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F169-47EC-8C2E-5B2769C6FF93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F169-47EC-8C2E-5B2769C6FF93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F169-47EC-8C2E-5B2769C6FF93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F169-47EC-8C2E-5B2769C6FF93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F169-47EC-8C2E-5B2769C6FF93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F169-47EC-8C2E-5B2769C6FF93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F169-47EC-8C2E-5B2769C6FF93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F169-47EC-8C2E-5B2769C6FF93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F169-47EC-8C2E-5B2769C6FF93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F169-47EC-8C2E-5B2769C6FF93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F169-47EC-8C2E-5B2769C6FF93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F169-47EC-8C2E-5B2769C6FF93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F169-47EC-8C2E-5B2769C6FF93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F169-47EC-8C2E-5B2769C6FF93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F169-47EC-8C2E-5B2769C6FF93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F169-47EC-8C2E-5B2769C6FF93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F169-47EC-8C2E-5B2769C6FF93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F169-47EC-8C2E-5B2769C6FF93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F169-47EC-8C2E-5B2769C6FF93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F169-47EC-8C2E-5B2769C6FF93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F169-47EC-8C2E-5B2769C6FF93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F169-47EC-8C2E-5B2769C6FF93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F169-47EC-8C2E-5B2769C6FF93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F169-47EC-8C2E-5B2769C6FF93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F169-47EC-8C2E-5B2769C6FF93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F169-47EC-8C2E-5B2769C6FF93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F169-47EC-8C2E-5B2769C6FF93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F169-47EC-8C2E-5B2769C6FF93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F169-47EC-8C2E-5B2769C6FF93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F169-47EC-8C2E-5B2769C6FF93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F169-47EC-8C2E-5B2769C6FF93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F169-47EC-8C2E-5B2769C6FF93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F169-47EC-8C2E-5B2769C6FF93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F169-47EC-8C2E-5B2769C6FF93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F169-47EC-8C2E-5B2769C6FF93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F169-47EC-8C2E-5B2769C6FF93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F169-47EC-8C2E-5B2769C6FF93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F169-47EC-8C2E-5B2769C6FF93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F169-47EC-8C2E-5B2769C6FF93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F169-47EC-8C2E-5B2769C6FF93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F169-47EC-8C2E-5B2769C6FF93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F169-47EC-8C2E-5B2769C6FF93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F169-47EC-8C2E-5B2769C6FF93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F169-47EC-8C2E-5B2769C6FF93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F169-47EC-8C2E-5B2769C6FF93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F169-47EC-8C2E-5B2769C6FF93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F169-47EC-8C2E-5B2769C6FF93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F169-47EC-8C2E-5B2769C6FF93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F169-47EC-8C2E-5B2769C6FF93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'170º'!$J$10:$K$10</c:f>
              <c:numCache>
                <c:formatCode>0.0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'170º'!$L$10:$M$10</c:f>
              <c:numCache>
                <c:formatCode>0.0</c:formatCode>
                <c:ptCount val="2"/>
                <c:pt idx="0">
                  <c:v>0</c:v>
                </c:pt>
                <c:pt idx="1">
                  <c:v>-15.628335990023725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F169-47EC-8C2E-5B2769C6FF93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F169-47EC-8C2E-5B2769C6FF93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'170º'!$J$11:$K$11</c:f>
              <c:numCache>
                <c:formatCode>0.0</c:formatCode>
                <c:ptCount val="2"/>
                <c:pt idx="0">
                  <c:v>0</c:v>
                </c:pt>
                <c:pt idx="1">
                  <c:v>13.891854213354433</c:v>
                </c:pt>
              </c:numCache>
            </c:numRef>
          </c:xVal>
          <c:yVal>
            <c:numRef>
              <c:f>'170º'!$L$11:$M$11</c:f>
              <c:numCache>
                <c:formatCode>0.0</c:formatCode>
                <c:ptCount val="2"/>
                <c:pt idx="0">
                  <c:v>0</c:v>
                </c:pt>
                <c:pt idx="1">
                  <c:v>-78.784620240976636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F169-47EC-8C2E-5B2769C6FF93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F169-47EC-8C2E-5B2769C6FF93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F169-47EC-8C2E-5B2769C6F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'170º'!$J$12:$K$12</c:f>
              <c:numCache>
                <c:formatCode>0.0</c:formatCode>
                <c:ptCount val="2"/>
                <c:pt idx="0">
                  <c:v>0</c:v>
                </c:pt>
                <c:pt idx="1">
                  <c:v>-1.7364817766693041</c:v>
                </c:pt>
              </c:numCache>
            </c:numRef>
          </c:xVal>
          <c:yVal>
            <c:numRef>
              <c:f>'170º'!$L$12:$M$12</c:f>
              <c:numCache>
                <c:formatCode>0.0</c:formatCode>
                <c:ptCount val="2"/>
                <c:pt idx="0">
                  <c:v>0</c:v>
                </c:pt>
                <c:pt idx="1">
                  <c:v>9.8480775301220795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F169-47EC-8C2E-5B2769C6F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B4D-47AA-8EE2-053F9A01D15C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B4D-47AA-8EE2-053F9A01D15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BB4D-47AA-8EE2-053F9A01D15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BB4D-47AA-8EE2-053F9A01D15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'160º'!$J$4:$J$6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'160º'!$K$4:$K$6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B4D-47AA-8EE2-053F9A01D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B4D-47AA-8EE2-053F9A01D15C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B4D-47AA-8EE2-053F9A01D15C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B4D-47AA-8EE2-053F9A01D15C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B4D-47AA-8EE2-053F9A01D15C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BB4D-47AA-8EE2-053F9A01D15C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BB4D-47AA-8EE2-053F9A01D15C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B4D-47AA-8EE2-053F9A01D15C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B4D-47AA-8EE2-053F9A01D15C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B4D-47AA-8EE2-053F9A01D15C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BB4D-47AA-8EE2-053F9A01D15C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BB4D-47AA-8EE2-053F9A01D15C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BB4D-47AA-8EE2-053F9A01D15C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B4D-47AA-8EE2-053F9A01D15C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BB4D-47AA-8EE2-053F9A01D15C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B4D-47AA-8EE2-053F9A01D15C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BB4D-47AA-8EE2-053F9A01D15C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BB4D-47AA-8EE2-053F9A01D15C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BB4D-47AA-8EE2-053F9A01D15C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BB4D-47AA-8EE2-053F9A01D15C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BB4D-47AA-8EE2-053F9A01D15C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BB4D-47AA-8EE2-053F9A01D15C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BB4D-47AA-8EE2-053F9A01D15C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BB4D-47AA-8EE2-053F9A01D15C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BB4D-47AA-8EE2-053F9A01D15C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BB4D-47AA-8EE2-053F9A01D15C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BB4D-47AA-8EE2-053F9A01D15C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BB4D-47AA-8EE2-053F9A01D15C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BB4D-47AA-8EE2-053F9A01D15C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BB4D-47AA-8EE2-053F9A01D15C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BB4D-47AA-8EE2-053F9A01D15C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BB4D-47AA-8EE2-053F9A01D15C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BB4D-47AA-8EE2-053F9A01D15C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BB4D-47AA-8EE2-053F9A01D15C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BB4D-47AA-8EE2-053F9A01D15C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BB4D-47AA-8EE2-053F9A01D15C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BB4D-47AA-8EE2-053F9A01D15C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BB4D-47AA-8EE2-053F9A01D15C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BB4D-47AA-8EE2-053F9A01D15C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BB4D-47AA-8EE2-053F9A01D15C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BB4D-47AA-8EE2-053F9A01D15C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BB4D-47AA-8EE2-053F9A01D15C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BB4D-47AA-8EE2-053F9A01D15C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BB4D-47AA-8EE2-053F9A01D15C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BB4D-47AA-8EE2-053F9A01D15C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BB4D-47AA-8EE2-053F9A01D15C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BB4D-47AA-8EE2-053F9A01D15C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BB4D-47AA-8EE2-053F9A01D15C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BB4D-47AA-8EE2-053F9A01D15C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BB4D-47AA-8EE2-053F9A01D15C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BB4D-47AA-8EE2-053F9A01D15C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BB4D-47AA-8EE2-053F9A01D15C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BB4D-47AA-8EE2-053F9A01D15C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BB4D-47AA-8EE2-053F9A01D15C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BB4D-47AA-8EE2-053F9A01D15C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BB4D-47AA-8EE2-053F9A01D15C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BB4D-47AA-8EE2-053F9A01D15C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BB4D-47AA-8EE2-053F9A01D15C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BB4D-47AA-8EE2-053F9A01D15C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BB4D-47AA-8EE2-053F9A01D15C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BB4D-47AA-8EE2-053F9A01D15C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BB4D-47AA-8EE2-053F9A01D15C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BB4D-47AA-8EE2-053F9A01D15C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BB4D-47AA-8EE2-053F9A01D15C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BB4D-47AA-8EE2-053F9A01D15C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BB4D-47AA-8EE2-053F9A01D15C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BB4D-47AA-8EE2-053F9A01D15C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BB4D-47AA-8EE2-053F9A01D15C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BB4D-47AA-8EE2-053F9A01D15C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BB4D-47AA-8EE2-053F9A01D15C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'160º'!$J$10:$K$10</c:f>
              <c:numCache>
                <c:formatCode>0.0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'160º'!$L$10:$M$10</c:f>
              <c:numCache>
                <c:formatCode>0.0</c:formatCode>
                <c:ptCount val="2"/>
                <c:pt idx="0">
                  <c:v>0</c:v>
                </c:pt>
                <c:pt idx="1">
                  <c:v>-30.7818128993102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BB4D-47AA-8EE2-053F9A01D15C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BB4D-47AA-8EE2-053F9A01D15C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'160º'!$J$11:$K$11</c:f>
              <c:numCache>
                <c:formatCode>0.0</c:formatCode>
                <c:ptCount val="2"/>
                <c:pt idx="0">
                  <c:v>0</c:v>
                </c:pt>
                <c:pt idx="1">
                  <c:v>27.361611466053507</c:v>
                </c:pt>
              </c:numCache>
            </c:numRef>
          </c:xVal>
          <c:yVal>
            <c:numRef>
              <c:f>'160º'!$L$11:$M$11</c:f>
              <c:numCache>
                <c:formatCode>0.0</c:formatCode>
                <c:ptCount val="2"/>
                <c:pt idx="0">
                  <c:v>0</c:v>
                </c:pt>
                <c:pt idx="1">
                  <c:v>-75.175409662872667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BB4D-47AA-8EE2-053F9A01D15C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BB4D-47AA-8EE2-053F9A01D15C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BB4D-47AA-8EE2-053F9A01D1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'160º'!$J$12:$K$12</c:f>
              <c:numCache>
                <c:formatCode>0.0</c:formatCode>
                <c:ptCount val="2"/>
                <c:pt idx="0">
                  <c:v>0</c:v>
                </c:pt>
                <c:pt idx="1">
                  <c:v>-3.4202014332566884</c:v>
                </c:pt>
              </c:numCache>
            </c:numRef>
          </c:xVal>
          <c:yVal>
            <c:numRef>
              <c:f>'160º'!$L$12:$M$12</c:f>
              <c:numCache>
                <c:formatCode>0.0</c:formatCode>
                <c:ptCount val="2"/>
                <c:pt idx="0">
                  <c:v>0</c:v>
                </c:pt>
                <c:pt idx="1">
                  <c:v>9.3969262078590834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BB4D-47AA-8EE2-053F9A01D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C57-404F-8152-4C430ABC84E3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C57-404F-8152-4C430ABC84E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C57-404F-8152-4C430ABC84E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C57-404F-8152-4C430ABC84E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'150º'!$J$4:$J$6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'150º'!$K$4:$K$6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57-404F-8152-4C430ABC8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57-404F-8152-4C430ABC84E3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57-404F-8152-4C430ABC84E3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C57-404F-8152-4C430ABC84E3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C57-404F-8152-4C430ABC84E3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5C57-404F-8152-4C430ABC84E3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5C57-404F-8152-4C430ABC84E3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C57-404F-8152-4C430ABC84E3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C57-404F-8152-4C430ABC84E3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C57-404F-8152-4C430ABC84E3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C57-404F-8152-4C430ABC84E3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C57-404F-8152-4C430ABC84E3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5C57-404F-8152-4C430ABC84E3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C57-404F-8152-4C430ABC84E3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C57-404F-8152-4C430ABC84E3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C57-404F-8152-4C430ABC84E3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5C57-404F-8152-4C430ABC84E3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5C57-404F-8152-4C430ABC84E3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C57-404F-8152-4C430ABC84E3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5C57-404F-8152-4C430ABC84E3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57-404F-8152-4C430ABC84E3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5C57-404F-8152-4C430ABC84E3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5C57-404F-8152-4C430ABC84E3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5C57-404F-8152-4C430ABC84E3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5C57-404F-8152-4C430ABC84E3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5C57-404F-8152-4C430ABC84E3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5C57-404F-8152-4C430ABC84E3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5C57-404F-8152-4C430ABC84E3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5C57-404F-8152-4C430ABC84E3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5C57-404F-8152-4C430ABC84E3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5C57-404F-8152-4C430ABC84E3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5C57-404F-8152-4C430ABC84E3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5C57-404F-8152-4C430ABC84E3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5C57-404F-8152-4C430ABC84E3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5C57-404F-8152-4C430ABC84E3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5C57-404F-8152-4C430ABC84E3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5C57-404F-8152-4C430ABC84E3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5C57-404F-8152-4C430ABC84E3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5C57-404F-8152-4C430ABC84E3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5C57-404F-8152-4C430ABC84E3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5C57-404F-8152-4C430ABC84E3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5C57-404F-8152-4C430ABC84E3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5C57-404F-8152-4C430ABC84E3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5C57-404F-8152-4C430ABC84E3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5C57-404F-8152-4C430ABC84E3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5C57-404F-8152-4C430ABC84E3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5C57-404F-8152-4C430ABC84E3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5C57-404F-8152-4C430ABC84E3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5C57-404F-8152-4C430ABC84E3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5C57-404F-8152-4C430ABC84E3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5C57-404F-8152-4C430ABC84E3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5C57-404F-8152-4C430ABC84E3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5C57-404F-8152-4C430ABC84E3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5C57-404F-8152-4C430ABC84E3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5C57-404F-8152-4C430ABC84E3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5C57-404F-8152-4C430ABC84E3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5C57-404F-8152-4C430ABC84E3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5C57-404F-8152-4C430ABC84E3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5C57-404F-8152-4C430ABC84E3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5C57-404F-8152-4C430ABC84E3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5C57-404F-8152-4C430ABC84E3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5C57-404F-8152-4C430ABC84E3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5C57-404F-8152-4C430ABC84E3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5C57-404F-8152-4C430ABC84E3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5C57-404F-8152-4C430ABC84E3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5C57-404F-8152-4C430ABC84E3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5C57-404F-8152-4C430ABC84E3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5C57-404F-8152-4C430ABC84E3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5C57-404F-8152-4C430ABC84E3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5C57-404F-8152-4C430ABC84E3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'150º'!$J$10:$K$10</c:f>
              <c:numCache>
                <c:formatCode>0.0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'150º'!$L$10:$M$10</c:f>
              <c:numCache>
                <c:formatCode>0.0</c:formatCode>
                <c:ptCount val="2"/>
                <c:pt idx="0">
                  <c:v>0</c:v>
                </c:pt>
                <c:pt idx="1">
                  <c:v>-44.999999999999993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5C57-404F-8152-4C430ABC84E3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5C57-404F-8152-4C430ABC84E3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'150º'!$J$11:$K$11</c:f>
              <c:numCache>
                <c:formatCode>0.0</c:formatCode>
                <c:ptCount val="2"/>
                <c:pt idx="0">
                  <c:v>0</c:v>
                </c:pt>
                <c:pt idx="1">
                  <c:v>40.000000000000007</c:v>
                </c:pt>
              </c:numCache>
            </c:numRef>
          </c:xVal>
          <c:yVal>
            <c:numRef>
              <c:f>'150º'!$L$11:$M$11</c:f>
              <c:numCache>
                <c:formatCode>0.0</c:formatCode>
                <c:ptCount val="2"/>
                <c:pt idx="0">
                  <c:v>0</c:v>
                </c:pt>
                <c:pt idx="1">
                  <c:v>-69.282032302755084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5C57-404F-8152-4C430ABC84E3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5C57-404F-8152-4C430ABC84E3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5C57-404F-8152-4C430ABC84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'150º'!$J$12:$K$12</c:f>
              <c:numCache>
                <c:formatCode>0.0</c:formatCode>
                <c:ptCount val="2"/>
                <c:pt idx="0">
                  <c:v>0</c:v>
                </c:pt>
                <c:pt idx="1">
                  <c:v>-5.0000000000000009</c:v>
                </c:pt>
              </c:numCache>
            </c:numRef>
          </c:xVal>
          <c:yVal>
            <c:numRef>
              <c:f>'150º'!$L$12:$M$12</c:f>
              <c:numCache>
                <c:formatCode>0.0</c:formatCode>
                <c:ptCount val="2"/>
                <c:pt idx="0">
                  <c:v>0</c:v>
                </c:pt>
                <c:pt idx="1">
                  <c:v>8.6602540378443855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5C57-404F-8152-4C430ABC8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B64-46AA-8DDF-27FA132DA4D6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B64-46AA-8DDF-27FA132DA4D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B64-46AA-8DDF-27FA132DA4D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DB64-46AA-8DDF-27FA132DA4D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'140º'!$J$4:$J$6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'140º'!$K$4:$K$6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64-46AA-8DDF-27FA132D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B64-46AA-8DDF-27FA132DA4D6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B64-46AA-8DDF-27FA132DA4D6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B64-46AA-8DDF-27FA132DA4D6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B64-46AA-8DDF-27FA132DA4D6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DB64-46AA-8DDF-27FA132DA4D6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DB64-46AA-8DDF-27FA132DA4D6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B64-46AA-8DDF-27FA132DA4D6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B64-46AA-8DDF-27FA132DA4D6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B64-46AA-8DDF-27FA132DA4D6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B64-46AA-8DDF-27FA132DA4D6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B64-46AA-8DDF-27FA132DA4D6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DB64-46AA-8DDF-27FA132DA4D6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B64-46AA-8DDF-27FA132DA4D6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DB64-46AA-8DDF-27FA132DA4D6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DB64-46AA-8DDF-27FA132DA4D6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DB64-46AA-8DDF-27FA132DA4D6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DB64-46AA-8DDF-27FA132DA4D6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DB64-46AA-8DDF-27FA132DA4D6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DB64-46AA-8DDF-27FA132DA4D6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DB64-46AA-8DDF-27FA132DA4D6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DB64-46AA-8DDF-27FA132DA4D6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DB64-46AA-8DDF-27FA132DA4D6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DB64-46AA-8DDF-27FA132DA4D6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DB64-46AA-8DDF-27FA132DA4D6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DB64-46AA-8DDF-27FA132DA4D6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DB64-46AA-8DDF-27FA132DA4D6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DB64-46AA-8DDF-27FA132DA4D6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DB64-46AA-8DDF-27FA132DA4D6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DB64-46AA-8DDF-27FA132DA4D6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DB64-46AA-8DDF-27FA132DA4D6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DB64-46AA-8DDF-27FA132DA4D6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DB64-46AA-8DDF-27FA132DA4D6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DB64-46AA-8DDF-27FA132DA4D6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DB64-46AA-8DDF-27FA132DA4D6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DB64-46AA-8DDF-27FA132DA4D6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DB64-46AA-8DDF-27FA132DA4D6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DB64-46AA-8DDF-27FA132DA4D6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DB64-46AA-8DDF-27FA132DA4D6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DB64-46AA-8DDF-27FA132DA4D6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DB64-46AA-8DDF-27FA132DA4D6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DB64-46AA-8DDF-27FA132DA4D6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DB64-46AA-8DDF-27FA132DA4D6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DB64-46AA-8DDF-27FA132DA4D6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DB64-46AA-8DDF-27FA132DA4D6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DB64-46AA-8DDF-27FA132DA4D6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DB64-46AA-8DDF-27FA132DA4D6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DB64-46AA-8DDF-27FA132DA4D6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DB64-46AA-8DDF-27FA132DA4D6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DB64-46AA-8DDF-27FA132DA4D6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DB64-46AA-8DDF-27FA132DA4D6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DB64-46AA-8DDF-27FA132DA4D6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DB64-46AA-8DDF-27FA132DA4D6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DB64-46AA-8DDF-27FA132DA4D6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DB64-46AA-8DDF-27FA132DA4D6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DB64-46AA-8DDF-27FA132DA4D6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DB64-46AA-8DDF-27FA132DA4D6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DB64-46AA-8DDF-27FA132DA4D6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DB64-46AA-8DDF-27FA132DA4D6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DB64-46AA-8DDF-27FA132DA4D6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DB64-46AA-8DDF-27FA132DA4D6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DB64-46AA-8DDF-27FA132DA4D6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DB64-46AA-8DDF-27FA132DA4D6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DB64-46AA-8DDF-27FA132DA4D6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DB64-46AA-8DDF-27FA132DA4D6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DB64-46AA-8DDF-27FA132DA4D6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DB64-46AA-8DDF-27FA132DA4D6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DB64-46AA-8DDF-27FA132DA4D6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DB64-46AA-8DDF-27FA132DA4D6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DB64-46AA-8DDF-27FA132DA4D6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'140º'!$J$10:$K$10</c:f>
              <c:numCache>
                <c:formatCode>0.0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'140º'!$L$10:$M$10</c:f>
              <c:numCache>
                <c:formatCode>0.0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DB64-46AA-8DDF-27FA132DA4D6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DB64-46AA-8DDF-27FA132DA4D6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'140º'!$J$11:$K$11</c:f>
              <c:numCache>
                <c:formatCode>0.0</c:formatCode>
                <c:ptCount val="2"/>
                <c:pt idx="0">
                  <c:v>0</c:v>
                </c:pt>
                <c:pt idx="1">
                  <c:v>51.423008774923147</c:v>
                </c:pt>
              </c:numCache>
            </c:numRef>
          </c:xVal>
          <c:yVal>
            <c:numRef>
              <c:f>'140º'!$L$11:$M$11</c:f>
              <c:numCache>
                <c:formatCode>0.0</c:formatCode>
                <c:ptCount val="2"/>
                <c:pt idx="0">
                  <c:v>0</c:v>
                </c:pt>
                <c:pt idx="1">
                  <c:v>-61.283555449518239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DB64-46AA-8DDF-27FA132DA4D6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DB64-46AA-8DDF-27FA132DA4D6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DB64-46AA-8DDF-27FA132DA4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'140º'!$J$12:$K$12</c:f>
              <c:numCache>
                <c:formatCode>0.0</c:formatCode>
                <c:ptCount val="2"/>
                <c:pt idx="0">
                  <c:v>0</c:v>
                </c:pt>
                <c:pt idx="1">
                  <c:v>-6.4278760968653934</c:v>
                </c:pt>
              </c:numCache>
            </c:numRef>
          </c:xVal>
          <c:yVal>
            <c:numRef>
              <c:f>'140º'!$L$12:$M$12</c:f>
              <c:numCache>
                <c:formatCode>0.0</c:formatCode>
                <c:ptCount val="2"/>
                <c:pt idx="0">
                  <c:v>0</c:v>
                </c:pt>
                <c:pt idx="1">
                  <c:v>7.6604444311897799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DB64-46AA-8DDF-27FA132D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1D4-4E16-9B84-E14B4C6DC574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1D4-4E16-9B84-E14B4C6DC57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1D4-4E16-9B84-E14B4C6DC57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D1D4-4E16-9B84-E14B4C6DC57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'130º'!$J$4:$J$6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'130º'!$K$4:$K$6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D4-4E16-9B84-E14B4C6DC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1D4-4E16-9B84-E14B4C6DC574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1D4-4E16-9B84-E14B4C6DC574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1D4-4E16-9B84-E14B4C6DC574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1D4-4E16-9B84-E14B4C6DC574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D1D4-4E16-9B84-E14B4C6DC574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D1D4-4E16-9B84-E14B4C6DC574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1D4-4E16-9B84-E14B4C6DC574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1D4-4E16-9B84-E14B4C6DC574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1D4-4E16-9B84-E14B4C6DC574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1D4-4E16-9B84-E14B4C6DC574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1D4-4E16-9B84-E14B4C6DC574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D1D4-4E16-9B84-E14B4C6DC574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1D4-4E16-9B84-E14B4C6DC574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D1D4-4E16-9B84-E14B4C6DC574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D1D4-4E16-9B84-E14B4C6DC574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D1D4-4E16-9B84-E14B4C6DC574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D1D4-4E16-9B84-E14B4C6DC574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D1D4-4E16-9B84-E14B4C6DC574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D1D4-4E16-9B84-E14B4C6DC574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D1D4-4E16-9B84-E14B4C6DC574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D1D4-4E16-9B84-E14B4C6DC574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D1D4-4E16-9B84-E14B4C6DC574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D1D4-4E16-9B84-E14B4C6DC574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D1D4-4E16-9B84-E14B4C6DC574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D1D4-4E16-9B84-E14B4C6DC574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D1D4-4E16-9B84-E14B4C6DC574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D1D4-4E16-9B84-E14B4C6DC574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D1D4-4E16-9B84-E14B4C6DC574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D1D4-4E16-9B84-E14B4C6DC574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D1D4-4E16-9B84-E14B4C6DC574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D1D4-4E16-9B84-E14B4C6DC574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D1D4-4E16-9B84-E14B4C6DC574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D1D4-4E16-9B84-E14B4C6DC574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D1D4-4E16-9B84-E14B4C6DC574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D1D4-4E16-9B84-E14B4C6DC574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D1D4-4E16-9B84-E14B4C6DC574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D1D4-4E16-9B84-E14B4C6DC574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D1D4-4E16-9B84-E14B4C6DC574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D1D4-4E16-9B84-E14B4C6DC574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D1D4-4E16-9B84-E14B4C6DC574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D1D4-4E16-9B84-E14B4C6DC574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D1D4-4E16-9B84-E14B4C6DC574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D1D4-4E16-9B84-E14B4C6DC574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D1D4-4E16-9B84-E14B4C6DC574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D1D4-4E16-9B84-E14B4C6DC574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D1D4-4E16-9B84-E14B4C6DC574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D1D4-4E16-9B84-E14B4C6DC574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D1D4-4E16-9B84-E14B4C6DC574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D1D4-4E16-9B84-E14B4C6DC574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D1D4-4E16-9B84-E14B4C6DC574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D1D4-4E16-9B84-E14B4C6DC574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D1D4-4E16-9B84-E14B4C6DC574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D1D4-4E16-9B84-E14B4C6DC574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D1D4-4E16-9B84-E14B4C6DC574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D1D4-4E16-9B84-E14B4C6DC574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D1D4-4E16-9B84-E14B4C6DC574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D1D4-4E16-9B84-E14B4C6DC574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D1D4-4E16-9B84-E14B4C6DC574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D1D4-4E16-9B84-E14B4C6DC574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D1D4-4E16-9B84-E14B4C6DC574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D1D4-4E16-9B84-E14B4C6DC574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D1D4-4E16-9B84-E14B4C6DC574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D1D4-4E16-9B84-E14B4C6DC574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D1D4-4E16-9B84-E14B4C6DC574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D1D4-4E16-9B84-E14B4C6DC574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D1D4-4E16-9B84-E14B4C6DC574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D1D4-4E16-9B84-E14B4C6DC574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D1D4-4E16-9B84-E14B4C6DC574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D1D4-4E16-9B84-E14B4C6DC574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'130º'!$J$10:$K$10</c:f>
              <c:numCache>
                <c:formatCode>0.0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'130º'!$L$10:$M$10</c:f>
              <c:numCache>
                <c:formatCode>0.0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D1D4-4E16-9B84-E14B4C6DC574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D1D4-4E16-9B84-E14B4C6DC574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'130º'!$J$11:$K$11</c:f>
              <c:numCache>
                <c:formatCode>0.0</c:formatCode>
                <c:ptCount val="2"/>
                <c:pt idx="0">
                  <c:v>0</c:v>
                </c:pt>
                <c:pt idx="1">
                  <c:v>61.283555449518239</c:v>
                </c:pt>
              </c:numCache>
            </c:numRef>
          </c:xVal>
          <c:yVal>
            <c:numRef>
              <c:f>'130º'!$L$11:$M$11</c:f>
              <c:numCache>
                <c:formatCode>0.0</c:formatCode>
                <c:ptCount val="2"/>
                <c:pt idx="0">
                  <c:v>0</c:v>
                </c:pt>
                <c:pt idx="1">
                  <c:v>-51.42300877492314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D1D4-4E16-9B84-E14B4C6DC574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D1D4-4E16-9B84-E14B4C6DC574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D1D4-4E16-9B84-E14B4C6DC5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'130º'!$J$12:$K$12</c:f>
              <c:numCache>
                <c:formatCode>0.0</c:formatCode>
                <c:ptCount val="2"/>
                <c:pt idx="0">
                  <c:v>0</c:v>
                </c:pt>
                <c:pt idx="1">
                  <c:v>-7.6604444311897799</c:v>
                </c:pt>
              </c:numCache>
            </c:numRef>
          </c:xVal>
          <c:yVal>
            <c:numRef>
              <c:f>'130º'!$L$12:$M$12</c:f>
              <c:numCache>
                <c:formatCode>0.0</c:formatCode>
                <c:ptCount val="2"/>
                <c:pt idx="0">
                  <c:v>0</c:v>
                </c:pt>
                <c:pt idx="1">
                  <c:v>6.4278760968653925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D1D4-4E16-9B84-E14B4C6DC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2EB-4CF3-B0A0-F8257D957E02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2EB-4CF3-B0A0-F8257D957E0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2EB-4CF3-B0A0-F8257D957E0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C2EB-4CF3-B0A0-F8257D957E0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'120º'!$J$4:$J$6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'120º'!$K$4:$K$6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EB-4CF3-B0A0-F8257D957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2EB-4CF3-B0A0-F8257D957E02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2EB-4CF3-B0A0-F8257D957E02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2EB-4CF3-B0A0-F8257D957E02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2EB-4CF3-B0A0-F8257D957E02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C2EB-4CF3-B0A0-F8257D957E02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C2EB-4CF3-B0A0-F8257D957E02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2EB-4CF3-B0A0-F8257D957E02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2EB-4CF3-B0A0-F8257D957E02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2EB-4CF3-B0A0-F8257D957E02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2EB-4CF3-B0A0-F8257D957E02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2EB-4CF3-B0A0-F8257D957E02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C2EB-4CF3-B0A0-F8257D957E02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C2EB-4CF3-B0A0-F8257D957E02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C2EB-4CF3-B0A0-F8257D957E02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C2EB-4CF3-B0A0-F8257D957E02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C2EB-4CF3-B0A0-F8257D957E02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C2EB-4CF3-B0A0-F8257D957E02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C2EB-4CF3-B0A0-F8257D957E02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C2EB-4CF3-B0A0-F8257D957E02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C2EB-4CF3-B0A0-F8257D957E02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C2EB-4CF3-B0A0-F8257D957E02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C2EB-4CF3-B0A0-F8257D957E02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C2EB-4CF3-B0A0-F8257D957E02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C2EB-4CF3-B0A0-F8257D957E02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C2EB-4CF3-B0A0-F8257D957E02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C2EB-4CF3-B0A0-F8257D957E02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C2EB-4CF3-B0A0-F8257D957E02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C2EB-4CF3-B0A0-F8257D957E02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C2EB-4CF3-B0A0-F8257D957E02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C2EB-4CF3-B0A0-F8257D957E02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C2EB-4CF3-B0A0-F8257D957E02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C2EB-4CF3-B0A0-F8257D957E02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C2EB-4CF3-B0A0-F8257D957E02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C2EB-4CF3-B0A0-F8257D957E02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C2EB-4CF3-B0A0-F8257D957E02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C2EB-4CF3-B0A0-F8257D957E02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C2EB-4CF3-B0A0-F8257D957E02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C2EB-4CF3-B0A0-F8257D957E02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C2EB-4CF3-B0A0-F8257D957E02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C2EB-4CF3-B0A0-F8257D957E02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C2EB-4CF3-B0A0-F8257D957E02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C2EB-4CF3-B0A0-F8257D957E02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C2EB-4CF3-B0A0-F8257D957E02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C2EB-4CF3-B0A0-F8257D957E02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C2EB-4CF3-B0A0-F8257D957E02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C2EB-4CF3-B0A0-F8257D957E02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C2EB-4CF3-B0A0-F8257D957E02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C2EB-4CF3-B0A0-F8257D957E02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C2EB-4CF3-B0A0-F8257D957E02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C2EB-4CF3-B0A0-F8257D957E02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C2EB-4CF3-B0A0-F8257D957E02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C2EB-4CF3-B0A0-F8257D957E02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C2EB-4CF3-B0A0-F8257D957E02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C2EB-4CF3-B0A0-F8257D957E02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C2EB-4CF3-B0A0-F8257D957E02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C2EB-4CF3-B0A0-F8257D957E02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C2EB-4CF3-B0A0-F8257D957E02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C2EB-4CF3-B0A0-F8257D957E02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C2EB-4CF3-B0A0-F8257D957E02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C2EB-4CF3-B0A0-F8257D957E02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C2EB-4CF3-B0A0-F8257D957E02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C2EB-4CF3-B0A0-F8257D957E02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C2EB-4CF3-B0A0-F8257D957E02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C2EB-4CF3-B0A0-F8257D957E02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C2EB-4CF3-B0A0-F8257D957E02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C2EB-4CF3-B0A0-F8257D957E02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C2EB-4CF3-B0A0-F8257D957E02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C2EB-4CF3-B0A0-F8257D957E02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C2EB-4CF3-B0A0-F8257D957E02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'120º'!$J$10:$K$10</c:f>
              <c:numCache>
                <c:formatCode>0.0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'120º'!$L$10:$M$10</c:f>
              <c:numCache>
                <c:formatCode>0.0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C2EB-4CF3-B0A0-F8257D957E02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C2EB-4CF3-B0A0-F8257D957E02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'120º'!$J$11:$K$11</c:f>
              <c:numCache>
                <c:formatCode>0.0</c:formatCode>
                <c:ptCount val="2"/>
                <c:pt idx="0">
                  <c:v>0</c:v>
                </c:pt>
                <c:pt idx="1">
                  <c:v>69.282032302755098</c:v>
                </c:pt>
              </c:numCache>
            </c:numRef>
          </c:xVal>
          <c:yVal>
            <c:numRef>
              <c:f>'120º'!$L$11:$M$11</c:f>
              <c:numCache>
                <c:formatCode>0.0</c:formatCode>
                <c:ptCount val="2"/>
                <c:pt idx="0">
                  <c:v>0</c:v>
                </c:pt>
                <c:pt idx="1">
                  <c:v>-39.999999999999993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C2EB-4CF3-B0A0-F8257D957E02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C2EB-4CF3-B0A0-F8257D957E02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C2EB-4CF3-B0A0-F8257D957E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'120º'!$J$12:$K$12</c:f>
              <c:numCache>
                <c:formatCode>0.0</c:formatCode>
                <c:ptCount val="2"/>
                <c:pt idx="0">
                  <c:v>0</c:v>
                </c:pt>
                <c:pt idx="1">
                  <c:v>-8.6602540378443873</c:v>
                </c:pt>
              </c:numCache>
            </c:numRef>
          </c:xVal>
          <c:yVal>
            <c:numRef>
              <c:f>'120º'!$L$12:$M$12</c:f>
              <c:numCache>
                <c:formatCode>0.0</c:formatCode>
                <c:ptCount val="2"/>
                <c:pt idx="0">
                  <c:v>0</c:v>
                </c:pt>
                <c:pt idx="1">
                  <c:v>4.9999999999999991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C2EB-4CF3-B0A0-F8257D957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9E7D-4347-BC2B-395301B7A0E7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9E7D-4347-BC2B-395301B7A0E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9E7D-4347-BC2B-395301B7A0E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9E7D-4347-BC2B-395301B7A0E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'110º'!$J$4:$J$6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'110º'!$K$4:$K$6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7D-4347-BC2B-395301B7A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E7D-4347-BC2B-395301B7A0E7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E7D-4347-BC2B-395301B7A0E7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E7D-4347-BC2B-395301B7A0E7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E7D-4347-BC2B-395301B7A0E7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9E7D-4347-BC2B-395301B7A0E7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9E7D-4347-BC2B-395301B7A0E7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E7D-4347-BC2B-395301B7A0E7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E7D-4347-BC2B-395301B7A0E7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9E7D-4347-BC2B-395301B7A0E7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9E7D-4347-BC2B-395301B7A0E7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9E7D-4347-BC2B-395301B7A0E7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9E7D-4347-BC2B-395301B7A0E7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9E7D-4347-BC2B-395301B7A0E7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9E7D-4347-BC2B-395301B7A0E7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9E7D-4347-BC2B-395301B7A0E7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9E7D-4347-BC2B-395301B7A0E7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9E7D-4347-BC2B-395301B7A0E7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9E7D-4347-BC2B-395301B7A0E7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9E7D-4347-BC2B-395301B7A0E7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9E7D-4347-BC2B-395301B7A0E7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9E7D-4347-BC2B-395301B7A0E7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9E7D-4347-BC2B-395301B7A0E7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9E7D-4347-BC2B-395301B7A0E7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9E7D-4347-BC2B-395301B7A0E7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9E7D-4347-BC2B-395301B7A0E7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9E7D-4347-BC2B-395301B7A0E7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9E7D-4347-BC2B-395301B7A0E7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9E7D-4347-BC2B-395301B7A0E7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9E7D-4347-BC2B-395301B7A0E7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9E7D-4347-BC2B-395301B7A0E7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9E7D-4347-BC2B-395301B7A0E7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9E7D-4347-BC2B-395301B7A0E7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9E7D-4347-BC2B-395301B7A0E7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9E7D-4347-BC2B-395301B7A0E7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9E7D-4347-BC2B-395301B7A0E7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9E7D-4347-BC2B-395301B7A0E7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9E7D-4347-BC2B-395301B7A0E7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9E7D-4347-BC2B-395301B7A0E7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9E7D-4347-BC2B-395301B7A0E7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9E7D-4347-BC2B-395301B7A0E7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9E7D-4347-BC2B-395301B7A0E7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9E7D-4347-BC2B-395301B7A0E7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9E7D-4347-BC2B-395301B7A0E7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9E7D-4347-BC2B-395301B7A0E7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9E7D-4347-BC2B-395301B7A0E7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9E7D-4347-BC2B-395301B7A0E7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9E7D-4347-BC2B-395301B7A0E7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9E7D-4347-BC2B-395301B7A0E7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9E7D-4347-BC2B-395301B7A0E7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9E7D-4347-BC2B-395301B7A0E7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9E7D-4347-BC2B-395301B7A0E7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9E7D-4347-BC2B-395301B7A0E7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9E7D-4347-BC2B-395301B7A0E7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9E7D-4347-BC2B-395301B7A0E7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9E7D-4347-BC2B-395301B7A0E7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9E7D-4347-BC2B-395301B7A0E7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9E7D-4347-BC2B-395301B7A0E7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9E7D-4347-BC2B-395301B7A0E7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9E7D-4347-BC2B-395301B7A0E7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9E7D-4347-BC2B-395301B7A0E7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9E7D-4347-BC2B-395301B7A0E7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9E7D-4347-BC2B-395301B7A0E7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9E7D-4347-BC2B-395301B7A0E7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9E7D-4347-BC2B-395301B7A0E7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9E7D-4347-BC2B-395301B7A0E7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9E7D-4347-BC2B-395301B7A0E7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9E7D-4347-BC2B-395301B7A0E7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9E7D-4347-BC2B-395301B7A0E7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9E7D-4347-BC2B-395301B7A0E7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'110º'!$J$10:$K$10</c:f>
              <c:numCache>
                <c:formatCode>0.0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'110º'!$L$10:$M$10</c:f>
              <c:numCache>
                <c:formatCode>0.0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9E7D-4347-BC2B-395301B7A0E7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9E7D-4347-BC2B-395301B7A0E7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'110º'!$J$11:$K$11</c:f>
              <c:numCache>
                <c:formatCode>0.0</c:formatCode>
                <c:ptCount val="2"/>
                <c:pt idx="0">
                  <c:v>0</c:v>
                </c:pt>
                <c:pt idx="1">
                  <c:v>75.175409662872681</c:v>
                </c:pt>
              </c:numCache>
            </c:numRef>
          </c:xVal>
          <c:yVal>
            <c:numRef>
              <c:f>'110º'!$L$11:$M$11</c:f>
              <c:numCache>
                <c:formatCode>0.0</c:formatCode>
                <c:ptCount val="2"/>
                <c:pt idx="0">
                  <c:v>0</c:v>
                </c:pt>
                <c:pt idx="1">
                  <c:v>-27.361611466053496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9E7D-4347-BC2B-395301B7A0E7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9E7D-4347-BC2B-395301B7A0E7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9E7D-4347-BC2B-395301B7A0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'110º'!$J$12:$K$12</c:f>
              <c:numCache>
                <c:formatCode>0.0</c:formatCode>
                <c:ptCount val="2"/>
                <c:pt idx="0">
                  <c:v>0</c:v>
                </c:pt>
                <c:pt idx="1">
                  <c:v>-9.3969262078590852</c:v>
                </c:pt>
              </c:numCache>
            </c:numRef>
          </c:xVal>
          <c:yVal>
            <c:numRef>
              <c:f>'110º'!$L$12:$M$12</c:f>
              <c:numCache>
                <c:formatCode>0.0</c:formatCode>
                <c:ptCount val="2"/>
                <c:pt idx="0">
                  <c:v>0</c:v>
                </c:pt>
                <c:pt idx="1">
                  <c:v>3.420201433256687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9E7D-4347-BC2B-395301B7A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4814125713135094E-2"/>
          <c:y val="3.6122851828043846E-2"/>
          <c:w val="0.93037174857372984"/>
          <c:h val="0.92775429634391227"/>
        </c:manualLayout>
      </c:layout>
      <c:scatterChart>
        <c:scatterStyle val="lineMarker"/>
        <c:varyColors val="0"/>
        <c:ser>
          <c:idx val="0"/>
          <c:order val="0"/>
          <c:tx>
            <c:v>Esfuerzos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C000"/>
              </a:solidFill>
              <a:ln w="44450" cmpd="thinThick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triang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746B-437D-8CA9-7A7E3848306B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C000"/>
                </a:solidFill>
                <a:ln w="44450" cmpd="thinThick">
                  <a:solidFill>
                    <a:srgbClr val="FFC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46B-437D-8CA9-7A7E3848306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σ1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746B-437D-8CA9-7A7E3848306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l-GR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746B-437D-8CA9-7A7E3848306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l-GR" sz="12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Arial" panose="020B0604020202020204" pitchFamily="34" charset="0"/>
                        <a:cs typeface="Arial" panose="020B0604020202020204" pitchFamily="34" charset="0"/>
                      </a:rPr>
                      <a:t>σ3</a:t>
                    </a:r>
                    <a:endParaRPr lang="el-GR" sz="1200" b="1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'100º'!$J$4:$J$6</c:f>
              <c:numCache>
                <c:formatCode>0.0</c:formatCode>
                <c:ptCount val="3"/>
                <c:pt idx="0">
                  <c:v>-69.989338660947382</c:v>
                </c:pt>
                <c:pt idx="1">
                  <c:v>4.500892236893181</c:v>
                </c:pt>
                <c:pt idx="2">
                  <c:v>19.405914525519929</c:v>
                </c:pt>
              </c:numCache>
            </c:numRef>
          </c:xVal>
          <c:yVal>
            <c:numRef>
              <c:f>'100º'!$K$4:$K$6</c:f>
              <c:numCache>
                <c:formatCode>0.0</c:formatCode>
                <c:ptCount val="3"/>
                <c:pt idx="0">
                  <c:v>1.2216684506098545</c:v>
                </c:pt>
                <c:pt idx="1">
                  <c:v>85.882139988893343</c:v>
                </c:pt>
                <c:pt idx="2">
                  <c:v>-4.8384379119933545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B-437D-8CA9-7A7E38483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scatterChart>
        <c:scatterStyle val="smoothMarker"/>
        <c:varyColors val="0"/>
        <c:ser>
          <c:idx val="1"/>
          <c:order val="1"/>
          <c:tx>
            <c:v>90</c:v>
          </c:tx>
          <c:spPr>
            <a:ln w="19050" cap="rnd">
              <a:solidFill>
                <a:schemeClr val="tx1">
                  <a:alpha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Circulos!$D$6:$D$78</c:f>
              <c:numCache>
                <c:formatCode>0.00</c:formatCode>
                <c:ptCount val="73"/>
                <c:pt idx="0">
                  <c:v>90</c:v>
                </c:pt>
                <c:pt idx="1">
                  <c:v>89.6575228282571</c:v>
                </c:pt>
                <c:pt idx="2">
                  <c:v>88.632697771098719</c:v>
                </c:pt>
                <c:pt idx="3">
                  <c:v>86.933324366016151</c:v>
                </c:pt>
                <c:pt idx="4">
                  <c:v>84.572335870731763</c:v>
                </c:pt>
                <c:pt idx="5">
                  <c:v>81.567700833298488</c:v>
                </c:pt>
                <c:pt idx="6">
                  <c:v>77.94228634059948</c:v>
                </c:pt>
                <c:pt idx="7">
                  <c:v>73.723683986009263</c:v>
                </c:pt>
                <c:pt idx="8">
                  <c:v>68.94399988070802</c:v>
                </c:pt>
                <c:pt idx="9">
                  <c:v>63.63961030678928</c:v>
                </c:pt>
                <c:pt idx="10">
                  <c:v>57.850884871788544</c:v>
                </c:pt>
                <c:pt idx="11">
                  <c:v>51.621879271594153</c:v>
                </c:pt>
                <c:pt idx="12">
                  <c:v>45.000000000000007</c:v>
                </c:pt>
                <c:pt idx="13">
                  <c:v>38.035643556662947</c:v>
                </c:pt>
                <c:pt idx="14">
                  <c:v>30.781812899310193</c:v>
                </c:pt>
                <c:pt idx="15">
                  <c:v>23.293714059226865</c:v>
                </c:pt>
                <c:pt idx="16">
                  <c:v>15.628335990023738</c:v>
                </c:pt>
                <c:pt idx="17">
                  <c:v>7.8440168472892324</c:v>
                </c:pt>
                <c:pt idx="18">
                  <c:v>5.51316804708879E-15</c:v>
                </c:pt>
                <c:pt idx="19">
                  <c:v>-7.8440168472892413</c:v>
                </c:pt>
                <c:pt idx="20">
                  <c:v>-15.628335990023727</c:v>
                </c:pt>
                <c:pt idx="21">
                  <c:v>-23.293714059226875</c:v>
                </c:pt>
                <c:pt idx="22">
                  <c:v>-30.781812899310186</c:v>
                </c:pt>
                <c:pt idx="23">
                  <c:v>-38.03564355666294</c:v>
                </c:pt>
                <c:pt idx="24">
                  <c:v>-44.999999999999979</c:v>
                </c:pt>
                <c:pt idx="25">
                  <c:v>-51.621879271594153</c:v>
                </c:pt>
                <c:pt idx="26">
                  <c:v>-57.850884871788544</c:v>
                </c:pt>
                <c:pt idx="27">
                  <c:v>-63.639610306789272</c:v>
                </c:pt>
                <c:pt idx="28">
                  <c:v>-68.943999880708006</c:v>
                </c:pt>
                <c:pt idx="29">
                  <c:v>-73.723683986009277</c:v>
                </c:pt>
                <c:pt idx="30">
                  <c:v>-77.94228634059948</c:v>
                </c:pt>
                <c:pt idx="31">
                  <c:v>-81.567700833298488</c:v>
                </c:pt>
                <c:pt idx="32">
                  <c:v>-84.572335870731749</c:v>
                </c:pt>
                <c:pt idx="33">
                  <c:v>-86.933324366016137</c:v>
                </c:pt>
                <c:pt idx="34">
                  <c:v>-88.632697771098719</c:v>
                </c:pt>
                <c:pt idx="35">
                  <c:v>-89.6575228282571</c:v>
                </c:pt>
                <c:pt idx="36">
                  <c:v>-90</c:v>
                </c:pt>
                <c:pt idx="37">
                  <c:v>-89.6575228282571</c:v>
                </c:pt>
                <c:pt idx="38">
                  <c:v>-88.632697771098719</c:v>
                </c:pt>
                <c:pt idx="39">
                  <c:v>-86.933324366016151</c:v>
                </c:pt>
                <c:pt idx="40">
                  <c:v>-84.572335870731763</c:v>
                </c:pt>
                <c:pt idx="41">
                  <c:v>-81.567700833298503</c:v>
                </c:pt>
                <c:pt idx="42">
                  <c:v>-77.94228634059948</c:v>
                </c:pt>
                <c:pt idx="43">
                  <c:v>-73.723683986009263</c:v>
                </c:pt>
                <c:pt idx="44">
                  <c:v>-68.94399988070802</c:v>
                </c:pt>
                <c:pt idx="45">
                  <c:v>-63.639610306789294</c:v>
                </c:pt>
                <c:pt idx="46">
                  <c:v>-57.850884871788551</c:v>
                </c:pt>
                <c:pt idx="47">
                  <c:v>-51.621879271594175</c:v>
                </c:pt>
                <c:pt idx="48">
                  <c:v>-45.000000000000043</c:v>
                </c:pt>
                <c:pt idx="49">
                  <c:v>-38.035643556662926</c:v>
                </c:pt>
                <c:pt idx="50">
                  <c:v>-30.781812899310168</c:v>
                </c:pt>
                <c:pt idx="51">
                  <c:v>-23.293714059226858</c:v>
                </c:pt>
                <c:pt idx="52">
                  <c:v>-15.62833599002373</c:v>
                </c:pt>
                <c:pt idx="53">
                  <c:v>-7.8440168472892422</c:v>
                </c:pt>
                <c:pt idx="54">
                  <c:v>-1.653950414126637E-14</c:v>
                </c:pt>
                <c:pt idx="55">
                  <c:v>7.8440168472892102</c:v>
                </c:pt>
                <c:pt idx="56">
                  <c:v>15.628335990023697</c:v>
                </c:pt>
                <c:pt idx="57">
                  <c:v>23.293714059226826</c:v>
                </c:pt>
                <c:pt idx="58">
                  <c:v>30.781812899310211</c:v>
                </c:pt>
                <c:pt idx="59">
                  <c:v>38.035643556662961</c:v>
                </c:pt>
                <c:pt idx="60">
                  <c:v>45.000000000000007</c:v>
                </c:pt>
                <c:pt idx="61">
                  <c:v>51.621879271594146</c:v>
                </c:pt>
                <c:pt idx="62">
                  <c:v>57.85088487178853</c:v>
                </c:pt>
                <c:pt idx="63">
                  <c:v>63.639610306789258</c:v>
                </c:pt>
                <c:pt idx="64">
                  <c:v>68.943999880708006</c:v>
                </c:pt>
                <c:pt idx="65">
                  <c:v>73.723683986009249</c:v>
                </c:pt>
                <c:pt idx="66">
                  <c:v>77.942286340599452</c:v>
                </c:pt>
                <c:pt idx="67">
                  <c:v>81.567700833298503</c:v>
                </c:pt>
                <c:pt idx="68">
                  <c:v>84.572335870731763</c:v>
                </c:pt>
                <c:pt idx="69">
                  <c:v>86.933324366016151</c:v>
                </c:pt>
                <c:pt idx="70">
                  <c:v>88.632697771098719</c:v>
                </c:pt>
                <c:pt idx="71">
                  <c:v>89.6575228282571</c:v>
                </c:pt>
                <c:pt idx="72">
                  <c:v>90</c:v>
                </c:pt>
              </c:numCache>
            </c:numRef>
          </c:xVal>
          <c:yVal>
            <c:numRef>
              <c:f>Circulos!$E$6:$E$78</c:f>
              <c:numCache>
                <c:formatCode>0.00</c:formatCode>
                <c:ptCount val="73"/>
                <c:pt idx="0">
                  <c:v>0</c:v>
                </c:pt>
                <c:pt idx="1">
                  <c:v>7.8440168472892351</c:v>
                </c:pt>
                <c:pt idx="2">
                  <c:v>15.62833599002373</c:v>
                </c:pt>
                <c:pt idx="3">
                  <c:v>23.293714059226865</c:v>
                </c:pt>
                <c:pt idx="4">
                  <c:v>30.781812899310186</c:v>
                </c:pt>
                <c:pt idx="5">
                  <c:v>38.035643556662947</c:v>
                </c:pt>
                <c:pt idx="6">
                  <c:v>44.999999999999993</c:v>
                </c:pt>
                <c:pt idx="7">
                  <c:v>51.621879271594146</c:v>
                </c:pt>
                <c:pt idx="8">
                  <c:v>57.85088487178853</c:v>
                </c:pt>
                <c:pt idx="9">
                  <c:v>63.639610306789272</c:v>
                </c:pt>
                <c:pt idx="10">
                  <c:v>68.94399988070802</c:v>
                </c:pt>
                <c:pt idx="11">
                  <c:v>73.723683986009263</c:v>
                </c:pt>
                <c:pt idx="12">
                  <c:v>77.94228634059948</c:v>
                </c:pt>
                <c:pt idx="13">
                  <c:v>81.567700833298488</c:v>
                </c:pt>
                <c:pt idx="14">
                  <c:v>84.572335870731749</c:v>
                </c:pt>
                <c:pt idx="15">
                  <c:v>86.933324366016151</c:v>
                </c:pt>
                <c:pt idx="16">
                  <c:v>88.632697771098719</c:v>
                </c:pt>
                <c:pt idx="17">
                  <c:v>89.6575228282571</c:v>
                </c:pt>
                <c:pt idx="18">
                  <c:v>90</c:v>
                </c:pt>
                <c:pt idx="19">
                  <c:v>89.6575228282571</c:v>
                </c:pt>
                <c:pt idx="20">
                  <c:v>88.632697771098719</c:v>
                </c:pt>
                <c:pt idx="21">
                  <c:v>86.933324366016151</c:v>
                </c:pt>
                <c:pt idx="22">
                  <c:v>84.572335870731763</c:v>
                </c:pt>
                <c:pt idx="23">
                  <c:v>81.567700833298503</c:v>
                </c:pt>
                <c:pt idx="24">
                  <c:v>77.94228634059948</c:v>
                </c:pt>
                <c:pt idx="25">
                  <c:v>73.723683986009249</c:v>
                </c:pt>
                <c:pt idx="26">
                  <c:v>68.94399988070802</c:v>
                </c:pt>
                <c:pt idx="27">
                  <c:v>63.63961030678928</c:v>
                </c:pt>
                <c:pt idx="28">
                  <c:v>57.850884871788551</c:v>
                </c:pt>
                <c:pt idx="29">
                  <c:v>51.621879271594132</c:v>
                </c:pt>
                <c:pt idx="30">
                  <c:v>44.999999999999993</c:v>
                </c:pt>
                <c:pt idx="31">
                  <c:v>38.035643556662954</c:v>
                </c:pt>
                <c:pt idx="32">
                  <c:v>30.7818128993102</c:v>
                </c:pt>
                <c:pt idx="33">
                  <c:v>23.293714059226893</c:v>
                </c:pt>
                <c:pt idx="34">
                  <c:v>15.628335990023725</c:v>
                </c:pt>
                <c:pt idx="35">
                  <c:v>7.8440168472892378</c:v>
                </c:pt>
                <c:pt idx="36">
                  <c:v>1.102633609417758E-14</c:v>
                </c:pt>
                <c:pt idx="37">
                  <c:v>-7.8440168472892147</c:v>
                </c:pt>
                <c:pt idx="38">
                  <c:v>-15.628335990023743</c:v>
                </c:pt>
                <c:pt idx="39">
                  <c:v>-23.293714059226872</c:v>
                </c:pt>
                <c:pt idx="40">
                  <c:v>-30.781812899310179</c:v>
                </c:pt>
                <c:pt idx="41">
                  <c:v>-38.035643556662933</c:v>
                </c:pt>
                <c:pt idx="42">
                  <c:v>-45.000000000000007</c:v>
                </c:pt>
                <c:pt idx="43">
                  <c:v>-51.621879271594153</c:v>
                </c:pt>
                <c:pt idx="44">
                  <c:v>-57.85088487178853</c:v>
                </c:pt>
                <c:pt idx="45">
                  <c:v>-63.639610306789272</c:v>
                </c:pt>
                <c:pt idx="46">
                  <c:v>-68.943999880708006</c:v>
                </c:pt>
                <c:pt idx="47">
                  <c:v>-73.723683986009249</c:v>
                </c:pt>
                <c:pt idx="48">
                  <c:v>-77.942286340599452</c:v>
                </c:pt>
                <c:pt idx="49">
                  <c:v>-81.567700833298503</c:v>
                </c:pt>
                <c:pt idx="50">
                  <c:v>-84.572335870731763</c:v>
                </c:pt>
                <c:pt idx="51">
                  <c:v>-86.933324366016151</c:v>
                </c:pt>
                <c:pt idx="52">
                  <c:v>-88.632697771098719</c:v>
                </c:pt>
                <c:pt idx="53">
                  <c:v>-89.6575228282571</c:v>
                </c:pt>
                <c:pt idx="54">
                  <c:v>-90</c:v>
                </c:pt>
                <c:pt idx="55">
                  <c:v>-89.6575228282571</c:v>
                </c:pt>
                <c:pt idx="56">
                  <c:v>-88.632697771098734</c:v>
                </c:pt>
                <c:pt idx="57">
                  <c:v>-86.933324366016151</c:v>
                </c:pt>
                <c:pt idx="58">
                  <c:v>-84.572335870731749</c:v>
                </c:pt>
                <c:pt idx="59">
                  <c:v>-81.567700833298488</c:v>
                </c:pt>
                <c:pt idx="60">
                  <c:v>-77.94228634059948</c:v>
                </c:pt>
                <c:pt idx="61">
                  <c:v>-73.723683986009263</c:v>
                </c:pt>
                <c:pt idx="62">
                  <c:v>-68.943999880708034</c:v>
                </c:pt>
                <c:pt idx="63">
                  <c:v>-63.639610306789294</c:v>
                </c:pt>
                <c:pt idx="64">
                  <c:v>-57.850884871788566</c:v>
                </c:pt>
                <c:pt idx="65">
                  <c:v>-51.621879271594182</c:v>
                </c:pt>
                <c:pt idx="66">
                  <c:v>-45.000000000000043</c:v>
                </c:pt>
                <c:pt idx="67">
                  <c:v>-38.035643556662933</c:v>
                </c:pt>
                <c:pt idx="68">
                  <c:v>-30.781812899310175</c:v>
                </c:pt>
                <c:pt idx="69">
                  <c:v>-23.293714059226861</c:v>
                </c:pt>
                <c:pt idx="70">
                  <c:v>-15.628335990023734</c:v>
                </c:pt>
                <c:pt idx="71">
                  <c:v>-7.8440168472892484</c:v>
                </c:pt>
                <c:pt idx="72">
                  <c:v>-2.205267218835516E-14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6B-437D-8CA9-7A7E3848306B}"/>
            </c:ext>
          </c:extLst>
        </c:ser>
        <c:ser>
          <c:idx val="2"/>
          <c:order val="2"/>
          <c:tx>
            <c:v>80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Circulos!$H$6:$H$78</c:f>
              <c:numCache>
                <c:formatCode>0.00</c:formatCode>
                <c:ptCount val="73"/>
                <c:pt idx="0">
                  <c:v>80</c:v>
                </c:pt>
                <c:pt idx="1">
                  <c:v>79.69557584733964</c:v>
                </c:pt>
                <c:pt idx="2">
                  <c:v>78.784620240976636</c:v>
                </c:pt>
                <c:pt idx="3">
                  <c:v>77.274066103125463</c:v>
                </c:pt>
                <c:pt idx="4">
                  <c:v>75.175409662872681</c:v>
                </c:pt>
                <c:pt idx="5">
                  <c:v>72.50462296293199</c:v>
                </c:pt>
                <c:pt idx="6">
                  <c:v>69.282032302755098</c:v>
                </c:pt>
                <c:pt idx="7">
                  <c:v>65.532163543119339</c:v>
                </c:pt>
                <c:pt idx="8">
                  <c:v>61.283555449518239</c:v>
                </c:pt>
                <c:pt idx="9">
                  <c:v>56.568542494923804</c:v>
                </c:pt>
                <c:pt idx="10">
                  <c:v>51.423008774923147</c:v>
                </c:pt>
                <c:pt idx="11">
                  <c:v>45.886114908083691</c:v>
                </c:pt>
                <c:pt idx="12">
                  <c:v>40.000000000000007</c:v>
                </c:pt>
                <c:pt idx="13">
                  <c:v>33.809460939255956</c:v>
                </c:pt>
                <c:pt idx="14">
                  <c:v>27.361611466053507</c:v>
                </c:pt>
                <c:pt idx="15">
                  <c:v>20.705523608201659</c:v>
                </c:pt>
                <c:pt idx="16">
                  <c:v>13.891854213354433</c:v>
                </c:pt>
                <c:pt idx="17">
                  <c:v>6.972459419812651</c:v>
                </c:pt>
                <c:pt idx="18">
                  <c:v>4.90059381963448E-15</c:v>
                </c:pt>
                <c:pt idx="19">
                  <c:v>-6.972459419812659</c:v>
                </c:pt>
                <c:pt idx="20">
                  <c:v>-13.891854213354424</c:v>
                </c:pt>
                <c:pt idx="21">
                  <c:v>-20.705523608201666</c:v>
                </c:pt>
                <c:pt idx="22">
                  <c:v>-27.361611466053496</c:v>
                </c:pt>
                <c:pt idx="23">
                  <c:v>-33.809460939255949</c:v>
                </c:pt>
                <c:pt idx="24">
                  <c:v>-39.999999999999986</c:v>
                </c:pt>
                <c:pt idx="25">
                  <c:v>-45.886114908083691</c:v>
                </c:pt>
                <c:pt idx="26">
                  <c:v>-51.423008774923147</c:v>
                </c:pt>
                <c:pt idx="27">
                  <c:v>-56.568542494923797</c:v>
                </c:pt>
                <c:pt idx="28">
                  <c:v>-61.283555449518232</c:v>
                </c:pt>
                <c:pt idx="29">
                  <c:v>-65.532163543119353</c:v>
                </c:pt>
                <c:pt idx="30">
                  <c:v>-69.282032302755098</c:v>
                </c:pt>
                <c:pt idx="31">
                  <c:v>-72.50462296293199</c:v>
                </c:pt>
                <c:pt idx="32">
                  <c:v>-75.175409662872667</c:v>
                </c:pt>
                <c:pt idx="33">
                  <c:v>-77.274066103125449</c:v>
                </c:pt>
                <c:pt idx="34">
                  <c:v>-78.784620240976636</c:v>
                </c:pt>
                <c:pt idx="35">
                  <c:v>-79.69557584733964</c:v>
                </c:pt>
                <c:pt idx="36">
                  <c:v>-80</c:v>
                </c:pt>
                <c:pt idx="37">
                  <c:v>-79.69557584733964</c:v>
                </c:pt>
                <c:pt idx="38">
                  <c:v>-78.784620240976636</c:v>
                </c:pt>
                <c:pt idx="39">
                  <c:v>-77.274066103125463</c:v>
                </c:pt>
                <c:pt idx="40">
                  <c:v>-75.175409662872681</c:v>
                </c:pt>
                <c:pt idx="41">
                  <c:v>-72.504622962932004</c:v>
                </c:pt>
                <c:pt idx="42">
                  <c:v>-69.282032302755084</c:v>
                </c:pt>
                <c:pt idx="43">
                  <c:v>-65.532163543119339</c:v>
                </c:pt>
                <c:pt idx="44">
                  <c:v>-61.283555449518239</c:v>
                </c:pt>
                <c:pt idx="45">
                  <c:v>-56.568542494923818</c:v>
                </c:pt>
                <c:pt idx="46">
                  <c:v>-51.423008774923161</c:v>
                </c:pt>
                <c:pt idx="47">
                  <c:v>-45.886114908083712</c:v>
                </c:pt>
                <c:pt idx="48">
                  <c:v>-40.000000000000036</c:v>
                </c:pt>
                <c:pt idx="49">
                  <c:v>-33.809460939255935</c:v>
                </c:pt>
                <c:pt idx="50">
                  <c:v>-27.361611466053482</c:v>
                </c:pt>
                <c:pt idx="51">
                  <c:v>-20.705523608201652</c:v>
                </c:pt>
                <c:pt idx="52">
                  <c:v>-13.891854213354426</c:v>
                </c:pt>
                <c:pt idx="53">
                  <c:v>-6.9724594198126599</c:v>
                </c:pt>
                <c:pt idx="54">
                  <c:v>-1.470178145890344E-14</c:v>
                </c:pt>
                <c:pt idx="55">
                  <c:v>6.9724594198126315</c:v>
                </c:pt>
                <c:pt idx="56">
                  <c:v>13.891854213354398</c:v>
                </c:pt>
                <c:pt idx="57">
                  <c:v>20.705523608201624</c:v>
                </c:pt>
                <c:pt idx="58">
                  <c:v>27.361611466053517</c:v>
                </c:pt>
                <c:pt idx="59">
                  <c:v>33.80946093925597</c:v>
                </c:pt>
                <c:pt idx="60">
                  <c:v>40.000000000000007</c:v>
                </c:pt>
                <c:pt idx="61">
                  <c:v>45.886114908083684</c:v>
                </c:pt>
                <c:pt idx="62">
                  <c:v>51.42300877492314</c:v>
                </c:pt>
                <c:pt idx="63">
                  <c:v>56.56854249492379</c:v>
                </c:pt>
                <c:pt idx="64">
                  <c:v>61.283555449518225</c:v>
                </c:pt>
                <c:pt idx="65">
                  <c:v>65.532163543119324</c:v>
                </c:pt>
                <c:pt idx="66">
                  <c:v>69.28203230275507</c:v>
                </c:pt>
                <c:pt idx="67">
                  <c:v>72.504622962932004</c:v>
                </c:pt>
                <c:pt idx="68">
                  <c:v>75.175409662872681</c:v>
                </c:pt>
                <c:pt idx="69">
                  <c:v>77.274066103125463</c:v>
                </c:pt>
                <c:pt idx="70">
                  <c:v>78.784620240976636</c:v>
                </c:pt>
                <c:pt idx="71">
                  <c:v>79.69557584733964</c:v>
                </c:pt>
                <c:pt idx="72">
                  <c:v>80</c:v>
                </c:pt>
              </c:numCache>
            </c:numRef>
          </c:xVal>
          <c:yVal>
            <c:numRef>
              <c:f>Circulos!$I$6:$I$78</c:f>
              <c:numCache>
                <c:formatCode>0.00</c:formatCode>
                <c:ptCount val="73"/>
                <c:pt idx="0">
                  <c:v>0</c:v>
                </c:pt>
                <c:pt idx="1">
                  <c:v>6.9724594198126528</c:v>
                </c:pt>
                <c:pt idx="2">
                  <c:v>13.891854213354426</c:v>
                </c:pt>
                <c:pt idx="3">
                  <c:v>20.705523608201659</c:v>
                </c:pt>
                <c:pt idx="4">
                  <c:v>27.361611466053496</c:v>
                </c:pt>
                <c:pt idx="5">
                  <c:v>33.809460939255956</c:v>
                </c:pt>
                <c:pt idx="6">
                  <c:v>39.999999999999993</c:v>
                </c:pt>
                <c:pt idx="7">
                  <c:v>45.886114908083684</c:v>
                </c:pt>
                <c:pt idx="8">
                  <c:v>51.42300877492314</c:v>
                </c:pt>
                <c:pt idx="9">
                  <c:v>56.568542494923797</c:v>
                </c:pt>
                <c:pt idx="10">
                  <c:v>61.283555449518239</c:v>
                </c:pt>
                <c:pt idx="11">
                  <c:v>65.532163543119339</c:v>
                </c:pt>
                <c:pt idx="12">
                  <c:v>69.282032302755084</c:v>
                </c:pt>
                <c:pt idx="13">
                  <c:v>72.50462296293199</c:v>
                </c:pt>
                <c:pt idx="14">
                  <c:v>75.175409662872667</c:v>
                </c:pt>
                <c:pt idx="15">
                  <c:v>77.274066103125463</c:v>
                </c:pt>
                <c:pt idx="16">
                  <c:v>78.784620240976636</c:v>
                </c:pt>
                <c:pt idx="17">
                  <c:v>79.69557584733964</c:v>
                </c:pt>
                <c:pt idx="18">
                  <c:v>80</c:v>
                </c:pt>
                <c:pt idx="19">
                  <c:v>79.69557584733964</c:v>
                </c:pt>
                <c:pt idx="20">
                  <c:v>78.784620240976636</c:v>
                </c:pt>
                <c:pt idx="21">
                  <c:v>77.274066103125463</c:v>
                </c:pt>
                <c:pt idx="22">
                  <c:v>75.175409662872681</c:v>
                </c:pt>
                <c:pt idx="23">
                  <c:v>72.504622962932004</c:v>
                </c:pt>
                <c:pt idx="24">
                  <c:v>69.282032302755098</c:v>
                </c:pt>
                <c:pt idx="25">
                  <c:v>65.532163543119339</c:v>
                </c:pt>
                <c:pt idx="26">
                  <c:v>61.283555449518239</c:v>
                </c:pt>
                <c:pt idx="27">
                  <c:v>56.568542494923804</c:v>
                </c:pt>
                <c:pt idx="28">
                  <c:v>51.423008774923161</c:v>
                </c:pt>
                <c:pt idx="29">
                  <c:v>45.886114908083677</c:v>
                </c:pt>
                <c:pt idx="30">
                  <c:v>39.999999999999993</c:v>
                </c:pt>
                <c:pt idx="31">
                  <c:v>33.809460939255956</c:v>
                </c:pt>
                <c:pt idx="32">
                  <c:v>27.36161146605351</c:v>
                </c:pt>
                <c:pt idx="33">
                  <c:v>20.70552360820168</c:v>
                </c:pt>
                <c:pt idx="34">
                  <c:v>13.891854213354422</c:v>
                </c:pt>
                <c:pt idx="35">
                  <c:v>6.9724594198126555</c:v>
                </c:pt>
                <c:pt idx="36">
                  <c:v>9.8011876392689601E-15</c:v>
                </c:pt>
                <c:pt idx="37">
                  <c:v>-6.9724594198126351</c:v>
                </c:pt>
                <c:pt idx="38">
                  <c:v>-13.891854213354438</c:v>
                </c:pt>
                <c:pt idx="39">
                  <c:v>-20.705523608201663</c:v>
                </c:pt>
                <c:pt idx="40">
                  <c:v>-27.361611466053493</c:v>
                </c:pt>
                <c:pt idx="41">
                  <c:v>-33.809460939255942</c:v>
                </c:pt>
                <c:pt idx="42">
                  <c:v>-40.000000000000007</c:v>
                </c:pt>
                <c:pt idx="43">
                  <c:v>-45.886114908083691</c:v>
                </c:pt>
                <c:pt idx="44">
                  <c:v>-51.42300877492314</c:v>
                </c:pt>
                <c:pt idx="45">
                  <c:v>-56.568542494923797</c:v>
                </c:pt>
                <c:pt idx="46">
                  <c:v>-61.283555449518232</c:v>
                </c:pt>
                <c:pt idx="47">
                  <c:v>-65.532163543119324</c:v>
                </c:pt>
                <c:pt idx="48">
                  <c:v>-69.28203230275507</c:v>
                </c:pt>
                <c:pt idx="49">
                  <c:v>-72.504622962932004</c:v>
                </c:pt>
                <c:pt idx="50">
                  <c:v>-75.175409662872681</c:v>
                </c:pt>
                <c:pt idx="51">
                  <c:v>-77.274066103125463</c:v>
                </c:pt>
                <c:pt idx="52">
                  <c:v>-78.784620240976636</c:v>
                </c:pt>
                <c:pt idx="53">
                  <c:v>-79.69557584733964</c:v>
                </c:pt>
                <c:pt idx="54">
                  <c:v>-80</c:v>
                </c:pt>
                <c:pt idx="55">
                  <c:v>-79.69557584733964</c:v>
                </c:pt>
                <c:pt idx="56">
                  <c:v>-78.784620240976651</c:v>
                </c:pt>
                <c:pt idx="57">
                  <c:v>-77.274066103125477</c:v>
                </c:pt>
                <c:pt idx="58">
                  <c:v>-75.175409662872667</c:v>
                </c:pt>
                <c:pt idx="59">
                  <c:v>-72.50462296293199</c:v>
                </c:pt>
                <c:pt idx="60">
                  <c:v>-69.282032302755084</c:v>
                </c:pt>
                <c:pt idx="61">
                  <c:v>-65.532163543119339</c:v>
                </c:pt>
                <c:pt idx="62">
                  <c:v>-61.283555449518246</c:v>
                </c:pt>
                <c:pt idx="63">
                  <c:v>-56.568542494923818</c:v>
                </c:pt>
                <c:pt idx="64">
                  <c:v>-51.423008774923169</c:v>
                </c:pt>
                <c:pt idx="65">
                  <c:v>-45.886114908083719</c:v>
                </c:pt>
                <c:pt idx="66">
                  <c:v>-40.000000000000036</c:v>
                </c:pt>
                <c:pt idx="67">
                  <c:v>-33.809460939255935</c:v>
                </c:pt>
                <c:pt idx="68">
                  <c:v>-27.361611466053489</c:v>
                </c:pt>
                <c:pt idx="69">
                  <c:v>-20.705523608201656</c:v>
                </c:pt>
                <c:pt idx="70">
                  <c:v>-13.891854213354431</c:v>
                </c:pt>
                <c:pt idx="71">
                  <c:v>-6.9724594198126653</c:v>
                </c:pt>
                <c:pt idx="72">
                  <c:v>-1.960237527853792E-14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6B-437D-8CA9-7A7E3848306B}"/>
            </c:ext>
          </c:extLst>
        </c:ser>
        <c:ser>
          <c:idx val="3"/>
          <c:order val="3"/>
          <c:tx>
            <c:v>70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2.6465962525845814E-2"/>
                  <c:y val="2.3466149241937261E-2"/>
                </c:manualLayout>
              </c:layout>
              <c:tx>
                <c:rich>
                  <a:bodyPr/>
                  <a:lstStyle/>
                  <a:p>
                    <a:r>
                      <a:rPr lang="en-US" b="0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Circulos!$M$6:$M$78</c:f>
              <c:numCache>
                <c:formatCode>0.00</c:formatCode>
                <c:ptCount val="73"/>
                <c:pt idx="0">
                  <c:v>70</c:v>
                </c:pt>
                <c:pt idx="1">
                  <c:v>69.733628866422194</c:v>
                </c:pt>
                <c:pt idx="2">
                  <c:v>68.936542710854567</c:v>
                </c:pt>
                <c:pt idx="3">
                  <c:v>67.614807840234775</c:v>
                </c:pt>
                <c:pt idx="4">
                  <c:v>65.778483455013586</c:v>
                </c:pt>
                <c:pt idx="5">
                  <c:v>63.441545092565498</c:v>
                </c:pt>
                <c:pt idx="6">
                  <c:v>60.621778264910709</c:v>
                </c:pt>
                <c:pt idx="7">
                  <c:v>57.340643100229428</c:v>
                </c:pt>
                <c:pt idx="8">
                  <c:v>53.623111018328458</c:v>
                </c:pt>
                <c:pt idx="9">
                  <c:v>49.497474683058329</c:v>
                </c:pt>
                <c:pt idx="10">
                  <c:v>44.995132678057757</c:v>
                </c:pt>
                <c:pt idx="11">
                  <c:v>40.150350544573229</c:v>
                </c:pt>
                <c:pt idx="12">
                  <c:v>35.000000000000007</c:v>
                </c:pt>
                <c:pt idx="13">
                  <c:v>29.583278321848962</c:v>
                </c:pt>
                <c:pt idx="14">
                  <c:v>23.941410032796817</c:v>
                </c:pt>
                <c:pt idx="15">
                  <c:v>18.117333157176454</c:v>
                </c:pt>
                <c:pt idx="16">
                  <c:v>12.155372436685129</c:v>
                </c:pt>
                <c:pt idx="17">
                  <c:v>6.1009019923360697</c:v>
                </c:pt>
                <c:pt idx="18">
                  <c:v>4.28801959218017E-15</c:v>
                </c:pt>
                <c:pt idx="19">
                  <c:v>-6.1009019923360768</c:v>
                </c:pt>
                <c:pt idx="20">
                  <c:v>-12.155372436685122</c:v>
                </c:pt>
                <c:pt idx="21">
                  <c:v>-18.117333157176461</c:v>
                </c:pt>
                <c:pt idx="22">
                  <c:v>-23.94141003279681</c:v>
                </c:pt>
                <c:pt idx="23">
                  <c:v>-29.583278321848955</c:v>
                </c:pt>
                <c:pt idx="24">
                  <c:v>-34.999999999999986</c:v>
                </c:pt>
                <c:pt idx="25">
                  <c:v>-40.150350544573229</c:v>
                </c:pt>
                <c:pt idx="26">
                  <c:v>-44.995132678057757</c:v>
                </c:pt>
                <c:pt idx="27">
                  <c:v>-49.497474683058321</c:v>
                </c:pt>
                <c:pt idx="28">
                  <c:v>-53.623111018328451</c:v>
                </c:pt>
                <c:pt idx="29">
                  <c:v>-57.340643100229435</c:v>
                </c:pt>
                <c:pt idx="30">
                  <c:v>-60.621778264910709</c:v>
                </c:pt>
                <c:pt idx="31">
                  <c:v>-63.441545092565498</c:v>
                </c:pt>
                <c:pt idx="32">
                  <c:v>-65.778483455013586</c:v>
                </c:pt>
                <c:pt idx="33">
                  <c:v>-67.614807840234775</c:v>
                </c:pt>
                <c:pt idx="34">
                  <c:v>-68.936542710854567</c:v>
                </c:pt>
                <c:pt idx="35">
                  <c:v>-69.733628866422194</c:v>
                </c:pt>
                <c:pt idx="36">
                  <c:v>-70</c:v>
                </c:pt>
                <c:pt idx="37">
                  <c:v>-69.733628866422194</c:v>
                </c:pt>
                <c:pt idx="38">
                  <c:v>-68.936542710854567</c:v>
                </c:pt>
                <c:pt idx="39">
                  <c:v>-67.614807840234775</c:v>
                </c:pt>
                <c:pt idx="40">
                  <c:v>-65.778483455013586</c:v>
                </c:pt>
                <c:pt idx="41">
                  <c:v>-63.441545092565505</c:v>
                </c:pt>
                <c:pt idx="42">
                  <c:v>-60.621778264910702</c:v>
                </c:pt>
                <c:pt idx="43">
                  <c:v>-57.340643100229428</c:v>
                </c:pt>
                <c:pt idx="44">
                  <c:v>-53.623111018328458</c:v>
                </c:pt>
                <c:pt idx="45">
                  <c:v>-49.497474683058336</c:v>
                </c:pt>
                <c:pt idx="46">
                  <c:v>-44.995132678057765</c:v>
                </c:pt>
                <c:pt idx="47">
                  <c:v>-40.15035054457325</c:v>
                </c:pt>
                <c:pt idx="48">
                  <c:v>-35.000000000000028</c:v>
                </c:pt>
                <c:pt idx="49">
                  <c:v>-29.58327832184894</c:v>
                </c:pt>
                <c:pt idx="50">
                  <c:v>-23.941410032796799</c:v>
                </c:pt>
                <c:pt idx="51">
                  <c:v>-18.117333157176443</c:v>
                </c:pt>
                <c:pt idx="52">
                  <c:v>-12.155372436685123</c:v>
                </c:pt>
                <c:pt idx="53">
                  <c:v>-6.1009019923360777</c:v>
                </c:pt>
                <c:pt idx="54">
                  <c:v>-1.286405877654051E-14</c:v>
                </c:pt>
                <c:pt idx="55">
                  <c:v>6.1009019923360519</c:v>
                </c:pt>
                <c:pt idx="56">
                  <c:v>12.155372436685099</c:v>
                </c:pt>
                <c:pt idx="57">
                  <c:v>18.117333157176422</c:v>
                </c:pt>
                <c:pt idx="58">
                  <c:v>23.941410032796828</c:v>
                </c:pt>
                <c:pt idx="59">
                  <c:v>29.583278321848972</c:v>
                </c:pt>
                <c:pt idx="60">
                  <c:v>35.000000000000007</c:v>
                </c:pt>
                <c:pt idx="61">
                  <c:v>40.150350544573222</c:v>
                </c:pt>
                <c:pt idx="62">
                  <c:v>44.99513267805775</c:v>
                </c:pt>
                <c:pt idx="63">
                  <c:v>49.497474683058314</c:v>
                </c:pt>
                <c:pt idx="64">
                  <c:v>53.623111018328444</c:v>
                </c:pt>
                <c:pt idx="65">
                  <c:v>57.340643100229407</c:v>
                </c:pt>
                <c:pt idx="66">
                  <c:v>60.621778264910688</c:v>
                </c:pt>
                <c:pt idx="67">
                  <c:v>63.441545092565505</c:v>
                </c:pt>
                <c:pt idx="68">
                  <c:v>65.778483455013586</c:v>
                </c:pt>
                <c:pt idx="69">
                  <c:v>67.614807840234775</c:v>
                </c:pt>
                <c:pt idx="70">
                  <c:v>68.936542710854567</c:v>
                </c:pt>
                <c:pt idx="71">
                  <c:v>69.733628866422194</c:v>
                </c:pt>
                <c:pt idx="72">
                  <c:v>70</c:v>
                </c:pt>
              </c:numCache>
            </c:numRef>
          </c:xVal>
          <c:yVal>
            <c:numRef>
              <c:f>Circulos!$N$6:$N$78</c:f>
              <c:numCache>
                <c:formatCode>0.00</c:formatCode>
                <c:ptCount val="73"/>
                <c:pt idx="0">
                  <c:v>0</c:v>
                </c:pt>
                <c:pt idx="1">
                  <c:v>6.1009019923360714</c:v>
                </c:pt>
                <c:pt idx="2">
                  <c:v>12.155372436685123</c:v>
                </c:pt>
                <c:pt idx="3">
                  <c:v>18.117333157176454</c:v>
                </c:pt>
                <c:pt idx="4">
                  <c:v>23.94141003279681</c:v>
                </c:pt>
                <c:pt idx="5">
                  <c:v>29.583278321848962</c:v>
                </c:pt>
                <c:pt idx="6">
                  <c:v>34.999999999999993</c:v>
                </c:pt>
                <c:pt idx="7">
                  <c:v>40.150350544573222</c:v>
                </c:pt>
                <c:pt idx="8">
                  <c:v>44.99513267805775</c:v>
                </c:pt>
                <c:pt idx="9">
                  <c:v>49.497474683058321</c:v>
                </c:pt>
                <c:pt idx="10">
                  <c:v>53.623111018328458</c:v>
                </c:pt>
                <c:pt idx="11">
                  <c:v>57.340643100229428</c:v>
                </c:pt>
                <c:pt idx="12">
                  <c:v>60.621778264910702</c:v>
                </c:pt>
                <c:pt idx="13">
                  <c:v>63.441545092565498</c:v>
                </c:pt>
                <c:pt idx="14">
                  <c:v>65.778483455013586</c:v>
                </c:pt>
                <c:pt idx="15">
                  <c:v>67.614807840234775</c:v>
                </c:pt>
                <c:pt idx="16">
                  <c:v>68.936542710854567</c:v>
                </c:pt>
                <c:pt idx="17">
                  <c:v>69.733628866422194</c:v>
                </c:pt>
                <c:pt idx="18">
                  <c:v>70</c:v>
                </c:pt>
                <c:pt idx="19">
                  <c:v>69.733628866422194</c:v>
                </c:pt>
                <c:pt idx="20">
                  <c:v>68.936542710854567</c:v>
                </c:pt>
                <c:pt idx="21">
                  <c:v>67.614807840234775</c:v>
                </c:pt>
                <c:pt idx="22">
                  <c:v>65.778483455013586</c:v>
                </c:pt>
                <c:pt idx="23">
                  <c:v>63.441545092565505</c:v>
                </c:pt>
                <c:pt idx="24">
                  <c:v>60.621778264910709</c:v>
                </c:pt>
                <c:pt idx="25">
                  <c:v>57.340643100229421</c:v>
                </c:pt>
                <c:pt idx="26">
                  <c:v>53.623111018328458</c:v>
                </c:pt>
                <c:pt idx="27">
                  <c:v>49.497474683058329</c:v>
                </c:pt>
                <c:pt idx="28">
                  <c:v>44.995132678057765</c:v>
                </c:pt>
                <c:pt idx="29">
                  <c:v>40.150350544573215</c:v>
                </c:pt>
                <c:pt idx="30">
                  <c:v>34.999999999999993</c:v>
                </c:pt>
                <c:pt idx="31">
                  <c:v>29.583278321848965</c:v>
                </c:pt>
                <c:pt idx="32">
                  <c:v>23.941410032796821</c:v>
                </c:pt>
                <c:pt idx="33">
                  <c:v>18.117333157176471</c:v>
                </c:pt>
                <c:pt idx="34">
                  <c:v>12.15537243668512</c:v>
                </c:pt>
                <c:pt idx="35">
                  <c:v>6.1009019923360732</c:v>
                </c:pt>
                <c:pt idx="36">
                  <c:v>8.5760391843603401E-15</c:v>
                </c:pt>
                <c:pt idx="37">
                  <c:v>-6.1009019923360563</c:v>
                </c:pt>
                <c:pt idx="38">
                  <c:v>-12.155372436685132</c:v>
                </c:pt>
                <c:pt idx="39">
                  <c:v>-18.117333157176457</c:v>
                </c:pt>
                <c:pt idx="40">
                  <c:v>-23.941410032796806</c:v>
                </c:pt>
                <c:pt idx="41">
                  <c:v>-29.583278321848951</c:v>
                </c:pt>
                <c:pt idx="42">
                  <c:v>-35.000000000000007</c:v>
                </c:pt>
                <c:pt idx="43">
                  <c:v>-40.150350544573229</c:v>
                </c:pt>
                <c:pt idx="44">
                  <c:v>-44.99513267805775</c:v>
                </c:pt>
                <c:pt idx="45">
                  <c:v>-49.497474683058321</c:v>
                </c:pt>
                <c:pt idx="46">
                  <c:v>-53.623111018328451</c:v>
                </c:pt>
                <c:pt idx="47">
                  <c:v>-57.340643100229407</c:v>
                </c:pt>
                <c:pt idx="48">
                  <c:v>-60.621778264910688</c:v>
                </c:pt>
                <c:pt idx="49">
                  <c:v>-63.441545092565505</c:v>
                </c:pt>
                <c:pt idx="50">
                  <c:v>-65.778483455013586</c:v>
                </c:pt>
                <c:pt idx="51">
                  <c:v>-67.614807840234775</c:v>
                </c:pt>
                <c:pt idx="52">
                  <c:v>-68.936542710854567</c:v>
                </c:pt>
                <c:pt idx="53">
                  <c:v>-69.733628866422194</c:v>
                </c:pt>
                <c:pt idx="54">
                  <c:v>-70</c:v>
                </c:pt>
                <c:pt idx="55">
                  <c:v>-69.733628866422194</c:v>
                </c:pt>
                <c:pt idx="56">
                  <c:v>-68.936542710854567</c:v>
                </c:pt>
                <c:pt idx="57">
                  <c:v>-67.614807840234789</c:v>
                </c:pt>
                <c:pt idx="58">
                  <c:v>-65.778483455013586</c:v>
                </c:pt>
                <c:pt idx="59">
                  <c:v>-63.441545092565498</c:v>
                </c:pt>
                <c:pt idx="60">
                  <c:v>-60.621778264910702</c:v>
                </c:pt>
                <c:pt idx="61">
                  <c:v>-57.340643100229428</c:v>
                </c:pt>
                <c:pt idx="62">
                  <c:v>-53.623111018328466</c:v>
                </c:pt>
                <c:pt idx="63">
                  <c:v>-49.497474683058336</c:v>
                </c:pt>
                <c:pt idx="64">
                  <c:v>-44.995132678057772</c:v>
                </c:pt>
                <c:pt idx="65">
                  <c:v>-40.150350544573257</c:v>
                </c:pt>
                <c:pt idx="66">
                  <c:v>-35.000000000000028</c:v>
                </c:pt>
                <c:pt idx="67">
                  <c:v>-29.583278321848944</c:v>
                </c:pt>
                <c:pt idx="68">
                  <c:v>-23.941410032796803</c:v>
                </c:pt>
                <c:pt idx="69">
                  <c:v>-18.117333157176446</c:v>
                </c:pt>
                <c:pt idx="70">
                  <c:v>-12.155372436685127</c:v>
                </c:pt>
                <c:pt idx="71">
                  <c:v>-6.1009019923360821</c:v>
                </c:pt>
                <c:pt idx="72">
                  <c:v>-1.715207836872068E-14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46B-437D-8CA9-7A7E3848306B}"/>
            </c:ext>
          </c:extLst>
        </c:ser>
        <c:ser>
          <c:idx val="4"/>
          <c:order val="4"/>
          <c:tx>
            <c:v>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Circulos!$R$6:$R$78</c:f>
              <c:numCache>
                <c:formatCode>0.00</c:formatCode>
                <c:ptCount val="73"/>
                <c:pt idx="0">
                  <c:v>60</c:v>
                </c:pt>
                <c:pt idx="1">
                  <c:v>59.771681885504734</c:v>
                </c:pt>
                <c:pt idx="2">
                  <c:v>59.088465180732484</c:v>
                </c:pt>
                <c:pt idx="3">
                  <c:v>57.955549577344101</c:v>
                </c:pt>
                <c:pt idx="4">
                  <c:v>56.381557247154504</c:v>
                </c:pt>
                <c:pt idx="5">
                  <c:v>54.378467222198999</c:v>
                </c:pt>
                <c:pt idx="6">
                  <c:v>51.96152422706632</c:v>
                </c:pt>
                <c:pt idx="7">
                  <c:v>49.149122657339511</c:v>
                </c:pt>
                <c:pt idx="8">
                  <c:v>45.962666587138678</c:v>
                </c:pt>
                <c:pt idx="9">
                  <c:v>42.426406871192853</c:v>
                </c:pt>
                <c:pt idx="10">
                  <c:v>38.56725658119236</c:v>
                </c:pt>
                <c:pt idx="11">
                  <c:v>34.414586181062766</c:v>
                </c:pt>
                <c:pt idx="12">
                  <c:v>30.000000000000007</c:v>
                </c:pt>
                <c:pt idx="13">
                  <c:v>25.357095704441967</c:v>
                </c:pt>
                <c:pt idx="14">
                  <c:v>20.521208599540131</c:v>
                </c:pt>
                <c:pt idx="15">
                  <c:v>15.529142706151244</c:v>
                </c:pt>
                <c:pt idx="16">
                  <c:v>10.418890660015824</c:v>
                </c:pt>
                <c:pt idx="17">
                  <c:v>5.2293445648594883</c:v>
                </c:pt>
                <c:pt idx="18">
                  <c:v>3.67544536472586E-15</c:v>
                </c:pt>
                <c:pt idx="19">
                  <c:v>-5.2293445648594945</c:v>
                </c:pt>
                <c:pt idx="20">
                  <c:v>-10.418890660015819</c:v>
                </c:pt>
                <c:pt idx="21">
                  <c:v>-15.529142706151251</c:v>
                </c:pt>
                <c:pt idx="22">
                  <c:v>-20.521208599540124</c:v>
                </c:pt>
                <c:pt idx="23">
                  <c:v>-25.35709570444196</c:v>
                </c:pt>
                <c:pt idx="24">
                  <c:v>-29.999999999999986</c:v>
                </c:pt>
                <c:pt idx="25">
                  <c:v>-34.414586181062766</c:v>
                </c:pt>
                <c:pt idx="26">
                  <c:v>-38.56725658119236</c:v>
                </c:pt>
                <c:pt idx="27">
                  <c:v>-42.426406871192846</c:v>
                </c:pt>
                <c:pt idx="28">
                  <c:v>-45.962666587138671</c:v>
                </c:pt>
                <c:pt idx="29">
                  <c:v>-49.149122657339518</c:v>
                </c:pt>
                <c:pt idx="30">
                  <c:v>-51.96152422706632</c:v>
                </c:pt>
                <c:pt idx="31">
                  <c:v>-54.378467222198999</c:v>
                </c:pt>
                <c:pt idx="32">
                  <c:v>-56.381557247154497</c:v>
                </c:pt>
                <c:pt idx="33">
                  <c:v>-57.955549577344094</c:v>
                </c:pt>
                <c:pt idx="34">
                  <c:v>-59.088465180732484</c:v>
                </c:pt>
                <c:pt idx="35">
                  <c:v>-59.771681885504734</c:v>
                </c:pt>
                <c:pt idx="36">
                  <c:v>-60</c:v>
                </c:pt>
                <c:pt idx="37">
                  <c:v>-59.771681885504734</c:v>
                </c:pt>
                <c:pt idx="38">
                  <c:v>-59.088465180732484</c:v>
                </c:pt>
                <c:pt idx="39">
                  <c:v>-57.955549577344101</c:v>
                </c:pt>
                <c:pt idx="40">
                  <c:v>-56.381557247154504</c:v>
                </c:pt>
                <c:pt idx="41">
                  <c:v>-54.378467222199006</c:v>
                </c:pt>
                <c:pt idx="42">
                  <c:v>-51.961524227066313</c:v>
                </c:pt>
                <c:pt idx="43">
                  <c:v>-49.149122657339511</c:v>
                </c:pt>
                <c:pt idx="44">
                  <c:v>-45.962666587138678</c:v>
                </c:pt>
                <c:pt idx="45">
                  <c:v>-42.42640687119286</c:v>
                </c:pt>
                <c:pt idx="46">
                  <c:v>-38.567256581192368</c:v>
                </c:pt>
                <c:pt idx="47">
                  <c:v>-34.414586181062781</c:v>
                </c:pt>
                <c:pt idx="48">
                  <c:v>-30.000000000000028</c:v>
                </c:pt>
                <c:pt idx="49">
                  <c:v>-25.357095704441949</c:v>
                </c:pt>
                <c:pt idx="50">
                  <c:v>-20.521208599540113</c:v>
                </c:pt>
                <c:pt idx="51">
                  <c:v>-15.529142706151237</c:v>
                </c:pt>
                <c:pt idx="52">
                  <c:v>-10.418890660015819</c:v>
                </c:pt>
                <c:pt idx="53">
                  <c:v>-5.2293445648594954</c:v>
                </c:pt>
                <c:pt idx="54">
                  <c:v>-1.102633609417758E-14</c:v>
                </c:pt>
                <c:pt idx="55">
                  <c:v>5.2293445648594732</c:v>
                </c:pt>
                <c:pt idx="56">
                  <c:v>10.418890660015798</c:v>
                </c:pt>
                <c:pt idx="57">
                  <c:v>15.529142706151218</c:v>
                </c:pt>
                <c:pt idx="58">
                  <c:v>20.521208599540138</c:v>
                </c:pt>
                <c:pt idx="59">
                  <c:v>25.357095704441978</c:v>
                </c:pt>
                <c:pt idx="60">
                  <c:v>30.000000000000007</c:v>
                </c:pt>
                <c:pt idx="61">
                  <c:v>34.414586181062759</c:v>
                </c:pt>
                <c:pt idx="62">
                  <c:v>38.567256581192353</c:v>
                </c:pt>
                <c:pt idx="63">
                  <c:v>42.426406871192839</c:v>
                </c:pt>
                <c:pt idx="64">
                  <c:v>45.962666587138671</c:v>
                </c:pt>
                <c:pt idx="65">
                  <c:v>49.149122657339497</c:v>
                </c:pt>
                <c:pt idx="66">
                  <c:v>51.961524227066306</c:v>
                </c:pt>
                <c:pt idx="67">
                  <c:v>54.378467222199006</c:v>
                </c:pt>
                <c:pt idx="68">
                  <c:v>56.381557247154504</c:v>
                </c:pt>
                <c:pt idx="69">
                  <c:v>57.955549577344101</c:v>
                </c:pt>
                <c:pt idx="70">
                  <c:v>59.088465180732484</c:v>
                </c:pt>
                <c:pt idx="71">
                  <c:v>59.771681885504734</c:v>
                </c:pt>
                <c:pt idx="72">
                  <c:v>60</c:v>
                </c:pt>
              </c:numCache>
            </c:numRef>
          </c:xVal>
          <c:yVal>
            <c:numRef>
              <c:f>Circulos!$S$6:$S$78</c:f>
              <c:numCache>
                <c:formatCode>0.00</c:formatCode>
                <c:ptCount val="73"/>
                <c:pt idx="0">
                  <c:v>0</c:v>
                </c:pt>
                <c:pt idx="1">
                  <c:v>5.2293445648594901</c:v>
                </c:pt>
                <c:pt idx="2">
                  <c:v>10.418890660015819</c:v>
                </c:pt>
                <c:pt idx="3">
                  <c:v>15.529142706151244</c:v>
                </c:pt>
                <c:pt idx="4">
                  <c:v>20.521208599540124</c:v>
                </c:pt>
                <c:pt idx="5">
                  <c:v>25.357095704441967</c:v>
                </c:pt>
                <c:pt idx="6">
                  <c:v>29.999999999999996</c:v>
                </c:pt>
                <c:pt idx="7">
                  <c:v>34.414586181062759</c:v>
                </c:pt>
                <c:pt idx="8">
                  <c:v>38.567256581192353</c:v>
                </c:pt>
                <c:pt idx="9">
                  <c:v>42.426406871192846</c:v>
                </c:pt>
                <c:pt idx="10">
                  <c:v>45.962666587138678</c:v>
                </c:pt>
                <c:pt idx="11">
                  <c:v>49.149122657339511</c:v>
                </c:pt>
                <c:pt idx="12">
                  <c:v>51.961524227066313</c:v>
                </c:pt>
                <c:pt idx="13">
                  <c:v>54.378467222198999</c:v>
                </c:pt>
                <c:pt idx="14">
                  <c:v>56.381557247154497</c:v>
                </c:pt>
                <c:pt idx="15">
                  <c:v>57.955549577344101</c:v>
                </c:pt>
                <c:pt idx="16">
                  <c:v>59.088465180732484</c:v>
                </c:pt>
                <c:pt idx="17">
                  <c:v>59.771681885504734</c:v>
                </c:pt>
                <c:pt idx="18">
                  <c:v>60</c:v>
                </c:pt>
                <c:pt idx="19">
                  <c:v>59.771681885504734</c:v>
                </c:pt>
                <c:pt idx="20">
                  <c:v>59.088465180732484</c:v>
                </c:pt>
                <c:pt idx="21">
                  <c:v>57.955549577344101</c:v>
                </c:pt>
                <c:pt idx="22">
                  <c:v>56.381557247154504</c:v>
                </c:pt>
                <c:pt idx="23">
                  <c:v>54.378467222199006</c:v>
                </c:pt>
                <c:pt idx="24">
                  <c:v>51.96152422706632</c:v>
                </c:pt>
                <c:pt idx="25">
                  <c:v>49.149122657339504</c:v>
                </c:pt>
                <c:pt idx="26">
                  <c:v>45.962666587138678</c:v>
                </c:pt>
                <c:pt idx="27">
                  <c:v>42.426406871192853</c:v>
                </c:pt>
                <c:pt idx="28">
                  <c:v>38.567256581192368</c:v>
                </c:pt>
                <c:pt idx="29">
                  <c:v>34.414586181062759</c:v>
                </c:pt>
                <c:pt idx="30">
                  <c:v>29.999999999999996</c:v>
                </c:pt>
                <c:pt idx="31">
                  <c:v>25.357095704441971</c:v>
                </c:pt>
                <c:pt idx="32">
                  <c:v>20.521208599540131</c:v>
                </c:pt>
                <c:pt idx="33">
                  <c:v>15.52914270615126</c:v>
                </c:pt>
                <c:pt idx="34">
                  <c:v>10.418890660015817</c:v>
                </c:pt>
                <c:pt idx="35">
                  <c:v>5.2293445648594918</c:v>
                </c:pt>
                <c:pt idx="36">
                  <c:v>7.3508907294517201E-15</c:v>
                </c:pt>
                <c:pt idx="37">
                  <c:v>-5.2293445648594767</c:v>
                </c:pt>
                <c:pt idx="38">
                  <c:v>-10.418890660015828</c:v>
                </c:pt>
                <c:pt idx="39">
                  <c:v>-15.529142706151248</c:v>
                </c:pt>
                <c:pt idx="40">
                  <c:v>-20.52120859954012</c:v>
                </c:pt>
                <c:pt idx="41">
                  <c:v>-25.357095704441956</c:v>
                </c:pt>
                <c:pt idx="42">
                  <c:v>-30.000000000000007</c:v>
                </c:pt>
                <c:pt idx="43">
                  <c:v>-34.414586181062766</c:v>
                </c:pt>
                <c:pt idx="44">
                  <c:v>-38.567256581192353</c:v>
                </c:pt>
                <c:pt idx="45">
                  <c:v>-42.426406871192846</c:v>
                </c:pt>
                <c:pt idx="46">
                  <c:v>-45.962666587138671</c:v>
                </c:pt>
                <c:pt idx="47">
                  <c:v>-49.149122657339497</c:v>
                </c:pt>
                <c:pt idx="48">
                  <c:v>-51.961524227066306</c:v>
                </c:pt>
                <c:pt idx="49">
                  <c:v>-54.378467222199006</c:v>
                </c:pt>
                <c:pt idx="50">
                  <c:v>-56.381557247154504</c:v>
                </c:pt>
                <c:pt idx="51">
                  <c:v>-57.955549577344101</c:v>
                </c:pt>
                <c:pt idx="52">
                  <c:v>-59.088465180732484</c:v>
                </c:pt>
                <c:pt idx="53">
                  <c:v>-59.771681885504734</c:v>
                </c:pt>
                <c:pt idx="54">
                  <c:v>-60</c:v>
                </c:pt>
                <c:pt idx="55">
                  <c:v>-59.771681885504734</c:v>
                </c:pt>
                <c:pt idx="56">
                  <c:v>-59.088465180732484</c:v>
                </c:pt>
                <c:pt idx="57">
                  <c:v>-57.955549577344108</c:v>
                </c:pt>
                <c:pt idx="58">
                  <c:v>-56.381557247154497</c:v>
                </c:pt>
                <c:pt idx="59">
                  <c:v>-54.378467222198999</c:v>
                </c:pt>
                <c:pt idx="60">
                  <c:v>-51.961524227066313</c:v>
                </c:pt>
                <c:pt idx="61">
                  <c:v>-49.149122657339511</c:v>
                </c:pt>
                <c:pt idx="62">
                  <c:v>-45.962666587138685</c:v>
                </c:pt>
                <c:pt idx="63">
                  <c:v>-42.42640687119286</c:v>
                </c:pt>
                <c:pt idx="64">
                  <c:v>-38.567256581192375</c:v>
                </c:pt>
                <c:pt idx="65">
                  <c:v>-34.414586181062788</c:v>
                </c:pt>
                <c:pt idx="66">
                  <c:v>-30.000000000000028</c:v>
                </c:pt>
                <c:pt idx="67">
                  <c:v>-25.357095704441953</c:v>
                </c:pt>
                <c:pt idx="68">
                  <c:v>-20.521208599540117</c:v>
                </c:pt>
                <c:pt idx="69">
                  <c:v>-15.529142706151241</c:v>
                </c:pt>
                <c:pt idx="70">
                  <c:v>-10.418890660015823</c:v>
                </c:pt>
                <c:pt idx="71">
                  <c:v>-5.2293445648594989</c:v>
                </c:pt>
                <c:pt idx="72">
                  <c:v>-1.470178145890344E-14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46B-437D-8CA9-7A7E3848306B}"/>
            </c:ext>
          </c:extLst>
        </c:ser>
        <c:ser>
          <c:idx val="5"/>
          <c:order val="5"/>
          <c:tx>
            <c:v>50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A-746B-437D-8CA9-7A7E3848306B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746B-437D-8CA9-7A7E3848306B}"/>
              </c:ext>
            </c:extLst>
          </c:dPt>
          <c:dLbls>
            <c:dLbl>
              <c:idx val="8"/>
              <c:layout>
                <c:manualLayout>
                  <c:x val="-2.2154525006177605E-2"/>
                  <c:y val="3.287616194052041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/>
                      <a:t>40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L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A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Circulos!$W$6:$W$78</c:f>
              <c:numCache>
                <c:formatCode>0.00</c:formatCode>
                <c:ptCount val="73"/>
                <c:pt idx="0">
                  <c:v>50</c:v>
                </c:pt>
                <c:pt idx="1">
                  <c:v>49.80973490458728</c:v>
                </c:pt>
                <c:pt idx="2">
                  <c:v>49.240387650610401</c:v>
                </c:pt>
                <c:pt idx="3">
                  <c:v>48.296291314453413</c:v>
                </c:pt>
                <c:pt idx="4">
                  <c:v>46.984631039295422</c:v>
                </c:pt>
                <c:pt idx="5">
                  <c:v>45.315389351832494</c:v>
                </c:pt>
                <c:pt idx="6">
                  <c:v>43.301270189221938</c:v>
                </c:pt>
                <c:pt idx="7">
                  <c:v>40.957602214449587</c:v>
                </c:pt>
                <c:pt idx="8">
                  <c:v>38.302222155948904</c:v>
                </c:pt>
                <c:pt idx="9">
                  <c:v>35.355339059327378</c:v>
                </c:pt>
                <c:pt idx="10">
                  <c:v>32.139380484326971</c:v>
                </c:pt>
                <c:pt idx="11">
                  <c:v>28.678821817552308</c:v>
                </c:pt>
                <c:pt idx="12">
                  <c:v>25.000000000000007</c:v>
                </c:pt>
                <c:pt idx="13">
                  <c:v>21.130913087034973</c:v>
                </c:pt>
                <c:pt idx="14">
                  <c:v>17.101007166283441</c:v>
                </c:pt>
                <c:pt idx="15">
                  <c:v>12.940952255126037</c:v>
                </c:pt>
                <c:pt idx="16">
                  <c:v>8.6824088833465201</c:v>
                </c:pt>
                <c:pt idx="17">
                  <c:v>4.3577871373829069</c:v>
                </c:pt>
                <c:pt idx="18">
                  <c:v>3.06287113727155E-15</c:v>
                </c:pt>
                <c:pt idx="19">
                  <c:v>-4.3577871373829113</c:v>
                </c:pt>
                <c:pt idx="20">
                  <c:v>-8.6824088833465147</c:v>
                </c:pt>
                <c:pt idx="21">
                  <c:v>-12.940952255126042</c:v>
                </c:pt>
                <c:pt idx="22">
                  <c:v>-17.101007166283434</c:v>
                </c:pt>
                <c:pt idx="23">
                  <c:v>-21.130913087034966</c:v>
                </c:pt>
                <c:pt idx="24">
                  <c:v>-24.999999999999989</c:v>
                </c:pt>
                <c:pt idx="25">
                  <c:v>-28.678821817552308</c:v>
                </c:pt>
                <c:pt idx="26">
                  <c:v>-32.139380484326971</c:v>
                </c:pt>
                <c:pt idx="27">
                  <c:v>-35.35533905932737</c:v>
                </c:pt>
                <c:pt idx="28">
                  <c:v>-38.302222155948897</c:v>
                </c:pt>
                <c:pt idx="29">
                  <c:v>-40.957602214449594</c:v>
                </c:pt>
                <c:pt idx="30">
                  <c:v>-43.301270189221938</c:v>
                </c:pt>
                <c:pt idx="31">
                  <c:v>-45.315389351832494</c:v>
                </c:pt>
                <c:pt idx="32">
                  <c:v>-46.984631039295415</c:v>
                </c:pt>
                <c:pt idx="33">
                  <c:v>-48.296291314453413</c:v>
                </c:pt>
                <c:pt idx="34">
                  <c:v>-49.240387650610401</c:v>
                </c:pt>
                <c:pt idx="35">
                  <c:v>-49.80973490458728</c:v>
                </c:pt>
                <c:pt idx="36">
                  <c:v>-50</c:v>
                </c:pt>
                <c:pt idx="37">
                  <c:v>-49.80973490458728</c:v>
                </c:pt>
                <c:pt idx="38">
                  <c:v>-49.240387650610401</c:v>
                </c:pt>
                <c:pt idx="39">
                  <c:v>-48.296291314453413</c:v>
                </c:pt>
                <c:pt idx="40">
                  <c:v>-46.984631039295422</c:v>
                </c:pt>
                <c:pt idx="41">
                  <c:v>-45.315389351832501</c:v>
                </c:pt>
                <c:pt idx="42">
                  <c:v>-43.301270189221931</c:v>
                </c:pt>
                <c:pt idx="43">
                  <c:v>-40.957602214449587</c:v>
                </c:pt>
                <c:pt idx="44">
                  <c:v>-38.302222155948904</c:v>
                </c:pt>
                <c:pt idx="45">
                  <c:v>-35.355339059327385</c:v>
                </c:pt>
                <c:pt idx="46">
                  <c:v>-32.139380484326971</c:v>
                </c:pt>
                <c:pt idx="47">
                  <c:v>-28.678821817552318</c:v>
                </c:pt>
                <c:pt idx="48">
                  <c:v>-25.000000000000021</c:v>
                </c:pt>
                <c:pt idx="49">
                  <c:v>-21.130913087034958</c:v>
                </c:pt>
                <c:pt idx="50">
                  <c:v>-17.101007166283427</c:v>
                </c:pt>
                <c:pt idx="51">
                  <c:v>-12.940952255126032</c:v>
                </c:pt>
                <c:pt idx="52">
                  <c:v>-8.6824088833465165</c:v>
                </c:pt>
                <c:pt idx="53">
                  <c:v>-4.3577871373829122</c:v>
                </c:pt>
                <c:pt idx="54">
                  <c:v>-9.1886134118146501E-15</c:v>
                </c:pt>
                <c:pt idx="55">
                  <c:v>4.3577871373828945</c:v>
                </c:pt>
                <c:pt idx="56">
                  <c:v>8.6824088833464987</c:v>
                </c:pt>
                <c:pt idx="57">
                  <c:v>12.940952255126014</c:v>
                </c:pt>
                <c:pt idx="58">
                  <c:v>17.101007166283448</c:v>
                </c:pt>
                <c:pt idx="59">
                  <c:v>21.13091308703498</c:v>
                </c:pt>
                <c:pt idx="60">
                  <c:v>25.000000000000007</c:v>
                </c:pt>
                <c:pt idx="61">
                  <c:v>28.678821817552304</c:v>
                </c:pt>
                <c:pt idx="62">
                  <c:v>32.139380484326963</c:v>
                </c:pt>
                <c:pt idx="63">
                  <c:v>35.35533905932737</c:v>
                </c:pt>
                <c:pt idx="64">
                  <c:v>38.30222215594889</c:v>
                </c:pt>
                <c:pt idx="65">
                  <c:v>40.957602214449579</c:v>
                </c:pt>
                <c:pt idx="66">
                  <c:v>43.301270189221917</c:v>
                </c:pt>
                <c:pt idx="67">
                  <c:v>45.315389351832501</c:v>
                </c:pt>
                <c:pt idx="68">
                  <c:v>46.984631039295422</c:v>
                </c:pt>
                <c:pt idx="69">
                  <c:v>48.296291314453413</c:v>
                </c:pt>
                <c:pt idx="70">
                  <c:v>49.240387650610401</c:v>
                </c:pt>
                <c:pt idx="71">
                  <c:v>49.80973490458728</c:v>
                </c:pt>
                <c:pt idx="72">
                  <c:v>50</c:v>
                </c:pt>
              </c:numCache>
            </c:numRef>
          </c:xVal>
          <c:yVal>
            <c:numRef>
              <c:f>Circulos!$X$6:$X$78</c:f>
              <c:numCache>
                <c:formatCode>0.00</c:formatCode>
                <c:ptCount val="73"/>
                <c:pt idx="0">
                  <c:v>0</c:v>
                </c:pt>
                <c:pt idx="1">
                  <c:v>4.3577871373829087</c:v>
                </c:pt>
                <c:pt idx="2">
                  <c:v>8.6824088833465165</c:v>
                </c:pt>
                <c:pt idx="3">
                  <c:v>12.940952255126037</c:v>
                </c:pt>
                <c:pt idx="4">
                  <c:v>17.101007166283434</c:v>
                </c:pt>
                <c:pt idx="5">
                  <c:v>21.130913087034973</c:v>
                </c:pt>
                <c:pt idx="6">
                  <c:v>24.999999999999996</c:v>
                </c:pt>
                <c:pt idx="7">
                  <c:v>28.678821817552304</c:v>
                </c:pt>
                <c:pt idx="8">
                  <c:v>32.139380484326963</c:v>
                </c:pt>
                <c:pt idx="9">
                  <c:v>35.35533905932737</c:v>
                </c:pt>
                <c:pt idx="10">
                  <c:v>38.302222155948904</c:v>
                </c:pt>
                <c:pt idx="11">
                  <c:v>40.957602214449587</c:v>
                </c:pt>
                <c:pt idx="12">
                  <c:v>43.301270189221931</c:v>
                </c:pt>
                <c:pt idx="13">
                  <c:v>45.315389351832494</c:v>
                </c:pt>
                <c:pt idx="14">
                  <c:v>46.984631039295415</c:v>
                </c:pt>
                <c:pt idx="15">
                  <c:v>48.296291314453413</c:v>
                </c:pt>
                <c:pt idx="16">
                  <c:v>49.240387650610401</c:v>
                </c:pt>
                <c:pt idx="17">
                  <c:v>49.80973490458728</c:v>
                </c:pt>
                <c:pt idx="18">
                  <c:v>50</c:v>
                </c:pt>
                <c:pt idx="19">
                  <c:v>49.80973490458728</c:v>
                </c:pt>
                <c:pt idx="20">
                  <c:v>49.240387650610401</c:v>
                </c:pt>
                <c:pt idx="21">
                  <c:v>48.296291314453413</c:v>
                </c:pt>
                <c:pt idx="22">
                  <c:v>46.984631039295422</c:v>
                </c:pt>
                <c:pt idx="23">
                  <c:v>45.315389351832501</c:v>
                </c:pt>
                <c:pt idx="24">
                  <c:v>43.301270189221938</c:v>
                </c:pt>
                <c:pt idx="25">
                  <c:v>40.957602214449587</c:v>
                </c:pt>
                <c:pt idx="26">
                  <c:v>38.302222155948904</c:v>
                </c:pt>
                <c:pt idx="27">
                  <c:v>35.355339059327378</c:v>
                </c:pt>
                <c:pt idx="28">
                  <c:v>32.139380484326971</c:v>
                </c:pt>
                <c:pt idx="29">
                  <c:v>28.678821817552297</c:v>
                </c:pt>
                <c:pt idx="30">
                  <c:v>24.999999999999996</c:v>
                </c:pt>
                <c:pt idx="31">
                  <c:v>21.130913087034976</c:v>
                </c:pt>
                <c:pt idx="32">
                  <c:v>17.101007166283445</c:v>
                </c:pt>
                <c:pt idx="33">
                  <c:v>12.940952255126051</c:v>
                </c:pt>
                <c:pt idx="34">
                  <c:v>8.682408883346513</c:v>
                </c:pt>
                <c:pt idx="35">
                  <c:v>4.3577871373829096</c:v>
                </c:pt>
                <c:pt idx="36">
                  <c:v>6.1257422745431001E-15</c:v>
                </c:pt>
                <c:pt idx="37">
                  <c:v>-4.3577871373828971</c:v>
                </c:pt>
                <c:pt idx="38">
                  <c:v>-8.6824088833465236</c:v>
                </c:pt>
                <c:pt idx="39">
                  <c:v>-12.940952255126041</c:v>
                </c:pt>
                <c:pt idx="40">
                  <c:v>-17.101007166283434</c:v>
                </c:pt>
                <c:pt idx="41">
                  <c:v>-21.130913087034962</c:v>
                </c:pt>
                <c:pt idx="42">
                  <c:v>-25.000000000000007</c:v>
                </c:pt>
                <c:pt idx="43">
                  <c:v>-28.678821817552308</c:v>
                </c:pt>
                <c:pt idx="44">
                  <c:v>-32.139380484326963</c:v>
                </c:pt>
                <c:pt idx="45">
                  <c:v>-35.35533905932737</c:v>
                </c:pt>
                <c:pt idx="46">
                  <c:v>-38.302222155948897</c:v>
                </c:pt>
                <c:pt idx="47">
                  <c:v>-40.957602214449579</c:v>
                </c:pt>
                <c:pt idx="48">
                  <c:v>-43.301270189221917</c:v>
                </c:pt>
                <c:pt idx="49">
                  <c:v>-45.315389351832501</c:v>
                </c:pt>
                <c:pt idx="50">
                  <c:v>-46.984631039295422</c:v>
                </c:pt>
                <c:pt idx="51">
                  <c:v>-48.296291314453413</c:v>
                </c:pt>
                <c:pt idx="52">
                  <c:v>-49.240387650610401</c:v>
                </c:pt>
                <c:pt idx="53">
                  <c:v>-49.80973490458728</c:v>
                </c:pt>
                <c:pt idx="54">
                  <c:v>-50</c:v>
                </c:pt>
                <c:pt idx="55">
                  <c:v>-49.80973490458728</c:v>
                </c:pt>
                <c:pt idx="56">
                  <c:v>-49.240387650610408</c:v>
                </c:pt>
                <c:pt idx="57">
                  <c:v>-48.29629131445342</c:v>
                </c:pt>
                <c:pt idx="58">
                  <c:v>-46.984631039295415</c:v>
                </c:pt>
                <c:pt idx="59">
                  <c:v>-45.315389351832494</c:v>
                </c:pt>
                <c:pt idx="60">
                  <c:v>-43.301270189221931</c:v>
                </c:pt>
                <c:pt idx="61">
                  <c:v>-40.957602214449587</c:v>
                </c:pt>
                <c:pt idx="62">
                  <c:v>-38.302222155948904</c:v>
                </c:pt>
                <c:pt idx="63">
                  <c:v>-35.355339059327385</c:v>
                </c:pt>
                <c:pt idx="64">
                  <c:v>-32.139380484326978</c:v>
                </c:pt>
                <c:pt idx="65">
                  <c:v>-28.678821817552326</c:v>
                </c:pt>
                <c:pt idx="66">
                  <c:v>-25.000000000000021</c:v>
                </c:pt>
                <c:pt idx="67">
                  <c:v>-21.130913087034962</c:v>
                </c:pt>
                <c:pt idx="68">
                  <c:v>-17.101007166283431</c:v>
                </c:pt>
                <c:pt idx="69">
                  <c:v>-12.940952255126033</c:v>
                </c:pt>
                <c:pt idx="70">
                  <c:v>-8.6824088833465201</c:v>
                </c:pt>
                <c:pt idx="71">
                  <c:v>-4.3577871373829158</c:v>
                </c:pt>
                <c:pt idx="72">
                  <c:v>-1.22514845490862E-14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46B-437D-8CA9-7A7E3848306B}"/>
            </c:ext>
          </c:extLst>
        </c:ser>
        <c:ser>
          <c:idx val="6"/>
          <c:order val="6"/>
          <c:tx>
            <c:v>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Circulos!$AA$6:$AA$78</c:f>
              <c:numCache>
                <c:formatCode>0.00</c:formatCode>
                <c:ptCount val="73"/>
                <c:pt idx="0">
                  <c:v>40</c:v>
                </c:pt>
                <c:pt idx="1">
                  <c:v>39.84778792366982</c:v>
                </c:pt>
                <c:pt idx="2">
                  <c:v>39.392310120488318</c:v>
                </c:pt>
                <c:pt idx="3">
                  <c:v>38.637033051562732</c:v>
                </c:pt>
                <c:pt idx="4">
                  <c:v>37.587704831436341</c:v>
                </c:pt>
                <c:pt idx="5">
                  <c:v>36.252311481465995</c:v>
                </c:pt>
                <c:pt idx="6">
                  <c:v>34.641016151377549</c:v>
                </c:pt>
                <c:pt idx="7">
                  <c:v>32.766081771559669</c:v>
                </c:pt>
                <c:pt idx="8">
                  <c:v>30.64177772475912</c:v>
                </c:pt>
                <c:pt idx="9">
                  <c:v>28.284271247461902</c:v>
                </c:pt>
                <c:pt idx="10">
                  <c:v>25.711504387461574</c:v>
                </c:pt>
                <c:pt idx="11">
                  <c:v>22.943057454041845</c:v>
                </c:pt>
                <c:pt idx="12">
                  <c:v>20.000000000000004</c:v>
                </c:pt>
                <c:pt idx="13">
                  <c:v>16.904730469627978</c:v>
                </c:pt>
                <c:pt idx="14">
                  <c:v>13.680805733026753</c:v>
                </c:pt>
                <c:pt idx="15">
                  <c:v>10.35276180410083</c:v>
                </c:pt>
                <c:pt idx="16">
                  <c:v>6.9459271066772166</c:v>
                </c:pt>
                <c:pt idx="17">
                  <c:v>3.4862297099063255</c:v>
                </c:pt>
                <c:pt idx="18">
                  <c:v>2.45029690981724E-15</c:v>
                </c:pt>
                <c:pt idx="19">
                  <c:v>-3.4862297099063295</c:v>
                </c:pt>
                <c:pt idx="20">
                  <c:v>-6.9459271066772121</c:v>
                </c:pt>
                <c:pt idx="21">
                  <c:v>-10.352761804100833</c:v>
                </c:pt>
                <c:pt idx="22">
                  <c:v>-13.680805733026748</c:v>
                </c:pt>
                <c:pt idx="23">
                  <c:v>-16.904730469627975</c:v>
                </c:pt>
                <c:pt idx="24">
                  <c:v>-19.999999999999993</c:v>
                </c:pt>
                <c:pt idx="25">
                  <c:v>-22.943057454041845</c:v>
                </c:pt>
                <c:pt idx="26">
                  <c:v>-25.711504387461574</c:v>
                </c:pt>
                <c:pt idx="27">
                  <c:v>-28.284271247461898</c:v>
                </c:pt>
                <c:pt idx="28">
                  <c:v>-30.641777724759116</c:v>
                </c:pt>
                <c:pt idx="29">
                  <c:v>-32.766081771559676</c:v>
                </c:pt>
                <c:pt idx="30">
                  <c:v>-34.641016151377549</c:v>
                </c:pt>
                <c:pt idx="31">
                  <c:v>-36.252311481465995</c:v>
                </c:pt>
                <c:pt idx="32">
                  <c:v>-37.587704831436334</c:v>
                </c:pt>
                <c:pt idx="33">
                  <c:v>-38.637033051562724</c:v>
                </c:pt>
                <c:pt idx="34">
                  <c:v>-39.392310120488318</c:v>
                </c:pt>
                <c:pt idx="35">
                  <c:v>-39.84778792366982</c:v>
                </c:pt>
                <c:pt idx="36">
                  <c:v>-40</c:v>
                </c:pt>
                <c:pt idx="37">
                  <c:v>-39.84778792366982</c:v>
                </c:pt>
                <c:pt idx="38">
                  <c:v>-39.392310120488318</c:v>
                </c:pt>
                <c:pt idx="39">
                  <c:v>-38.637033051562732</c:v>
                </c:pt>
                <c:pt idx="40">
                  <c:v>-37.587704831436341</c:v>
                </c:pt>
                <c:pt idx="41">
                  <c:v>-36.252311481466002</c:v>
                </c:pt>
                <c:pt idx="42">
                  <c:v>-34.641016151377542</c:v>
                </c:pt>
                <c:pt idx="43">
                  <c:v>-32.766081771559669</c:v>
                </c:pt>
                <c:pt idx="44">
                  <c:v>-30.64177772475912</c:v>
                </c:pt>
                <c:pt idx="45">
                  <c:v>-28.284271247461909</c:v>
                </c:pt>
                <c:pt idx="46">
                  <c:v>-25.711504387461581</c:v>
                </c:pt>
                <c:pt idx="47">
                  <c:v>-22.943057454041856</c:v>
                </c:pt>
                <c:pt idx="48">
                  <c:v>-20.000000000000018</c:v>
                </c:pt>
                <c:pt idx="49">
                  <c:v>-16.904730469627967</c:v>
                </c:pt>
                <c:pt idx="50">
                  <c:v>-13.680805733026741</c:v>
                </c:pt>
                <c:pt idx="51">
                  <c:v>-10.352761804100826</c:v>
                </c:pt>
                <c:pt idx="52">
                  <c:v>-6.945927106677213</c:v>
                </c:pt>
                <c:pt idx="53">
                  <c:v>-3.48622970990633</c:v>
                </c:pt>
                <c:pt idx="54">
                  <c:v>-7.3508907294517201E-15</c:v>
                </c:pt>
                <c:pt idx="55">
                  <c:v>3.4862297099063158</c:v>
                </c:pt>
                <c:pt idx="56">
                  <c:v>6.9459271066771988</c:v>
                </c:pt>
                <c:pt idx="57">
                  <c:v>10.352761804100812</c:v>
                </c:pt>
                <c:pt idx="58">
                  <c:v>13.680805733026759</c:v>
                </c:pt>
                <c:pt idx="59">
                  <c:v>16.904730469627985</c:v>
                </c:pt>
                <c:pt idx="60">
                  <c:v>20.000000000000004</c:v>
                </c:pt>
                <c:pt idx="61">
                  <c:v>22.943057454041842</c:v>
                </c:pt>
                <c:pt idx="62">
                  <c:v>25.71150438746157</c:v>
                </c:pt>
                <c:pt idx="63">
                  <c:v>28.284271247461895</c:v>
                </c:pt>
                <c:pt idx="64">
                  <c:v>30.641777724759113</c:v>
                </c:pt>
                <c:pt idx="65">
                  <c:v>32.766081771559662</c:v>
                </c:pt>
                <c:pt idx="66">
                  <c:v>34.641016151377535</c:v>
                </c:pt>
                <c:pt idx="67">
                  <c:v>36.252311481466002</c:v>
                </c:pt>
                <c:pt idx="68">
                  <c:v>37.587704831436341</c:v>
                </c:pt>
                <c:pt idx="69">
                  <c:v>38.637033051562732</c:v>
                </c:pt>
                <c:pt idx="70">
                  <c:v>39.392310120488318</c:v>
                </c:pt>
                <c:pt idx="71">
                  <c:v>39.84778792366982</c:v>
                </c:pt>
                <c:pt idx="72">
                  <c:v>40</c:v>
                </c:pt>
              </c:numCache>
            </c:numRef>
          </c:xVal>
          <c:yVal>
            <c:numRef>
              <c:f>Circulos!$AB$6:$AB$78</c:f>
              <c:numCache>
                <c:formatCode>0.00</c:formatCode>
                <c:ptCount val="73"/>
                <c:pt idx="0">
                  <c:v>0</c:v>
                </c:pt>
                <c:pt idx="1">
                  <c:v>3.4862297099063264</c:v>
                </c:pt>
                <c:pt idx="2">
                  <c:v>6.945927106677213</c:v>
                </c:pt>
                <c:pt idx="3">
                  <c:v>10.35276180410083</c:v>
                </c:pt>
                <c:pt idx="4">
                  <c:v>13.680805733026748</c:v>
                </c:pt>
                <c:pt idx="5">
                  <c:v>16.904730469627978</c:v>
                </c:pt>
                <c:pt idx="6">
                  <c:v>19.999999999999996</c:v>
                </c:pt>
                <c:pt idx="7">
                  <c:v>22.943057454041842</c:v>
                </c:pt>
                <c:pt idx="8">
                  <c:v>25.71150438746157</c:v>
                </c:pt>
                <c:pt idx="9">
                  <c:v>28.284271247461898</c:v>
                </c:pt>
                <c:pt idx="10">
                  <c:v>30.64177772475912</c:v>
                </c:pt>
                <c:pt idx="11">
                  <c:v>32.766081771559669</c:v>
                </c:pt>
                <c:pt idx="12">
                  <c:v>34.641016151377542</c:v>
                </c:pt>
                <c:pt idx="13">
                  <c:v>36.252311481465995</c:v>
                </c:pt>
                <c:pt idx="14">
                  <c:v>37.587704831436334</c:v>
                </c:pt>
                <c:pt idx="15">
                  <c:v>38.637033051562732</c:v>
                </c:pt>
                <c:pt idx="16">
                  <c:v>39.392310120488318</c:v>
                </c:pt>
                <c:pt idx="17">
                  <c:v>39.84778792366982</c:v>
                </c:pt>
                <c:pt idx="18">
                  <c:v>40</c:v>
                </c:pt>
                <c:pt idx="19">
                  <c:v>39.84778792366982</c:v>
                </c:pt>
                <c:pt idx="20">
                  <c:v>39.392310120488318</c:v>
                </c:pt>
                <c:pt idx="21">
                  <c:v>38.637033051562732</c:v>
                </c:pt>
                <c:pt idx="22">
                  <c:v>37.587704831436341</c:v>
                </c:pt>
                <c:pt idx="23">
                  <c:v>36.252311481466002</c:v>
                </c:pt>
                <c:pt idx="24">
                  <c:v>34.641016151377549</c:v>
                </c:pt>
                <c:pt idx="25">
                  <c:v>32.766081771559669</c:v>
                </c:pt>
                <c:pt idx="26">
                  <c:v>30.64177772475912</c:v>
                </c:pt>
                <c:pt idx="27">
                  <c:v>28.284271247461902</c:v>
                </c:pt>
                <c:pt idx="28">
                  <c:v>25.711504387461581</c:v>
                </c:pt>
                <c:pt idx="29">
                  <c:v>22.943057454041838</c:v>
                </c:pt>
                <c:pt idx="30">
                  <c:v>19.999999999999996</c:v>
                </c:pt>
                <c:pt idx="31">
                  <c:v>16.904730469627978</c:v>
                </c:pt>
                <c:pt idx="32">
                  <c:v>13.680805733026755</c:v>
                </c:pt>
                <c:pt idx="33">
                  <c:v>10.35276180410084</c:v>
                </c:pt>
                <c:pt idx="34">
                  <c:v>6.9459271066772112</c:v>
                </c:pt>
                <c:pt idx="35">
                  <c:v>3.4862297099063277</c:v>
                </c:pt>
                <c:pt idx="36">
                  <c:v>4.90059381963448E-15</c:v>
                </c:pt>
                <c:pt idx="37">
                  <c:v>-3.4862297099063175</c:v>
                </c:pt>
                <c:pt idx="38">
                  <c:v>-6.9459271066772192</c:v>
                </c:pt>
                <c:pt idx="39">
                  <c:v>-10.352761804100831</c:v>
                </c:pt>
                <c:pt idx="40">
                  <c:v>-13.680805733026746</c:v>
                </c:pt>
                <c:pt idx="41">
                  <c:v>-16.904730469627971</c:v>
                </c:pt>
                <c:pt idx="42">
                  <c:v>-20.000000000000004</c:v>
                </c:pt>
                <c:pt idx="43">
                  <c:v>-22.943057454041845</c:v>
                </c:pt>
                <c:pt idx="44">
                  <c:v>-25.71150438746157</c:v>
                </c:pt>
                <c:pt idx="45">
                  <c:v>-28.284271247461898</c:v>
                </c:pt>
                <c:pt idx="46">
                  <c:v>-30.641777724759116</c:v>
                </c:pt>
                <c:pt idx="47">
                  <c:v>-32.766081771559662</c:v>
                </c:pt>
                <c:pt idx="48">
                  <c:v>-34.641016151377535</c:v>
                </c:pt>
                <c:pt idx="49">
                  <c:v>-36.252311481466002</c:v>
                </c:pt>
                <c:pt idx="50">
                  <c:v>-37.587704831436341</c:v>
                </c:pt>
                <c:pt idx="51">
                  <c:v>-38.637033051562732</c:v>
                </c:pt>
                <c:pt idx="52">
                  <c:v>-39.392310120488318</c:v>
                </c:pt>
                <c:pt idx="53">
                  <c:v>-39.84778792366982</c:v>
                </c:pt>
                <c:pt idx="54">
                  <c:v>-40</c:v>
                </c:pt>
                <c:pt idx="55">
                  <c:v>-39.84778792366982</c:v>
                </c:pt>
                <c:pt idx="56">
                  <c:v>-39.392310120488325</c:v>
                </c:pt>
                <c:pt idx="57">
                  <c:v>-38.637033051562739</c:v>
                </c:pt>
                <c:pt idx="58">
                  <c:v>-37.587704831436334</c:v>
                </c:pt>
                <c:pt idx="59">
                  <c:v>-36.252311481465995</c:v>
                </c:pt>
                <c:pt idx="60">
                  <c:v>-34.641016151377542</c:v>
                </c:pt>
                <c:pt idx="61">
                  <c:v>-32.766081771559669</c:v>
                </c:pt>
                <c:pt idx="62">
                  <c:v>-30.641777724759123</c:v>
                </c:pt>
                <c:pt idx="63">
                  <c:v>-28.284271247461909</c:v>
                </c:pt>
                <c:pt idx="64">
                  <c:v>-25.711504387461584</c:v>
                </c:pt>
                <c:pt idx="65">
                  <c:v>-22.94305745404186</c:v>
                </c:pt>
                <c:pt idx="66">
                  <c:v>-20.000000000000018</c:v>
                </c:pt>
                <c:pt idx="67">
                  <c:v>-16.904730469627967</c:v>
                </c:pt>
                <c:pt idx="68">
                  <c:v>-13.680805733026745</c:v>
                </c:pt>
                <c:pt idx="69">
                  <c:v>-10.352761804100828</c:v>
                </c:pt>
                <c:pt idx="70">
                  <c:v>-6.9459271066772157</c:v>
                </c:pt>
                <c:pt idx="71">
                  <c:v>-3.4862297099063326</c:v>
                </c:pt>
                <c:pt idx="72">
                  <c:v>-9.8011876392689601E-15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46B-437D-8CA9-7A7E3848306B}"/>
            </c:ext>
          </c:extLst>
        </c:ser>
        <c:ser>
          <c:idx val="7"/>
          <c:order val="7"/>
          <c:tx>
            <c:v>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8"/>
              <c:layout>
                <c:manualLayout>
                  <c:x val="-2.8443116380124457E-2"/>
                  <c:y val="1.97777109869077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60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Circulos!$AE$6:$AE$78</c:f>
              <c:numCache>
                <c:formatCode>0.00</c:formatCode>
                <c:ptCount val="73"/>
                <c:pt idx="0">
                  <c:v>30</c:v>
                </c:pt>
                <c:pt idx="1">
                  <c:v>29.885840942752367</c:v>
                </c:pt>
                <c:pt idx="2">
                  <c:v>29.544232590366242</c:v>
                </c:pt>
                <c:pt idx="3">
                  <c:v>28.97777478867205</c:v>
                </c:pt>
                <c:pt idx="4">
                  <c:v>28.190778623577252</c:v>
                </c:pt>
                <c:pt idx="5">
                  <c:v>27.1892336110995</c:v>
                </c:pt>
                <c:pt idx="6">
                  <c:v>25.98076211353316</c:v>
                </c:pt>
                <c:pt idx="7">
                  <c:v>24.574561328669756</c:v>
                </c:pt>
                <c:pt idx="8">
                  <c:v>22.981333293569339</c:v>
                </c:pt>
                <c:pt idx="9">
                  <c:v>21.213203435596427</c:v>
                </c:pt>
                <c:pt idx="10">
                  <c:v>19.28362829059618</c:v>
                </c:pt>
                <c:pt idx="11">
                  <c:v>17.207293090531383</c:v>
                </c:pt>
                <c:pt idx="12">
                  <c:v>15.000000000000004</c:v>
                </c:pt>
                <c:pt idx="13">
                  <c:v>12.678547852220984</c:v>
                </c:pt>
                <c:pt idx="14">
                  <c:v>10.260604299770065</c:v>
                </c:pt>
                <c:pt idx="15">
                  <c:v>7.7645713530756222</c:v>
                </c:pt>
                <c:pt idx="16">
                  <c:v>5.2094453300079122</c:v>
                </c:pt>
                <c:pt idx="17">
                  <c:v>2.6146722824297441</c:v>
                </c:pt>
                <c:pt idx="18">
                  <c:v>1.83772268236293E-15</c:v>
                </c:pt>
                <c:pt idx="19">
                  <c:v>-2.6146722824297473</c:v>
                </c:pt>
                <c:pt idx="20">
                  <c:v>-5.2094453300079095</c:v>
                </c:pt>
                <c:pt idx="21">
                  <c:v>-7.7645713530756257</c:v>
                </c:pt>
                <c:pt idx="22">
                  <c:v>-10.260604299770062</c:v>
                </c:pt>
                <c:pt idx="23">
                  <c:v>-12.67854785222098</c:v>
                </c:pt>
                <c:pt idx="24">
                  <c:v>-14.999999999999993</c:v>
                </c:pt>
                <c:pt idx="25">
                  <c:v>-17.207293090531383</c:v>
                </c:pt>
                <c:pt idx="26">
                  <c:v>-19.28362829059618</c:v>
                </c:pt>
                <c:pt idx="27">
                  <c:v>-21.213203435596423</c:v>
                </c:pt>
                <c:pt idx="28">
                  <c:v>-22.981333293569335</c:v>
                </c:pt>
                <c:pt idx="29">
                  <c:v>-24.574561328669759</c:v>
                </c:pt>
                <c:pt idx="30">
                  <c:v>-25.98076211353316</c:v>
                </c:pt>
                <c:pt idx="31">
                  <c:v>-27.1892336110995</c:v>
                </c:pt>
                <c:pt idx="32">
                  <c:v>-28.190778623577248</c:v>
                </c:pt>
                <c:pt idx="33">
                  <c:v>-28.977774788672047</c:v>
                </c:pt>
                <c:pt idx="34">
                  <c:v>-29.544232590366242</c:v>
                </c:pt>
                <c:pt idx="35">
                  <c:v>-29.885840942752367</c:v>
                </c:pt>
                <c:pt idx="36">
                  <c:v>-30</c:v>
                </c:pt>
                <c:pt idx="37">
                  <c:v>-29.885840942752367</c:v>
                </c:pt>
                <c:pt idx="38">
                  <c:v>-29.544232590366242</c:v>
                </c:pt>
                <c:pt idx="39">
                  <c:v>-28.97777478867205</c:v>
                </c:pt>
                <c:pt idx="40">
                  <c:v>-28.190778623577252</c:v>
                </c:pt>
                <c:pt idx="41">
                  <c:v>-27.189233611099503</c:v>
                </c:pt>
                <c:pt idx="42">
                  <c:v>-25.980762113533157</c:v>
                </c:pt>
                <c:pt idx="43">
                  <c:v>-24.574561328669756</c:v>
                </c:pt>
                <c:pt idx="44">
                  <c:v>-22.981333293569339</c:v>
                </c:pt>
                <c:pt idx="45">
                  <c:v>-21.21320343559643</c:v>
                </c:pt>
                <c:pt idx="46">
                  <c:v>-19.283628290596184</c:v>
                </c:pt>
                <c:pt idx="47">
                  <c:v>-17.20729309053139</c:v>
                </c:pt>
                <c:pt idx="48">
                  <c:v>-15.000000000000014</c:v>
                </c:pt>
                <c:pt idx="49">
                  <c:v>-12.678547852220975</c:v>
                </c:pt>
                <c:pt idx="50">
                  <c:v>-10.260604299770057</c:v>
                </c:pt>
                <c:pt idx="51">
                  <c:v>-7.7645713530756186</c:v>
                </c:pt>
                <c:pt idx="52">
                  <c:v>-5.2094453300079095</c:v>
                </c:pt>
                <c:pt idx="53">
                  <c:v>-2.6146722824297477</c:v>
                </c:pt>
                <c:pt idx="54">
                  <c:v>-5.51316804708879E-15</c:v>
                </c:pt>
                <c:pt idx="55">
                  <c:v>2.6146722824297366</c:v>
                </c:pt>
                <c:pt idx="56">
                  <c:v>5.2094453300078989</c:v>
                </c:pt>
                <c:pt idx="57">
                  <c:v>7.7645713530756089</c:v>
                </c:pt>
                <c:pt idx="58">
                  <c:v>10.260604299770069</c:v>
                </c:pt>
                <c:pt idx="59">
                  <c:v>12.678547852220989</c:v>
                </c:pt>
                <c:pt idx="60">
                  <c:v>15.000000000000004</c:v>
                </c:pt>
                <c:pt idx="61">
                  <c:v>17.20729309053138</c:v>
                </c:pt>
                <c:pt idx="62">
                  <c:v>19.283628290596177</c:v>
                </c:pt>
                <c:pt idx="63">
                  <c:v>21.213203435596419</c:v>
                </c:pt>
                <c:pt idx="64">
                  <c:v>22.981333293569335</c:v>
                </c:pt>
                <c:pt idx="65">
                  <c:v>24.574561328669748</c:v>
                </c:pt>
                <c:pt idx="66">
                  <c:v>25.980762113533153</c:v>
                </c:pt>
                <c:pt idx="67">
                  <c:v>27.189233611099503</c:v>
                </c:pt>
                <c:pt idx="68">
                  <c:v>28.190778623577252</c:v>
                </c:pt>
                <c:pt idx="69">
                  <c:v>28.97777478867205</c:v>
                </c:pt>
                <c:pt idx="70">
                  <c:v>29.544232590366242</c:v>
                </c:pt>
                <c:pt idx="71">
                  <c:v>29.885840942752367</c:v>
                </c:pt>
                <c:pt idx="72">
                  <c:v>30</c:v>
                </c:pt>
              </c:numCache>
            </c:numRef>
          </c:xVal>
          <c:yVal>
            <c:numRef>
              <c:f>Circulos!$AF$6:$AF$78</c:f>
              <c:numCache>
                <c:formatCode>0.00</c:formatCode>
                <c:ptCount val="73"/>
                <c:pt idx="0">
                  <c:v>0</c:v>
                </c:pt>
                <c:pt idx="1">
                  <c:v>2.614672282429745</c:v>
                </c:pt>
                <c:pt idx="2">
                  <c:v>5.2094453300079095</c:v>
                </c:pt>
                <c:pt idx="3">
                  <c:v>7.7645713530756222</c:v>
                </c:pt>
                <c:pt idx="4">
                  <c:v>10.260604299770062</c:v>
                </c:pt>
                <c:pt idx="5">
                  <c:v>12.678547852220984</c:v>
                </c:pt>
                <c:pt idx="6">
                  <c:v>14.999999999999998</c:v>
                </c:pt>
                <c:pt idx="7">
                  <c:v>17.20729309053138</c:v>
                </c:pt>
                <c:pt idx="8">
                  <c:v>19.283628290596177</c:v>
                </c:pt>
                <c:pt idx="9">
                  <c:v>21.213203435596423</c:v>
                </c:pt>
                <c:pt idx="10">
                  <c:v>22.981333293569339</c:v>
                </c:pt>
                <c:pt idx="11">
                  <c:v>24.574561328669756</c:v>
                </c:pt>
                <c:pt idx="12">
                  <c:v>25.980762113533157</c:v>
                </c:pt>
                <c:pt idx="13">
                  <c:v>27.1892336110995</c:v>
                </c:pt>
                <c:pt idx="14">
                  <c:v>28.190778623577248</c:v>
                </c:pt>
                <c:pt idx="15">
                  <c:v>28.97777478867205</c:v>
                </c:pt>
                <c:pt idx="16">
                  <c:v>29.544232590366242</c:v>
                </c:pt>
                <c:pt idx="17">
                  <c:v>29.885840942752367</c:v>
                </c:pt>
                <c:pt idx="18">
                  <c:v>30</c:v>
                </c:pt>
                <c:pt idx="19">
                  <c:v>29.885840942752367</c:v>
                </c:pt>
                <c:pt idx="20">
                  <c:v>29.544232590366242</c:v>
                </c:pt>
                <c:pt idx="21">
                  <c:v>28.97777478867205</c:v>
                </c:pt>
                <c:pt idx="22">
                  <c:v>28.190778623577252</c:v>
                </c:pt>
                <c:pt idx="23">
                  <c:v>27.189233611099503</c:v>
                </c:pt>
                <c:pt idx="24">
                  <c:v>25.98076211353316</c:v>
                </c:pt>
                <c:pt idx="25">
                  <c:v>24.574561328669752</c:v>
                </c:pt>
                <c:pt idx="26">
                  <c:v>22.981333293569339</c:v>
                </c:pt>
                <c:pt idx="27">
                  <c:v>21.213203435596427</c:v>
                </c:pt>
                <c:pt idx="28">
                  <c:v>19.283628290596184</c:v>
                </c:pt>
                <c:pt idx="29">
                  <c:v>17.20729309053138</c:v>
                </c:pt>
                <c:pt idx="30">
                  <c:v>14.999999999999998</c:v>
                </c:pt>
                <c:pt idx="31">
                  <c:v>12.678547852220985</c:v>
                </c:pt>
                <c:pt idx="32">
                  <c:v>10.260604299770065</c:v>
                </c:pt>
                <c:pt idx="33">
                  <c:v>7.7645713530756302</c:v>
                </c:pt>
                <c:pt idx="34">
                  <c:v>5.2094453300079087</c:v>
                </c:pt>
                <c:pt idx="35">
                  <c:v>2.6146722824297459</c:v>
                </c:pt>
                <c:pt idx="36">
                  <c:v>3.67544536472586E-15</c:v>
                </c:pt>
                <c:pt idx="37">
                  <c:v>-2.6146722824297384</c:v>
                </c:pt>
                <c:pt idx="38">
                  <c:v>-5.209445330007914</c:v>
                </c:pt>
                <c:pt idx="39">
                  <c:v>-7.764571353075624</c:v>
                </c:pt>
                <c:pt idx="40">
                  <c:v>-10.26060429977006</c:v>
                </c:pt>
                <c:pt idx="41">
                  <c:v>-12.678547852220978</c:v>
                </c:pt>
                <c:pt idx="42">
                  <c:v>-15.000000000000004</c:v>
                </c:pt>
                <c:pt idx="43">
                  <c:v>-17.207293090531383</c:v>
                </c:pt>
                <c:pt idx="44">
                  <c:v>-19.283628290596177</c:v>
                </c:pt>
                <c:pt idx="45">
                  <c:v>-21.213203435596423</c:v>
                </c:pt>
                <c:pt idx="46">
                  <c:v>-22.981333293569335</c:v>
                </c:pt>
                <c:pt idx="47">
                  <c:v>-24.574561328669748</c:v>
                </c:pt>
                <c:pt idx="48">
                  <c:v>-25.980762113533153</c:v>
                </c:pt>
                <c:pt idx="49">
                  <c:v>-27.189233611099503</c:v>
                </c:pt>
                <c:pt idx="50">
                  <c:v>-28.190778623577252</c:v>
                </c:pt>
                <c:pt idx="51">
                  <c:v>-28.97777478867205</c:v>
                </c:pt>
                <c:pt idx="52">
                  <c:v>-29.544232590366242</c:v>
                </c:pt>
                <c:pt idx="53">
                  <c:v>-29.885840942752367</c:v>
                </c:pt>
                <c:pt idx="54">
                  <c:v>-30</c:v>
                </c:pt>
                <c:pt idx="55">
                  <c:v>-29.885840942752367</c:v>
                </c:pt>
                <c:pt idx="56">
                  <c:v>-29.544232590366242</c:v>
                </c:pt>
                <c:pt idx="57">
                  <c:v>-28.977774788672054</c:v>
                </c:pt>
                <c:pt idx="58">
                  <c:v>-28.190778623577248</c:v>
                </c:pt>
                <c:pt idx="59">
                  <c:v>-27.1892336110995</c:v>
                </c:pt>
                <c:pt idx="60">
                  <c:v>-25.980762113533157</c:v>
                </c:pt>
                <c:pt idx="61">
                  <c:v>-24.574561328669756</c:v>
                </c:pt>
                <c:pt idx="62">
                  <c:v>-22.981333293569342</c:v>
                </c:pt>
                <c:pt idx="63">
                  <c:v>-21.21320343559643</c:v>
                </c:pt>
                <c:pt idx="64">
                  <c:v>-19.283628290596187</c:v>
                </c:pt>
                <c:pt idx="65">
                  <c:v>-17.207293090531394</c:v>
                </c:pt>
                <c:pt idx="66">
                  <c:v>-15.000000000000014</c:v>
                </c:pt>
                <c:pt idx="67">
                  <c:v>-12.678547852220976</c:v>
                </c:pt>
                <c:pt idx="68">
                  <c:v>-10.260604299770058</c:v>
                </c:pt>
                <c:pt idx="69">
                  <c:v>-7.7645713530756204</c:v>
                </c:pt>
                <c:pt idx="70">
                  <c:v>-5.2094453300079113</c:v>
                </c:pt>
                <c:pt idx="71">
                  <c:v>-2.6146722824297495</c:v>
                </c:pt>
                <c:pt idx="72">
                  <c:v>-7.3508907294517201E-15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46B-437D-8CA9-7A7E3848306B}"/>
            </c:ext>
          </c:extLst>
        </c:ser>
        <c:ser>
          <c:idx val="8"/>
          <c:order val="8"/>
          <c:tx>
            <c:v>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Circulos!$AI$6:$AI$78</c:f>
              <c:numCache>
                <c:formatCode>0.00</c:formatCode>
                <c:ptCount val="73"/>
                <c:pt idx="0">
                  <c:v>20</c:v>
                </c:pt>
                <c:pt idx="1">
                  <c:v>19.92389396183491</c:v>
                </c:pt>
                <c:pt idx="2">
                  <c:v>19.696155060244159</c:v>
                </c:pt>
                <c:pt idx="3">
                  <c:v>19.318516525781366</c:v>
                </c:pt>
                <c:pt idx="4">
                  <c:v>18.79385241571817</c:v>
                </c:pt>
                <c:pt idx="5">
                  <c:v>18.126155740732997</c:v>
                </c:pt>
                <c:pt idx="6">
                  <c:v>17.320508075688775</c:v>
                </c:pt>
                <c:pt idx="7">
                  <c:v>16.383040885779835</c:v>
                </c:pt>
                <c:pt idx="8">
                  <c:v>15.32088886237956</c:v>
                </c:pt>
                <c:pt idx="9">
                  <c:v>14.142135623730951</c:v>
                </c:pt>
                <c:pt idx="10">
                  <c:v>12.855752193730787</c:v>
                </c:pt>
                <c:pt idx="11">
                  <c:v>11.471528727020923</c:v>
                </c:pt>
                <c:pt idx="12">
                  <c:v>10.000000000000002</c:v>
                </c:pt>
                <c:pt idx="13">
                  <c:v>8.452365234813989</c:v>
                </c:pt>
                <c:pt idx="14">
                  <c:v>6.8404028665133767</c:v>
                </c:pt>
                <c:pt idx="15">
                  <c:v>5.1763809020504148</c:v>
                </c:pt>
                <c:pt idx="16">
                  <c:v>3.4729635533386083</c:v>
                </c:pt>
                <c:pt idx="17">
                  <c:v>1.7431148549531628</c:v>
                </c:pt>
                <c:pt idx="18">
                  <c:v>1.22514845490862E-15</c:v>
                </c:pt>
                <c:pt idx="19">
                  <c:v>-1.7431148549531648</c:v>
                </c:pt>
                <c:pt idx="20">
                  <c:v>-3.4729635533386061</c:v>
                </c:pt>
                <c:pt idx="21">
                  <c:v>-5.1763809020504166</c:v>
                </c:pt>
                <c:pt idx="22">
                  <c:v>-6.840402866513374</c:v>
                </c:pt>
                <c:pt idx="23">
                  <c:v>-8.4523652348139873</c:v>
                </c:pt>
                <c:pt idx="24">
                  <c:v>-9.9999999999999964</c:v>
                </c:pt>
                <c:pt idx="25">
                  <c:v>-11.471528727020923</c:v>
                </c:pt>
                <c:pt idx="26">
                  <c:v>-12.855752193730787</c:v>
                </c:pt>
                <c:pt idx="27">
                  <c:v>-14.142135623730949</c:v>
                </c:pt>
                <c:pt idx="28">
                  <c:v>-15.320888862379558</c:v>
                </c:pt>
                <c:pt idx="29">
                  <c:v>-16.383040885779838</c:v>
                </c:pt>
                <c:pt idx="30">
                  <c:v>-17.320508075688775</c:v>
                </c:pt>
                <c:pt idx="31">
                  <c:v>-18.126155740732997</c:v>
                </c:pt>
                <c:pt idx="32">
                  <c:v>-18.793852415718167</c:v>
                </c:pt>
                <c:pt idx="33">
                  <c:v>-19.318516525781362</c:v>
                </c:pt>
                <c:pt idx="34">
                  <c:v>-19.696155060244159</c:v>
                </c:pt>
                <c:pt idx="35">
                  <c:v>-19.92389396183491</c:v>
                </c:pt>
                <c:pt idx="36">
                  <c:v>-20</c:v>
                </c:pt>
                <c:pt idx="37">
                  <c:v>-19.92389396183491</c:v>
                </c:pt>
                <c:pt idx="38">
                  <c:v>-19.696155060244159</c:v>
                </c:pt>
                <c:pt idx="39">
                  <c:v>-19.318516525781366</c:v>
                </c:pt>
                <c:pt idx="40">
                  <c:v>-18.79385241571817</c:v>
                </c:pt>
                <c:pt idx="41">
                  <c:v>-18.126155740733001</c:v>
                </c:pt>
                <c:pt idx="42">
                  <c:v>-17.320508075688771</c:v>
                </c:pt>
                <c:pt idx="43">
                  <c:v>-16.383040885779835</c:v>
                </c:pt>
                <c:pt idx="44">
                  <c:v>-15.32088886237956</c:v>
                </c:pt>
                <c:pt idx="45">
                  <c:v>-14.142135623730955</c:v>
                </c:pt>
                <c:pt idx="46">
                  <c:v>-12.85575219373079</c:v>
                </c:pt>
                <c:pt idx="47">
                  <c:v>-11.471528727020928</c:v>
                </c:pt>
                <c:pt idx="48">
                  <c:v>-10.000000000000009</c:v>
                </c:pt>
                <c:pt idx="49">
                  <c:v>-8.4523652348139837</c:v>
                </c:pt>
                <c:pt idx="50">
                  <c:v>-6.8404028665133705</c:v>
                </c:pt>
                <c:pt idx="51">
                  <c:v>-5.176380902050413</c:v>
                </c:pt>
                <c:pt idx="52">
                  <c:v>-3.4729635533386065</c:v>
                </c:pt>
                <c:pt idx="53">
                  <c:v>-1.743114854953165</c:v>
                </c:pt>
                <c:pt idx="54">
                  <c:v>-3.67544536472586E-15</c:v>
                </c:pt>
                <c:pt idx="55">
                  <c:v>1.7431148549531579</c:v>
                </c:pt>
                <c:pt idx="56">
                  <c:v>3.4729635533385994</c:v>
                </c:pt>
                <c:pt idx="57">
                  <c:v>5.1763809020504059</c:v>
                </c:pt>
                <c:pt idx="58">
                  <c:v>6.8404028665133794</c:v>
                </c:pt>
                <c:pt idx="59">
                  <c:v>8.4523652348139926</c:v>
                </c:pt>
                <c:pt idx="60">
                  <c:v>10.000000000000002</c:v>
                </c:pt>
                <c:pt idx="61">
                  <c:v>11.471528727020921</c:v>
                </c:pt>
                <c:pt idx="62">
                  <c:v>12.855752193730785</c:v>
                </c:pt>
                <c:pt idx="63">
                  <c:v>14.142135623730947</c:v>
                </c:pt>
                <c:pt idx="64">
                  <c:v>15.320888862379556</c:v>
                </c:pt>
                <c:pt idx="65">
                  <c:v>16.383040885779831</c:v>
                </c:pt>
                <c:pt idx="66">
                  <c:v>17.320508075688767</c:v>
                </c:pt>
                <c:pt idx="67">
                  <c:v>18.126155740733001</c:v>
                </c:pt>
                <c:pt idx="68">
                  <c:v>18.79385241571817</c:v>
                </c:pt>
                <c:pt idx="69">
                  <c:v>19.318516525781366</c:v>
                </c:pt>
                <c:pt idx="70">
                  <c:v>19.696155060244159</c:v>
                </c:pt>
                <c:pt idx="71">
                  <c:v>19.92389396183491</c:v>
                </c:pt>
                <c:pt idx="72">
                  <c:v>20</c:v>
                </c:pt>
              </c:numCache>
            </c:numRef>
          </c:xVal>
          <c:yVal>
            <c:numRef>
              <c:f>Circulos!$AJ$6:$AJ$78</c:f>
              <c:numCache>
                <c:formatCode>0.00</c:formatCode>
                <c:ptCount val="73"/>
                <c:pt idx="0">
                  <c:v>0</c:v>
                </c:pt>
                <c:pt idx="1">
                  <c:v>1.7431148549531632</c:v>
                </c:pt>
                <c:pt idx="2">
                  <c:v>3.4729635533386065</c:v>
                </c:pt>
                <c:pt idx="3">
                  <c:v>5.1763809020504148</c:v>
                </c:pt>
                <c:pt idx="4">
                  <c:v>6.840402866513374</c:v>
                </c:pt>
                <c:pt idx="5">
                  <c:v>8.452365234813989</c:v>
                </c:pt>
                <c:pt idx="6">
                  <c:v>9.9999999999999982</c:v>
                </c:pt>
                <c:pt idx="7">
                  <c:v>11.471528727020921</c:v>
                </c:pt>
                <c:pt idx="8">
                  <c:v>12.855752193730785</c:v>
                </c:pt>
                <c:pt idx="9">
                  <c:v>14.142135623730949</c:v>
                </c:pt>
                <c:pt idx="10">
                  <c:v>15.32088886237956</c:v>
                </c:pt>
                <c:pt idx="11">
                  <c:v>16.383040885779835</c:v>
                </c:pt>
                <c:pt idx="12">
                  <c:v>17.320508075688771</c:v>
                </c:pt>
                <c:pt idx="13">
                  <c:v>18.126155740732997</c:v>
                </c:pt>
                <c:pt idx="14">
                  <c:v>18.793852415718167</c:v>
                </c:pt>
                <c:pt idx="15">
                  <c:v>19.318516525781366</c:v>
                </c:pt>
                <c:pt idx="16">
                  <c:v>19.696155060244159</c:v>
                </c:pt>
                <c:pt idx="17">
                  <c:v>19.92389396183491</c:v>
                </c:pt>
                <c:pt idx="18">
                  <c:v>20</c:v>
                </c:pt>
                <c:pt idx="19">
                  <c:v>19.92389396183491</c:v>
                </c:pt>
                <c:pt idx="20">
                  <c:v>19.696155060244159</c:v>
                </c:pt>
                <c:pt idx="21">
                  <c:v>19.318516525781366</c:v>
                </c:pt>
                <c:pt idx="22">
                  <c:v>18.79385241571817</c:v>
                </c:pt>
                <c:pt idx="23">
                  <c:v>18.126155740733001</c:v>
                </c:pt>
                <c:pt idx="24">
                  <c:v>17.320508075688775</c:v>
                </c:pt>
                <c:pt idx="25">
                  <c:v>16.383040885779835</c:v>
                </c:pt>
                <c:pt idx="26">
                  <c:v>15.32088886237956</c:v>
                </c:pt>
                <c:pt idx="27">
                  <c:v>14.142135623730951</c:v>
                </c:pt>
                <c:pt idx="28">
                  <c:v>12.85575219373079</c:v>
                </c:pt>
                <c:pt idx="29">
                  <c:v>11.471528727020919</c:v>
                </c:pt>
                <c:pt idx="30">
                  <c:v>9.9999999999999982</c:v>
                </c:pt>
                <c:pt idx="31">
                  <c:v>8.452365234813989</c:v>
                </c:pt>
                <c:pt idx="32">
                  <c:v>6.8404028665133776</c:v>
                </c:pt>
                <c:pt idx="33">
                  <c:v>5.1763809020504201</c:v>
                </c:pt>
                <c:pt idx="34">
                  <c:v>3.4729635533386056</c:v>
                </c:pt>
                <c:pt idx="35">
                  <c:v>1.7431148549531639</c:v>
                </c:pt>
                <c:pt idx="36">
                  <c:v>2.45029690981724E-15</c:v>
                </c:pt>
                <c:pt idx="37">
                  <c:v>-1.7431148549531588</c:v>
                </c:pt>
                <c:pt idx="38">
                  <c:v>-3.4729635533386096</c:v>
                </c:pt>
                <c:pt idx="39">
                  <c:v>-5.1763809020504157</c:v>
                </c:pt>
                <c:pt idx="40">
                  <c:v>-6.8404028665133731</c:v>
                </c:pt>
                <c:pt idx="41">
                  <c:v>-8.4523652348139855</c:v>
                </c:pt>
                <c:pt idx="42">
                  <c:v>-10.000000000000002</c:v>
                </c:pt>
                <c:pt idx="43">
                  <c:v>-11.471528727020923</c:v>
                </c:pt>
                <c:pt idx="44">
                  <c:v>-12.855752193730785</c:v>
                </c:pt>
                <c:pt idx="45">
                  <c:v>-14.142135623730949</c:v>
                </c:pt>
                <c:pt idx="46">
                  <c:v>-15.320888862379558</c:v>
                </c:pt>
                <c:pt idx="47">
                  <c:v>-16.383040885779831</c:v>
                </c:pt>
                <c:pt idx="48">
                  <c:v>-17.320508075688767</c:v>
                </c:pt>
                <c:pt idx="49">
                  <c:v>-18.126155740733001</c:v>
                </c:pt>
                <c:pt idx="50">
                  <c:v>-18.79385241571817</c:v>
                </c:pt>
                <c:pt idx="51">
                  <c:v>-19.318516525781366</c:v>
                </c:pt>
                <c:pt idx="52">
                  <c:v>-19.696155060244159</c:v>
                </c:pt>
                <c:pt idx="53">
                  <c:v>-19.92389396183491</c:v>
                </c:pt>
                <c:pt idx="54">
                  <c:v>-20</c:v>
                </c:pt>
                <c:pt idx="55">
                  <c:v>-19.92389396183491</c:v>
                </c:pt>
                <c:pt idx="56">
                  <c:v>-19.696155060244163</c:v>
                </c:pt>
                <c:pt idx="57">
                  <c:v>-19.318516525781369</c:v>
                </c:pt>
                <c:pt idx="58">
                  <c:v>-18.793852415718167</c:v>
                </c:pt>
                <c:pt idx="59">
                  <c:v>-18.126155740732997</c:v>
                </c:pt>
                <c:pt idx="60">
                  <c:v>-17.320508075688771</c:v>
                </c:pt>
                <c:pt idx="61">
                  <c:v>-16.383040885779835</c:v>
                </c:pt>
                <c:pt idx="62">
                  <c:v>-15.320888862379562</c:v>
                </c:pt>
                <c:pt idx="63">
                  <c:v>-14.142135623730955</c:v>
                </c:pt>
                <c:pt idx="64">
                  <c:v>-12.855752193730792</c:v>
                </c:pt>
                <c:pt idx="65">
                  <c:v>-11.47152872702093</c:v>
                </c:pt>
                <c:pt idx="66">
                  <c:v>-10.000000000000009</c:v>
                </c:pt>
                <c:pt idx="67">
                  <c:v>-8.4523652348139837</c:v>
                </c:pt>
                <c:pt idx="68">
                  <c:v>-6.8404028665133723</c:v>
                </c:pt>
                <c:pt idx="69">
                  <c:v>-5.1763809020504139</c:v>
                </c:pt>
                <c:pt idx="70">
                  <c:v>-3.4729635533386078</c:v>
                </c:pt>
                <c:pt idx="71">
                  <c:v>-1.7431148549531663</c:v>
                </c:pt>
                <c:pt idx="72">
                  <c:v>-4.90059381963448E-15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46B-437D-8CA9-7A7E3848306B}"/>
            </c:ext>
          </c:extLst>
        </c:ser>
        <c:ser>
          <c:idx val="9"/>
          <c:order val="9"/>
          <c:tx>
            <c:v>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-3.1603462644582789E-2"/>
                  <c:y val="6.59257032896925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80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Circulos!$AM$6:$AM$78</c:f>
              <c:numCache>
                <c:formatCode>0.00</c:formatCode>
                <c:ptCount val="73"/>
                <c:pt idx="0">
                  <c:v>10</c:v>
                </c:pt>
                <c:pt idx="1">
                  <c:v>9.961946980917455</c:v>
                </c:pt>
                <c:pt idx="2">
                  <c:v>9.8480775301220795</c:v>
                </c:pt>
                <c:pt idx="3">
                  <c:v>9.6592582628906829</c:v>
                </c:pt>
                <c:pt idx="4">
                  <c:v>9.3969262078590852</c:v>
                </c:pt>
                <c:pt idx="5">
                  <c:v>9.0630778703664987</c:v>
                </c:pt>
                <c:pt idx="6">
                  <c:v>8.6602540378443873</c:v>
                </c:pt>
                <c:pt idx="7">
                  <c:v>8.1915204428899173</c:v>
                </c:pt>
                <c:pt idx="8">
                  <c:v>7.6604444311897799</c:v>
                </c:pt>
                <c:pt idx="9">
                  <c:v>7.0710678118654755</c:v>
                </c:pt>
                <c:pt idx="10">
                  <c:v>6.4278760968653934</c:v>
                </c:pt>
                <c:pt idx="11">
                  <c:v>5.7357643635104614</c:v>
                </c:pt>
                <c:pt idx="12">
                  <c:v>5.0000000000000009</c:v>
                </c:pt>
                <c:pt idx="13">
                  <c:v>4.2261826174069945</c:v>
                </c:pt>
                <c:pt idx="14">
                  <c:v>3.4202014332566884</c:v>
                </c:pt>
                <c:pt idx="15">
                  <c:v>2.5881904510252074</c:v>
                </c:pt>
                <c:pt idx="16">
                  <c:v>1.7364817766693041</c:v>
                </c:pt>
                <c:pt idx="17">
                  <c:v>0.87155742747658138</c:v>
                </c:pt>
                <c:pt idx="18">
                  <c:v>6.1257422745431001E-16</c:v>
                </c:pt>
                <c:pt idx="19">
                  <c:v>-0.87155742747658238</c:v>
                </c:pt>
                <c:pt idx="20">
                  <c:v>-1.736481776669303</c:v>
                </c:pt>
                <c:pt idx="21">
                  <c:v>-2.5881904510252083</c:v>
                </c:pt>
                <c:pt idx="22">
                  <c:v>-3.420201433256687</c:v>
                </c:pt>
                <c:pt idx="23">
                  <c:v>-4.2261826174069936</c:v>
                </c:pt>
                <c:pt idx="24">
                  <c:v>-4.9999999999999982</c:v>
                </c:pt>
                <c:pt idx="25">
                  <c:v>-5.7357643635104614</c:v>
                </c:pt>
                <c:pt idx="26">
                  <c:v>-6.4278760968653934</c:v>
                </c:pt>
                <c:pt idx="27">
                  <c:v>-7.0710678118654746</c:v>
                </c:pt>
                <c:pt idx="28">
                  <c:v>-7.660444431189779</c:v>
                </c:pt>
                <c:pt idx="29">
                  <c:v>-8.1915204428899191</c:v>
                </c:pt>
                <c:pt idx="30">
                  <c:v>-8.6602540378443873</c:v>
                </c:pt>
                <c:pt idx="31">
                  <c:v>-9.0630778703664987</c:v>
                </c:pt>
                <c:pt idx="32">
                  <c:v>-9.3969262078590834</c:v>
                </c:pt>
                <c:pt idx="33">
                  <c:v>-9.6592582628906811</c:v>
                </c:pt>
                <c:pt idx="34">
                  <c:v>-9.8480775301220795</c:v>
                </c:pt>
                <c:pt idx="35">
                  <c:v>-9.961946980917455</c:v>
                </c:pt>
                <c:pt idx="36">
                  <c:v>-10</c:v>
                </c:pt>
                <c:pt idx="37">
                  <c:v>-9.961946980917455</c:v>
                </c:pt>
                <c:pt idx="38">
                  <c:v>-9.8480775301220795</c:v>
                </c:pt>
                <c:pt idx="39">
                  <c:v>-9.6592582628906829</c:v>
                </c:pt>
                <c:pt idx="40">
                  <c:v>-9.3969262078590852</c:v>
                </c:pt>
                <c:pt idx="41">
                  <c:v>-9.0630778703665005</c:v>
                </c:pt>
                <c:pt idx="42">
                  <c:v>-8.6602540378443855</c:v>
                </c:pt>
                <c:pt idx="43">
                  <c:v>-8.1915204428899173</c:v>
                </c:pt>
                <c:pt idx="44">
                  <c:v>-7.6604444311897799</c:v>
                </c:pt>
                <c:pt idx="45">
                  <c:v>-7.0710678118654773</c:v>
                </c:pt>
                <c:pt idx="46">
                  <c:v>-6.4278760968653952</c:v>
                </c:pt>
                <c:pt idx="47">
                  <c:v>-5.735764363510464</c:v>
                </c:pt>
                <c:pt idx="48">
                  <c:v>-5.0000000000000044</c:v>
                </c:pt>
                <c:pt idx="49">
                  <c:v>-4.2261826174069919</c:v>
                </c:pt>
                <c:pt idx="50">
                  <c:v>-3.4202014332566852</c:v>
                </c:pt>
                <c:pt idx="51">
                  <c:v>-2.5881904510252065</c:v>
                </c:pt>
                <c:pt idx="52">
                  <c:v>-1.7364817766693033</c:v>
                </c:pt>
                <c:pt idx="53">
                  <c:v>-0.87155742747658249</c:v>
                </c:pt>
                <c:pt idx="54">
                  <c:v>-1.83772268236293E-15</c:v>
                </c:pt>
                <c:pt idx="55">
                  <c:v>0.87155742747657894</c:v>
                </c:pt>
                <c:pt idx="56">
                  <c:v>1.7364817766692997</c:v>
                </c:pt>
                <c:pt idx="57">
                  <c:v>2.588190451025203</c:v>
                </c:pt>
                <c:pt idx="58">
                  <c:v>3.4202014332566897</c:v>
                </c:pt>
                <c:pt idx="59">
                  <c:v>4.2261826174069963</c:v>
                </c:pt>
                <c:pt idx="60">
                  <c:v>5.0000000000000009</c:v>
                </c:pt>
                <c:pt idx="61">
                  <c:v>5.7357643635104605</c:v>
                </c:pt>
                <c:pt idx="62">
                  <c:v>6.4278760968653925</c:v>
                </c:pt>
                <c:pt idx="63">
                  <c:v>7.0710678118654737</c:v>
                </c:pt>
                <c:pt idx="64">
                  <c:v>7.6604444311897781</c:v>
                </c:pt>
                <c:pt idx="65">
                  <c:v>8.1915204428899155</c:v>
                </c:pt>
                <c:pt idx="66">
                  <c:v>8.6602540378443837</c:v>
                </c:pt>
                <c:pt idx="67">
                  <c:v>9.0630778703665005</c:v>
                </c:pt>
                <c:pt idx="68">
                  <c:v>9.3969262078590852</c:v>
                </c:pt>
                <c:pt idx="69">
                  <c:v>9.6592582628906829</c:v>
                </c:pt>
                <c:pt idx="70">
                  <c:v>9.8480775301220795</c:v>
                </c:pt>
                <c:pt idx="71">
                  <c:v>9.961946980917455</c:v>
                </c:pt>
                <c:pt idx="72">
                  <c:v>10</c:v>
                </c:pt>
              </c:numCache>
            </c:numRef>
          </c:xVal>
          <c:yVal>
            <c:numRef>
              <c:f>Circulos!$AN$6:$AN$78</c:f>
              <c:numCache>
                <c:formatCode>0.00</c:formatCode>
                <c:ptCount val="73"/>
                <c:pt idx="0">
                  <c:v>0</c:v>
                </c:pt>
                <c:pt idx="1">
                  <c:v>0.8715574274765816</c:v>
                </c:pt>
                <c:pt idx="2">
                  <c:v>1.7364817766693033</c:v>
                </c:pt>
                <c:pt idx="3">
                  <c:v>2.5881904510252074</c:v>
                </c:pt>
                <c:pt idx="4">
                  <c:v>3.420201433256687</c:v>
                </c:pt>
                <c:pt idx="5">
                  <c:v>4.2261826174069945</c:v>
                </c:pt>
                <c:pt idx="6">
                  <c:v>4.9999999999999991</c:v>
                </c:pt>
                <c:pt idx="7">
                  <c:v>5.7357643635104605</c:v>
                </c:pt>
                <c:pt idx="8">
                  <c:v>6.4278760968653925</c:v>
                </c:pt>
                <c:pt idx="9">
                  <c:v>7.0710678118654746</c:v>
                </c:pt>
                <c:pt idx="10">
                  <c:v>7.6604444311897799</c:v>
                </c:pt>
                <c:pt idx="11">
                  <c:v>8.1915204428899173</c:v>
                </c:pt>
                <c:pt idx="12">
                  <c:v>8.6602540378443855</c:v>
                </c:pt>
                <c:pt idx="13">
                  <c:v>9.0630778703664987</c:v>
                </c:pt>
                <c:pt idx="14">
                  <c:v>9.3969262078590834</c:v>
                </c:pt>
                <c:pt idx="15">
                  <c:v>9.6592582628906829</c:v>
                </c:pt>
                <c:pt idx="16">
                  <c:v>9.8480775301220795</c:v>
                </c:pt>
                <c:pt idx="17">
                  <c:v>9.961946980917455</c:v>
                </c:pt>
                <c:pt idx="18">
                  <c:v>10</c:v>
                </c:pt>
                <c:pt idx="19">
                  <c:v>9.961946980917455</c:v>
                </c:pt>
                <c:pt idx="20">
                  <c:v>9.8480775301220795</c:v>
                </c:pt>
                <c:pt idx="21">
                  <c:v>9.6592582628906829</c:v>
                </c:pt>
                <c:pt idx="22">
                  <c:v>9.3969262078590852</c:v>
                </c:pt>
                <c:pt idx="23">
                  <c:v>9.0630778703665005</c:v>
                </c:pt>
                <c:pt idx="24">
                  <c:v>8.6602540378443873</c:v>
                </c:pt>
                <c:pt idx="25">
                  <c:v>8.1915204428899173</c:v>
                </c:pt>
                <c:pt idx="26">
                  <c:v>7.6604444311897799</c:v>
                </c:pt>
                <c:pt idx="27">
                  <c:v>7.0710678118654755</c:v>
                </c:pt>
                <c:pt idx="28">
                  <c:v>6.4278760968653952</c:v>
                </c:pt>
                <c:pt idx="29">
                  <c:v>5.7357643635104596</c:v>
                </c:pt>
                <c:pt idx="30">
                  <c:v>4.9999999999999991</c:v>
                </c:pt>
                <c:pt idx="31">
                  <c:v>4.2261826174069945</c:v>
                </c:pt>
                <c:pt idx="32">
                  <c:v>3.4202014332566888</c:v>
                </c:pt>
                <c:pt idx="33">
                  <c:v>2.5881904510252101</c:v>
                </c:pt>
                <c:pt idx="34">
                  <c:v>1.7364817766693028</c:v>
                </c:pt>
                <c:pt idx="35">
                  <c:v>0.87155742747658194</c:v>
                </c:pt>
                <c:pt idx="36">
                  <c:v>1.22514845490862E-15</c:v>
                </c:pt>
                <c:pt idx="37">
                  <c:v>-0.87155742747657938</c:v>
                </c:pt>
                <c:pt idx="38">
                  <c:v>-1.7364817766693048</c:v>
                </c:pt>
                <c:pt idx="39">
                  <c:v>-2.5881904510252078</c:v>
                </c:pt>
                <c:pt idx="40">
                  <c:v>-3.4202014332566866</c:v>
                </c:pt>
                <c:pt idx="41">
                  <c:v>-4.2261826174069927</c:v>
                </c:pt>
                <c:pt idx="42">
                  <c:v>-5.0000000000000009</c:v>
                </c:pt>
                <c:pt idx="43">
                  <c:v>-5.7357643635104614</c:v>
                </c:pt>
                <c:pt idx="44">
                  <c:v>-6.4278760968653925</c:v>
                </c:pt>
                <c:pt idx="45">
                  <c:v>-7.0710678118654746</c:v>
                </c:pt>
                <c:pt idx="46">
                  <c:v>-7.660444431189779</c:v>
                </c:pt>
                <c:pt idx="47">
                  <c:v>-8.1915204428899155</c:v>
                </c:pt>
                <c:pt idx="48">
                  <c:v>-8.6602540378443837</c:v>
                </c:pt>
                <c:pt idx="49">
                  <c:v>-9.0630778703665005</c:v>
                </c:pt>
                <c:pt idx="50">
                  <c:v>-9.3969262078590852</c:v>
                </c:pt>
                <c:pt idx="51">
                  <c:v>-9.6592582628906829</c:v>
                </c:pt>
                <c:pt idx="52">
                  <c:v>-9.8480775301220795</c:v>
                </c:pt>
                <c:pt idx="53">
                  <c:v>-9.961946980917455</c:v>
                </c:pt>
                <c:pt idx="54">
                  <c:v>-10</c:v>
                </c:pt>
                <c:pt idx="55">
                  <c:v>-9.961946980917455</c:v>
                </c:pt>
                <c:pt idx="56">
                  <c:v>-9.8480775301220813</c:v>
                </c:pt>
                <c:pt idx="57">
                  <c:v>-9.6592582628906847</c:v>
                </c:pt>
                <c:pt idx="58">
                  <c:v>-9.3969262078590834</c:v>
                </c:pt>
                <c:pt idx="59">
                  <c:v>-9.0630778703664987</c:v>
                </c:pt>
                <c:pt idx="60">
                  <c:v>-8.6602540378443855</c:v>
                </c:pt>
                <c:pt idx="61">
                  <c:v>-8.1915204428899173</c:v>
                </c:pt>
                <c:pt idx="62">
                  <c:v>-7.6604444311897808</c:v>
                </c:pt>
                <c:pt idx="63">
                  <c:v>-7.0710678118654773</c:v>
                </c:pt>
                <c:pt idx="64">
                  <c:v>-6.4278760968653961</c:v>
                </c:pt>
                <c:pt idx="65">
                  <c:v>-5.7357643635104649</c:v>
                </c:pt>
                <c:pt idx="66">
                  <c:v>-5.0000000000000044</c:v>
                </c:pt>
                <c:pt idx="67">
                  <c:v>-4.2261826174069919</c:v>
                </c:pt>
                <c:pt idx="68">
                  <c:v>-3.4202014332566861</c:v>
                </c:pt>
                <c:pt idx="69">
                  <c:v>-2.588190451025207</c:v>
                </c:pt>
                <c:pt idx="70">
                  <c:v>-1.7364817766693039</c:v>
                </c:pt>
                <c:pt idx="71">
                  <c:v>-0.87155742747658316</c:v>
                </c:pt>
                <c:pt idx="72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746B-437D-8CA9-7A7E3848306B}"/>
            </c:ext>
          </c:extLst>
        </c:ser>
        <c:ser>
          <c:idx val="10"/>
          <c:order val="10"/>
          <c:tx>
            <c:v>L90</c:v>
          </c:tx>
          <c:spPr>
            <a:ln w="1270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746B-437D-8CA9-7A7E3848306B}"/>
              </c:ext>
            </c:extLst>
          </c:dPt>
          <c:xVal>
            <c:numRef>
              <c:f>Lineas!$B$3:$C$3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xVal>
          <c:yVal>
            <c:numRef>
              <c:f>Lineas!$D$3:$E$3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46B-437D-8CA9-7A7E3848306B}"/>
            </c:ext>
          </c:extLst>
        </c:ser>
        <c:ser>
          <c:idx val="11"/>
          <c:order val="11"/>
          <c:tx>
            <c:v>L80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6B-437D-8CA9-7A7E3848306B}"/>
              </c:ext>
            </c:extLst>
          </c:dPt>
          <c:xVal>
            <c:numRef>
              <c:f>Lineas!$B$4:$C$4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Lineas!$D$4:$E$4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46B-437D-8CA9-7A7E3848306B}"/>
            </c:ext>
          </c:extLst>
        </c:ser>
        <c:ser>
          <c:idx val="12"/>
          <c:order val="12"/>
          <c:tx>
            <c:v>L70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A-746B-437D-8CA9-7A7E3848306B}"/>
              </c:ext>
            </c:extLst>
          </c:dPt>
          <c:xVal>
            <c:numRef>
              <c:f>Lineas!$B$5:$C$5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Lineas!$D$5:$E$5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746B-437D-8CA9-7A7E3848306B}"/>
            </c:ext>
          </c:extLst>
        </c:ser>
        <c:ser>
          <c:idx val="13"/>
          <c:order val="13"/>
          <c:tx>
            <c:v>L60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746B-437D-8CA9-7A7E3848306B}"/>
              </c:ext>
            </c:extLst>
          </c:dPt>
          <c:xVal>
            <c:numRef>
              <c:f>Lineas!$B$6:$C$6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xVal>
          <c:yVal>
            <c:numRef>
              <c:f>Lineas!$D$6:$E$6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746B-437D-8CA9-7A7E3848306B}"/>
            </c:ext>
          </c:extLst>
        </c:ser>
        <c:ser>
          <c:idx val="14"/>
          <c:order val="14"/>
          <c:tx>
            <c:v>L50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0-746B-437D-8CA9-7A7E3848306B}"/>
              </c:ext>
            </c:extLst>
          </c:dPt>
          <c:dLbls>
            <c:dLbl>
              <c:idx val="1"/>
              <c:layout>
                <c:manualLayout>
                  <c:x val="-2.2104107112176728E-2"/>
                  <c:y val="-6.621615350885653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50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0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Lineas!$B$7:$C$7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xVal>
          <c:yVal>
            <c:numRef>
              <c:f>Lineas!$D$7:$E$7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746B-437D-8CA9-7A7E3848306B}"/>
            </c:ext>
          </c:extLst>
        </c:ser>
        <c:ser>
          <c:idx val="15"/>
          <c:order val="15"/>
          <c:tx>
            <c:v>L40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746B-437D-8CA9-7A7E3848306B}"/>
              </c:ext>
            </c:extLst>
          </c:dPt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3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Lineas!$B$8:$C$8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57.850884871788544</c:v>
                </c:pt>
              </c:numCache>
            </c:numRef>
          </c:xVal>
          <c:yVal>
            <c:numRef>
              <c:f>Lineas!$D$8:$E$8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746B-437D-8CA9-7A7E3848306B}"/>
            </c:ext>
          </c:extLst>
        </c:ser>
        <c:ser>
          <c:idx val="16"/>
          <c:order val="16"/>
          <c:tx>
            <c:v>L30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478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30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Lineas!$B$9:$C$9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Lineas!$D$9:$E$9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746B-437D-8CA9-7A7E3848306B}"/>
            </c:ext>
          </c:extLst>
        </c:ser>
        <c:ser>
          <c:idx val="17"/>
          <c:order val="17"/>
          <c:tx>
            <c:v>L20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2.8419566287084363E-2"/>
                  <c:y val="-1.324323070177130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20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Lineas!$B$10:$C$10</c:f>
              <c:numCache>
                <c:formatCode>General</c:formatCode>
                <c:ptCount val="2"/>
                <c:pt idx="0">
                  <c:v>0</c:v>
                </c:pt>
                <c:pt idx="1">
                  <c:v>30.781812899310193</c:v>
                </c:pt>
              </c:numCache>
            </c:numRef>
          </c:xVal>
          <c:yVal>
            <c:numRef>
              <c:f>Lineas!$D$10:$E$10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746B-437D-8CA9-7A7E3848306B}"/>
            </c:ext>
          </c:extLst>
        </c:ser>
        <c:ser>
          <c:idx val="18"/>
          <c:order val="18"/>
          <c:tx>
            <c:v>L10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A-746B-437D-8CA9-7A7E3848306B}"/>
              </c:ext>
            </c:extLst>
          </c:dPt>
          <c:dLbls>
            <c:dLbl>
              <c:idx val="1"/>
              <c:layout>
                <c:manualLayout>
                  <c:x val="-3.4735025461992114E-2"/>
                  <c:y val="-1.655403837721414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A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Lineas!$B$11:$C$11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15.628335990023738</c:v>
                </c:pt>
              </c:numCache>
            </c:numRef>
          </c:xVal>
          <c:yVal>
            <c:numRef>
              <c:f>Lineas!$D$11:$E$11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746B-437D-8CA9-7A7E3848306B}"/>
            </c:ext>
          </c:extLst>
        </c:ser>
        <c:ser>
          <c:idx val="19"/>
          <c:order val="19"/>
          <c:tx>
            <c:v>L0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746B-437D-8CA9-7A7E3848306B}"/>
              </c:ext>
            </c:extLst>
          </c:dPt>
          <c:dLbls>
            <c:dLbl>
              <c:idx val="1"/>
              <c:layout>
                <c:manualLayout>
                  <c:x val="-3.4735025461992003E-2"/>
                  <c:y val="-1.655403837721413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D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Lineas!$B$12:$C$12</c:f>
              <c:numCache>
                <c:formatCode>General</c:formatCode>
                <c:ptCount val="2"/>
                <c:pt idx="0">
                  <c:v>0</c:v>
                </c:pt>
                <c:pt idx="1">
                  <c:v>5.51316804708879E-15</c:v>
                </c:pt>
              </c:numCache>
            </c:numRef>
          </c:xVal>
          <c:yVal>
            <c:numRef>
              <c:f>Lineas!$D$12:$E$12</c:f>
              <c:numCache>
                <c:formatCode>General</c:formatCode>
                <c:ptCount val="2"/>
                <c:pt idx="0">
                  <c:v>0</c:v>
                </c:pt>
                <c:pt idx="1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746B-437D-8CA9-7A7E3848306B}"/>
            </c:ext>
          </c:extLst>
        </c:ser>
        <c:ser>
          <c:idx val="20"/>
          <c:order val="20"/>
          <c:tx>
            <c:v>L350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0-746B-437D-8CA9-7A7E3848306B}"/>
              </c:ext>
            </c:extLst>
          </c:dPt>
          <c:xVal>
            <c:numRef>
              <c:f>Lineas!$B$13:$C$13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Lineas!$D$13:$E$13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746B-437D-8CA9-7A7E3848306B}"/>
            </c:ext>
          </c:extLst>
        </c:ser>
        <c:ser>
          <c:idx val="21"/>
          <c:order val="21"/>
          <c:tx>
            <c:v>L340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746B-437D-8CA9-7A7E3848306B}"/>
              </c:ext>
            </c:extLst>
          </c:dPt>
          <c:xVal>
            <c:numRef>
              <c:f>Lineas!$B$14:$C$14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-30.781812899310186</c:v>
                </c:pt>
              </c:numCache>
            </c:numRef>
          </c:xVal>
          <c:yVal>
            <c:numRef>
              <c:f>Lineas!$D$14:$E$14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746B-437D-8CA9-7A7E3848306B}"/>
            </c:ext>
          </c:extLst>
        </c:ser>
        <c:ser>
          <c:idx val="22"/>
          <c:order val="22"/>
          <c:tx>
            <c:v>L320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6-746B-437D-8CA9-7A7E3848306B}"/>
              </c:ext>
            </c:extLst>
          </c:dPt>
          <c:xVal>
            <c:numRef>
              <c:f>Lineas!$B$15:$C$15</c:f>
              <c:numCache>
                <c:formatCode>General</c:formatCode>
                <c:ptCount val="2"/>
                <c:pt idx="0">
                  <c:v>0</c:v>
                </c:pt>
                <c:pt idx="1">
                  <c:v>-44.999999999999979</c:v>
                </c:pt>
              </c:numCache>
            </c:numRef>
          </c:xVal>
          <c:yVal>
            <c:numRef>
              <c:f>Lineas!$D$15:$E$15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746B-437D-8CA9-7A7E3848306B}"/>
            </c:ext>
          </c:extLst>
        </c:ser>
        <c:ser>
          <c:idx val="23"/>
          <c:order val="23"/>
          <c:tx>
            <c:v>L300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746B-437D-8CA9-7A7E3848306B}"/>
              </c:ext>
            </c:extLst>
          </c:dPt>
          <c:xVal>
            <c:numRef>
              <c:f>Lineas!$B$16:$C$16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-57.850884871788544</c:v>
                </c:pt>
              </c:numCache>
            </c:numRef>
          </c:xVal>
          <c:yVal>
            <c:numRef>
              <c:f>Lineas!$D$16:$E$16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746B-437D-8CA9-7A7E3848306B}"/>
            </c:ext>
          </c:extLst>
        </c:ser>
        <c:ser>
          <c:idx val="24"/>
          <c:order val="24"/>
          <c:tx>
            <c:v>L280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746B-437D-8CA9-7A7E3848306B}"/>
              </c:ext>
            </c:extLst>
          </c:dPt>
          <c:xVal>
            <c:numRef>
              <c:f>Lineas!$B$17:$C$17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xVal>
          <c:yVal>
            <c:numRef>
              <c:f>Lineas!$D$17:$E$17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746B-437D-8CA9-7A7E3848306B}"/>
            </c:ext>
          </c:extLst>
        </c:ser>
        <c:ser>
          <c:idx val="25"/>
          <c:order val="25"/>
          <c:tx>
            <c:v>L260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746B-437D-8CA9-7A7E3848306B}"/>
              </c:ext>
            </c:extLst>
          </c:dPt>
          <c:xVal>
            <c:numRef>
              <c:f>Lineas!$B$18:$C$18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Lineas!$D$18:$E$18</c:f>
              <c:numCache>
                <c:formatCode>General</c:formatCode>
                <c:ptCount val="2"/>
                <c:pt idx="0">
                  <c:v>0</c:v>
                </c:pt>
                <c:pt idx="1">
                  <c:v>44.999999999999993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746B-437D-8CA9-7A7E3848306B}"/>
            </c:ext>
          </c:extLst>
        </c:ser>
        <c:ser>
          <c:idx val="26"/>
          <c:order val="26"/>
          <c:tx>
            <c:v>l240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Lineas!$B$19:$C$19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xVal>
          <c:yVal>
            <c:numRef>
              <c:f>Lineas!$D$19:$E$19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746B-437D-8CA9-7A7E3848306B}"/>
            </c:ext>
          </c:extLst>
        </c:ser>
        <c:ser>
          <c:idx val="27"/>
          <c:order val="27"/>
          <c:tx>
            <c:v>L220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746B-437D-8CA9-7A7E3848306B}"/>
              </c:ext>
            </c:extLst>
          </c:dPt>
          <c:xVal>
            <c:numRef>
              <c:f>Lineas!$B$20:$C$20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Lineas!$D$20:$E$20</c:f>
              <c:numCache>
                <c:formatCode>General</c:formatCode>
                <c:ptCount val="2"/>
                <c:pt idx="0">
                  <c:v>0</c:v>
                </c:pt>
                <c:pt idx="1">
                  <c:v>15.628335990023725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746B-437D-8CA9-7A7E3848306B}"/>
            </c:ext>
          </c:extLst>
        </c:ser>
        <c:ser>
          <c:idx val="28"/>
          <c:order val="28"/>
          <c:tx>
            <c:v>L200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Lineas!$B$21:$C$21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xVal>
          <c:yVal>
            <c:numRef>
              <c:f>Lineas!$D$21:$E$21</c:f>
              <c:numCache>
                <c:formatCode>General</c:formatCode>
                <c:ptCount val="2"/>
                <c:pt idx="0">
                  <c:v>0</c:v>
                </c:pt>
                <c:pt idx="1">
                  <c:v>1.102633609417758E-14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746B-437D-8CA9-7A7E3848306B}"/>
            </c:ext>
          </c:extLst>
        </c:ser>
        <c:ser>
          <c:idx val="29"/>
          <c:order val="29"/>
          <c:tx>
            <c:v>L180</c:v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746B-437D-8CA9-7A7E3848306B}"/>
              </c:ext>
            </c:extLst>
          </c:dPt>
          <c:xVal>
            <c:numRef>
              <c:f>Lineas!$B$22:$C$22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xVal>
          <c:yVal>
            <c:numRef>
              <c:f>Lineas!$D$22:$E$22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746B-437D-8CA9-7A7E3848306B}"/>
            </c:ext>
          </c:extLst>
        </c:ser>
        <c:ser>
          <c:idx val="30"/>
          <c:order val="30"/>
          <c:tx>
            <c:v>L160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Lineas!$B$23:$C$23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xVal>
          <c:yVal>
            <c:numRef>
              <c:f>Lineas!$D$23:$E$23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746B-437D-8CA9-7A7E3848306B}"/>
            </c:ext>
          </c:extLst>
        </c:ser>
        <c:ser>
          <c:idx val="31"/>
          <c:order val="31"/>
          <c:tx>
            <c:v>L140</c:v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746B-437D-8CA9-7A7E3848306B}"/>
              </c:ext>
            </c:extLst>
          </c:dPt>
          <c:xVal>
            <c:numRef>
              <c:f>Lineas!$B$24:$C$24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xVal>
          <c:yVal>
            <c:numRef>
              <c:f>Lineas!$D$24:$E$24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746B-437D-8CA9-7A7E3848306B}"/>
            </c:ext>
          </c:extLst>
        </c:ser>
        <c:ser>
          <c:idx val="32"/>
          <c:order val="32"/>
          <c:tx>
            <c:v>L120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Lineas!$B$25:$C$25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-68.94399988070802</c:v>
                </c:pt>
              </c:numCache>
            </c:numRef>
          </c:xVal>
          <c:yVal>
            <c:numRef>
              <c:f>Lineas!$D$25:$E$25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746B-437D-8CA9-7A7E3848306B}"/>
            </c:ext>
          </c:extLst>
        </c:ser>
        <c:ser>
          <c:idx val="35"/>
          <c:order val="33"/>
          <c:tx>
            <c:v>L1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Lineas!$B$27:$C$27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xVal>
          <c:yVal>
            <c:numRef>
              <c:f>Lineas!$D$27:$E$27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746B-437D-8CA9-7A7E3848306B}"/>
            </c:ext>
          </c:extLst>
        </c:ser>
        <c:ser>
          <c:idx val="36"/>
          <c:order val="34"/>
          <c:tx>
            <c:v>L2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Lineas!$B$28:$C$28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-30.781812899310168</c:v>
                </c:pt>
              </c:numCache>
            </c:numRef>
          </c:xVal>
          <c:yVal>
            <c:numRef>
              <c:f>Lineas!$D$28:$E$28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746B-437D-8CA9-7A7E3848306B}"/>
            </c:ext>
          </c:extLst>
        </c:ser>
        <c:ser>
          <c:idx val="37"/>
          <c:order val="35"/>
          <c:tx>
            <c:v>L3</c:v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746B-437D-8CA9-7A7E3848306B}"/>
              </c:ext>
            </c:extLst>
          </c:dPt>
          <c:xVal>
            <c:numRef>
              <c:f>Lineas!$B$29:$C$29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</c:v>
                </c:pt>
              </c:numCache>
            </c:numRef>
          </c:xVal>
          <c:yVal>
            <c:numRef>
              <c:f>Lineas!$D$29:$E$29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746B-437D-8CA9-7A7E3848306B}"/>
            </c:ext>
          </c:extLst>
        </c:ser>
        <c:ser>
          <c:idx val="38"/>
          <c:order val="36"/>
          <c:tx>
            <c:v>L4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Lineas!$B$30:$C$30</c:f>
              <c:numCache>
                <c:formatCode>General</c:formatCode>
                <c:ptCount val="2"/>
                <c:pt idx="0">
                  <c:v>0</c:v>
                </c:pt>
                <c:pt idx="1">
                  <c:v>-1.653950414126637E-14</c:v>
                </c:pt>
              </c:numCache>
            </c:numRef>
          </c:xVal>
          <c:yVal>
            <c:numRef>
              <c:f>Lineas!$D$30:$E$30</c:f>
              <c:numCache>
                <c:formatCode>General</c:formatCode>
                <c:ptCount val="2"/>
                <c:pt idx="0">
                  <c:v>0</c:v>
                </c:pt>
                <c:pt idx="1">
                  <c:v>-90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746B-437D-8CA9-7A7E3848306B}"/>
            </c:ext>
          </c:extLst>
        </c:ser>
        <c:ser>
          <c:idx val="39"/>
          <c:order val="37"/>
          <c:tx>
            <c:v>L5</c:v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746B-437D-8CA9-7A7E3848306B}"/>
              </c:ext>
            </c:extLst>
          </c:dPt>
          <c:xVal>
            <c:numRef>
              <c:f>Lineas!$B$31:$C$31</c:f>
              <c:numCache>
                <c:formatCode>General</c:formatCode>
                <c:ptCount val="2"/>
                <c:pt idx="0">
                  <c:v>0</c:v>
                </c:pt>
                <c:pt idx="1">
                  <c:v>15.628335990023697</c:v>
                </c:pt>
              </c:numCache>
            </c:numRef>
          </c:xVal>
          <c:yVal>
            <c:numRef>
              <c:f>Lineas!$D$31:$E$31</c:f>
              <c:numCache>
                <c:formatCode>General</c:formatCode>
                <c:ptCount val="2"/>
                <c:pt idx="0">
                  <c:v>0</c:v>
                </c:pt>
                <c:pt idx="1">
                  <c:v>-88.632697771098734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746B-437D-8CA9-7A7E3848306B}"/>
            </c:ext>
          </c:extLst>
        </c:ser>
        <c:ser>
          <c:idx val="40"/>
          <c:order val="38"/>
          <c:tx>
            <c:v>L6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Lineas!$B$32:$C$32</c:f>
              <c:numCache>
                <c:formatCode>General</c:formatCode>
                <c:ptCount val="2"/>
                <c:pt idx="0">
                  <c:v>0</c:v>
                </c:pt>
                <c:pt idx="1">
                  <c:v>30.781812899310211</c:v>
                </c:pt>
              </c:numCache>
            </c:numRef>
          </c:xVal>
          <c:yVal>
            <c:numRef>
              <c:f>Lineas!$D$32:$E$32</c:f>
              <c:numCache>
                <c:formatCode>General</c:formatCode>
                <c:ptCount val="2"/>
                <c:pt idx="0">
                  <c:v>0</c:v>
                </c:pt>
                <c:pt idx="1">
                  <c:v>-84.572335870731749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746B-437D-8CA9-7A7E3848306B}"/>
            </c:ext>
          </c:extLst>
        </c:ser>
        <c:ser>
          <c:idx val="41"/>
          <c:order val="39"/>
          <c:tx>
            <c:v>L7</c:v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746B-437D-8CA9-7A7E3848306B}"/>
              </c:ext>
            </c:extLst>
          </c:dPt>
          <c:xVal>
            <c:numRef>
              <c:f>Lineas!$B$33:$C$33</c:f>
              <c:numCache>
                <c:formatCode>General</c:formatCode>
                <c:ptCount val="2"/>
                <c:pt idx="0">
                  <c:v>0</c:v>
                </c:pt>
                <c:pt idx="1">
                  <c:v>45.000000000000007</c:v>
                </c:pt>
              </c:numCache>
            </c:numRef>
          </c:xVal>
          <c:yVal>
            <c:numRef>
              <c:f>Lineas!$D$33:$E$33</c:f>
              <c:numCache>
                <c:formatCode>General</c:formatCode>
                <c:ptCount val="2"/>
                <c:pt idx="0">
                  <c:v>0</c:v>
                </c:pt>
                <c:pt idx="1">
                  <c:v>-77.94228634059948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746B-437D-8CA9-7A7E3848306B}"/>
            </c:ext>
          </c:extLst>
        </c:ser>
        <c:ser>
          <c:idx val="42"/>
          <c:order val="40"/>
          <c:tx>
            <c:v>L10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Lineas!$B$34:$C$34</c:f>
              <c:numCache>
                <c:formatCode>General</c:formatCode>
                <c:ptCount val="2"/>
                <c:pt idx="0">
                  <c:v>0</c:v>
                </c:pt>
                <c:pt idx="1">
                  <c:v>57.85088487178853</c:v>
                </c:pt>
              </c:numCache>
            </c:numRef>
          </c:xVal>
          <c:yVal>
            <c:numRef>
              <c:f>Lineas!$D$34:$E$34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746B-437D-8CA9-7A7E3848306B}"/>
            </c:ext>
          </c:extLst>
        </c:ser>
        <c:ser>
          <c:idx val="43"/>
          <c:order val="41"/>
          <c:tx>
            <c:v>L11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Lineas!$B$35:$C$35</c:f>
              <c:numCache>
                <c:formatCode>General</c:formatCode>
                <c:ptCount val="2"/>
                <c:pt idx="0">
                  <c:v>0</c:v>
                </c:pt>
                <c:pt idx="1">
                  <c:v>68.943999880708006</c:v>
                </c:pt>
              </c:numCache>
            </c:numRef>
          </c:xVal>
          <c:yVal>
            <c:numRef>
              <c:f>Lineas!$D$35:$E$35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746B-437D-8CA9-7A7E3848306B}"/>
            </c:ext>
          </c:extLst>
        </c:ser>
        <c:ser>
          <c:idx val="44"/>
          <c:order val="42"/>
          <c:tx>
            <c:v>L13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Lineas!$B$36:$C$36</c:f>
              <c:numCache>
                <c:formatCode>General</c:formatCode>
                <c:ptCount val="2"/>
                <c:pt idx="0">
                  <c:v>0</c:v>
                </c:pt>
                <c:pt idx="1">
                  <c:v>77.942286340599452</c:v>
                </c:pt>
              </c:numCache>
            </c:numRef>
          </c:xVal>
          <c:yVal>
            <c:numRef>
              <c:f>Lineas!$D$36:$E$36</c:f>
              <c:numCache>
                <c:formatCode>General</c:formatCode>
                <c:ptCount val="2"/>
                <c:pt idx="0">
                  <c:v>0</c:v>
                </c:pt>
                <c:pt idx="1">
                  <c:v>-45.000000000000043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746B-437D-8CA9-7A7E3848306B}"/>
            </c:ext>
          </c:extLst>
        </c:ser>
        <c:ser>
          <c:idx val="45"/>
          <c:order val="43"/>
          <c:tx>
            <c:v>L14</c:v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6350" cap="rnd">
                <a:solidFill>
                  <a:schemeClr val="bg1">
                    <a:lumMod val="75000"/>
                    <a:alpha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746B-437D-8CA9-7A7E3848306B}"/>
              </c:ext>
            </c:extLst>
          </c:dPt>
          <c:xVal>
            <c:numRef>
              <c:f>Lineas!$B$37:$C$37</c:f>
              <c:numCache>
                <c:formatCode>General</c:formatCode>
                <c:ptCount val="2"/>
                <c:pt idx="0">
                  <c:v>0</c:v>
                </c:pt>
                <c:pt idx="1">
                  <c:v>84.572335870731763</c:v>
                </c:pt>
              </c:numCache>
            </c:numRef>
          </c:xVal>
          <c:yVal>
            <c:numRef>
              <c:f>Lineas!$D$37:$E$37</c:f>
              <c:numCache>
                <c:formatCode>General</c:formatCode>
                <c:ptCount val="2"/>
                <c:pt idx="0">
                  <c:v>0</c:v>
                </c:pt>
                <c:pt idx="1">
                  <c:v>-30.781812899310175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746B-437D-8CA9-7A7E3848306B}"/>
            </c:ext>
          </c:extLst>
        </c:ser>
        <c:ser>
          <c:idx val="46"/>
          <c:order val="44"/>
          <c:tx>
            <c:v>L15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Lineas!$B$38:$C$38</c:f>
              <c:numCache>
                <c:formatCode>General</c:formatCode>
                <c:ptCount val="2"/>
                <c:pt idx="0">
                  <c:v>0</c:v>
                </c:pt>
                <c:pt idx="1">
                  <c:v>88.632697771098719</c:v>
                </c:pt>
              </c:numCache>
            </c:numRef>
          </c:xVal>
          <c:yVal>
            <c:numRef>
              <c:f>Lineas!$D$38:$E$38</c:f>
              <c:numCache>
                <c:formatCode>General</c:formatCode>
                <c:ptCount val="2"/>
                <c:pt idx="0">
                  <c:v>0</c:v>
                </c:pt>
                <c:pt idx="1">
                  <c:v>-15.628335990023734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746B-437D-8CA9-7A7E3848306B}"/>
            </c:ext>
          </c:extLst>
        </c:ser>
        <c:ser>
          <c:idx val="33"/>
          <c:order val="45"/>
          <c:tx>
            <c:v>l34</c:v>
          </c:tx>
          <c:spPr>
            <a:ln w="6350" cap="rnd">
              <a:solidFill>
                <a:schemeClr val="bg1">
                  <a:lumMod val="75000"/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Lineas!$B$26:$C$26</c:f>
              <c:numCache>
                <c:formatCode>General</c:formatCode>
                <c:ptCount val="2"/>
                <c:pt idx="0">
                  <c:v>0</c:v>
                </c:pt>
                <c:pt idx="1">
                  <c:v>-57.850884871788551</c:v>
                </c:pt>
              </c:numCache>
            </c:numRef>
          </c:xVal>
          <c:yVal>
            <c:numRef>
              <c:f>Lineas!$D$26:$E$26</c:f>
              <c:numCache>
                <c:formatCode>General</c:formatCode>
                <c:ptCount val="2"/>
                <c:pt idx="0">
                  <c:v>0</c:v>
                </c:pt>
                <c:pt idx="1">
                  <c:v>-68.943999880708006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746B-437D-8CA9-7A7E3848306B}"/>
            </c:ext>
          </c:extLst>
        </c:ser>
        <c:ser>
          <c:idx val="34"/>
          <c:order val="46"/>
          <c:tx>
            <c:v>X´</c:v>
          </c:tx>
          <c:spPr>
            <a:ln w="31750" cap="rnd">
              <a:solidFill>
                <a:srgbClr val="7030A0"/>
              </a:solidFill>
              <a:round/>
              <a:tailEnd type="stealth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7030A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4-746B-437D-8CA9-7A7E3848306B}"/>
              </c:ext>
            </c:extLst>
          </c:dPt>
          <c:dLbls>
            <c:dLbl>
              <c:idx val="1"/>
              <c:layout>
                <c:manualLayout>
                  <c:x val="-3.4714767368814577E-2"/>
                  <c:y val="-3.976795762050878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X´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4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'100º'!$J$10:$K$10</c:f>
              <c:numCache>
                <c:formatCode>0.0</c:formatCode>
                <c:ptCount val="2"/>
                <c:pt idx="0">
                  <c:v>0</c:v>
                </c:pt>
                <c:pt idx="1">
                  <c:v>-15.628335990023727</c:v>
                </c:pt>
              </c:numCache>
            </c:numRef>
          </c:xVal>
          <c:yVal>
            <c:numRef>
              <c:f>'100º'!$L$10:$M$10</c:f>
              <c:numCache>
                <c:formatCode>0.0</c:formatCode>
                <c:ptCount val="2"/>
                <c:pt idx="0">
                  <c:v>0</c:v>
                </c:pt>
                <c:pt idx="1">
                  <c:v>-88.632697771098719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746B-437D-8CA9-7A7E3848306B}"/>
            </c:ext>
          </c:extLst>
        </c:ser>
        <c:ser>
          <c:idx val="47"/>
          <c:order val="47"/>
          <c:tx>
            <c:v>Y´</c:v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FF000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7-746B-437D-8CA9-7A7E3848306B}"/>
              </c:ext>
            </c:extLst>
          </c:dPt>
          <c:dLbls>
            <c:dLbl>
              <c:idx val="1"/>
              <c:layout>
                <c:manualLayout>
                  <c:x val="-4.4201771432322179E-2"/>
                  <c:y val="3.8485923332121974E-2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FF0000"/>
                        </a:solidFill>
                      </a:rPr>
                      <a:t>Y´ (Túnel)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7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'100º'!$J$11:$K$11</c:f>
              <c:numCache>
                <c:formatCode>0.0</c:formatCode>
                <c:ptCount val="2"/>
                <c:pt idx="0">
                  <c:v>0</c:v>
                </c:pt>
                <c:pt idx="1">
                  <c:v>78.784620240976636</c:v>
                </c:pt>
              </c:numCache>
            </c:numRef>
          </c:xVal>
          <c:yVal>
            <c:numRef>
              <c:f>'100º'!$L$11:$M$11</c:f>
              <c:numCache>
                <c:formatCode>0.0</c:formatCode>
                <c:ptCount val="2"/>
                <c:pt idx="0">
                  <c:v>0</c:v>
                </c:pt>
                <c:pt idx="1">
                  <c:v>-13.891854213354426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746B-437D-8CA9-7A7E3848306B}"/>
            </c:ext>
          </c:extLst>
        </c:ser>
        <c:ser>
          <c:idx val="48"/>
          <c:order val="48"/>
          <c:tx>
            <c:v>Z´</c:v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  <a:tailEnd type="triangle" w="sm" len="sm"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31750" cap="rnd">
                <a:solidFill>
                  <a:srgbClr val="00B0F0"/>
                </a:solidFill>
                <a:round/>
                <a:tailEnd type="triangle" w="sm" len="sm"/>
              </a:ln>
              <a:effectLst/>
            </c:spPr>
            <c:extLst>
              <c:ext xmlns:c16="http://schemas.microsoft.com/office/drawing/2014/chart" uri="{C3380CC4-5D6E-409C-BE32-E72D297353CC}">
                <c16:uniqueId val="{0000006A-746B-437D-8CA9-7A7E3848306B}"/>
              </c:ext>
            </c:extLst>
          </c:dPt>
          <c:dLbls>
            <c:dLbl>
              <c:idx val="1"/>
              <c:layout>
                <c:manualLayout>
                  <c:x val="-9.4387049807362206E-3"/>
                  <c:y val="9.9133923995326292E-3"/>
                </c:manualLayout>
              </c:layout>
              <c:tx>
                <c:rich>
                  <a:bodyPr/>
                  <a:lstStyle/>
                  <a:p>
                    <a:r>
                      <a:rPr lang="en-US" sz="1000" b="1">
                        <a:solidFill>
                          <a:srgbClr val="00B0F0"/>
                        </a:solidFill>
                      </a:rPr>
                      <a:t>Z´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6A-746B-437D-8CA9-7A7E384830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'100º'!$J$12:$K$12</c:f>
              <c:numCache>
                <c:formatCode>0.0</c:formatCode>
                <c:ptCount val="2"/>
                <c:pt idx="0">
                  <c:v>0</c:v>
                </c:pt>
                <c:pt idx="1">
                  <c:v>-9.8480775301220795</c:v>
                </c:pt>
              </c:numCache>
            </c:numRef>
          </c:xVal>
          <c:yVal>
            <c:numRef>
              <c:f>'100º'!$L$12:$M$12</c:f>
              <c:numCache>
                <c:formatCode>0.0</c:formatCode>
                <c:ptCount val="2"/>
                <c:pt idx="0">
                  <c:v>0</c:v>
                </c:pt>
                <c:pt idx="1">
                  <c:v>1.7364817766693033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746B-437D-8CA9-7A7E38483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57640"/>
        <c:axId val="500057968"/>
      </c:scatterChart>
      <c:valAx>
        <c:axId val="500057640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500057968"/>
        <c:crosses val="autoZero"/>
        <c:crossBetween val="midCat"/>
      </c:valAx>
      <c:valAx>
        <c:axId val="500057968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500057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3" Type="http://schemas.openxmlformats.org/officeDocument/2006/relationships/image" Target="../media/image1.png"/><Relationship Id="rId7" Type="http://schemas.openxmlformats.org/officeDocument/2006/relationships/image" Target="../media/image3.png"/><Relationship Id="rId2" Type="http://schemas.openxmlformats.org/officeDocument/2006/relationships/customXml" Target="../ink/ink1.xml"/><Relationship Id="rId1" Type="http://schemas.openxmlformats.org/officeDocument/2006/relationships/chart" Target="../charts/chart4.xml"/><Relationship Id="rId6" Type="http://schemas.openxmlformats.org/officeDocument/2006/relationships/customXml" Target="../ink/ink3.xml"/><Relationship Id="rId5" Type="http://schemas.openxmlformats.org/officeDocument/2006/relationships/image" Target="../media/image2.png"/><Relationship Id="rId4" Type="http://schemas.openxmlformats.org/officeDocument/2006/relationships/customXml" Target="../ink/ink2.xml"/><Relationship Id="rId9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5.xml"/><Relationship Id="rId1" Type="http://schemas.openxmlformats.org/officeDocument/2006/relationships/chart" Target="../charts/chart5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6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7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8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9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0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1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2.xml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3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4.xml"/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5.xml"/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6.xml"/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7.xml"/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8.xml"/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19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0.xml"/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1.xml"/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2.xml"/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3.xml"/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4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5.xml"/><Relationship Id="rId1" Type="http://schemas.openxmlformats.org/officeDocument/2006/relationships/chart" Target="../charts/chart26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6.xml"/><Relationship Id="rId1" Type="http://schemas.openxmlformats.org/officeDocument/2006/relationships/chart" Target="../charts/chart27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7.xml"/><Relationship Id="rId1" Type="http://schemas.openxmlformats.org/officeDocument/2006/relationships/chart" Target="../charts/chart28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8.xml"/><Relationship Id="rId1" Type="http://schemas.openxmlformats.org/officeDocument/2006/relationships/chart" Target="../charts/chart29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29.xml"/><Relationship Id="rId1" Type="http://schemas.openxmlformats.org/officeDocument/2006/relationships/chart" Target="../charts/chart3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0.xml"/><Relationship Id="rId1" Type="http://schemas.openxmlformats.org/officeDocument/2006/relationships/chart" Target="../charts/chart31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1.xml"/><Relationship Id="rId1" Type="http://schemas.openxmlformats.org/officeDocument/2006/relationships/chart" Target="../charts/chart32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2.xml"/><Relationship Id="rId1" Type="http://schemas.openxmlformats.org/officeDocument/2006/relationships/chart" Target="../charts/chart33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3.xml"/><Relationship Id="rId1" Type="http://schemas.openxmlformats.org/officeDocument/2006/relationships/chart" Target="../charts/chart34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4.xml"/><Relationship Id="rId1" Type="http://schemas.openxmlformats.org/officeDocument/2006/relationships/chart" Target="../charts/chart35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5.xml"/><Relationship Id="rId1" Type="http://schemas.openxmlformats.org/officeDocument/2006/relationships/chart" Target="../charts/chart36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6.xml"/><Relationship Id="rId1" Type="http://schemas.openxmlformats.org/officeDocument/2006/relationships/chart" Target="../charts/chart37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7.xml"/><Relationship Id="rId1" Type="http://schemas.openxmlformats.org/officeDocument/2006/relationships/chart" Target="../charts/chart38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8.xml"/><Relationship Id="rId1" Type="http://schemas.openxmlformats.org/officeDocument/2006/relationships/chart" Target="../charts/chart39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39.xml"/><Relationship Id="rId1" Type="http://schemas.openxmlformats.org/officeDocument/2006/relationships/chart" Target="../charts/chart40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ustomXml" Target="../ink/ink40.xml"/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190500</xdr:rowOff>
    </xdr:from>
    <xdr:to>
      <xdr:col>11</xdr:col>
      <xdr:colOff>273296</xdr:colOff>
      <xdr:row>21</xdr:row>
      <xdr:rowOff>71835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DEA6830-438F-48B4-BFDB-8B4AFCC81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460592</xdr:colOff>
      <xdr:row>3</xdr:row>
      <xdr:rowOff>18004</xdr:rowOff>
    </xdr:from>
    <xdr:to>
      <xdr:col>16</xdr:col>
      <xdr:colOff>232522</xdr:colOff>
      <xdr:row>21</xdr:row>
      <xdr:rowOff>95059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0615BF-4A49-491C-9C97-329A86C72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417827</xdr:colOff>
      <xdr:row>3</xdr:row>
      <xdr:rowOff>22333</xdr:rowOff>
    </xdr:from>
    <xdr:to>
      <xdr:col>21</xdr:col>
      <xdr:colOff>221631</xdr:colOff>
      <xdr:row>21</xdr:row>
      <xdr:rowOff>143638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80EBBAC-3100-49A9-877A-2F486DA02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681404</xdr:colOff>
      <xdr:row>3</xdr:row>
      <xdr:rowOff>161193</xdr:rowOff>
    </xdr:from>
    <xdr:to>
      <xdr:col>6</xdr:col>
      <xdr:colOff>681405</xdr:colOff>
      <xdr:row>5</xdr:row>
      <xdr:rowOff>14654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DE9D97F3-A2EF-42B0-8B90-B7480917679A}"/>
            </a:ext>
          </a:extLst>
        </xdr:cNvPr>
        <xdr:cNvCxnSpPr/>
      </xdr:nvCxnSpPr>
      <xdr:spPr>
        <a:xfrm flipV="1">
          <a:off x="5253404" y="740020"/>
          <a:ext cx="1" cy="234461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632575</xdr:colOff>
      <xdr:row>3</xdr:row>
      <xdr:rowOff>178139</xdr:rowOff>
    </xdr:from>
    <xdr:to>
      <xdr:col>7</xdr:col>
      <xdr:colOff>50896</xdr:colOff>
      <xdr:row>5</xdr:row>
      <xdr:rowOff>18178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0B237B31-3C80-4F3E-823E-85281072A5E4}"/>
            </a:ext>
          </a:extLst>
        </xdr:cNvPr>
        <xdr:cNvSpPr txBox="1"/>
      </xdr:nvSpPr>
      <xdr:spPr>
        <a:xfrm>
          <a:off x="5213300" y="756183"/>
          <a:ext cx="181775" cy="218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1100"/>
            <a:t>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657218</xdr:colOff>
      <xdr:row>1</xdr:row>
      <xdr:rowOff>73083</xdr:rowOff>
    </xdr:from>
    <xdr:to>
      <xdr:col>19</xdr:col>
      <xdr:colOff>105805</xdr:colOff>
      <xdr:row>21</xdr:row>
      <xdr:rowOff>72362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2FC539-829B-44E0-A56A-73ADE3D15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281DEBE9-F41E-49FE-A790-50F1A548B33D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281DEBE9-F41E-49FE-A790-50F1A548B33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301195</xdr:colOff>
      <xdr:row>19</xdr:row>
      <xdr:rowOff>48753</xdr:rowOff>
    </xdr:from>
    <xdr:to>
      <xdr:col>9</xdr:col>
      <xdr:colOff>317755</xdr:colOff>
      <xdr:row>19</xdr:row>
      <xdr:rowOff>59553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C0A35CAB-93C5-4088-8246-F6C778FCEE0E}"/>
                </a:ext>
              </a:extLst>
            </xdr14:cNvPr>
            <xdr14:cNvContentPartPr/>
          </xdr14:nvContentPartPr>
          <xdr14:nvPr macro=""/>
          <xdr14:xfrm>
            <a:off x="7227000" y="3729600"/>
            <a:ext cx="16560" cy="10800"/>
          </xdr14:xfrm>
        </xdr:contentPart>
      </mc:Choice>
      <mc:Fallback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C0A35CAB-93C5-4088-8246-F6C778FCEE0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164360" y="3666600"/>
              <a:ext cx="14220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498140</xdr:colOff>
      <xdr:row>22</xdr:row>
      <xdr:rowOff>20886</xdr:rowOff>
    </xdr:from>
    <xdr:to>
      <xdr:col>11</xdr:col>
      <xdr:colOff>503900</xdr:colOff>
      <xdr:row>22</xdr:row>
      <xdr:rowOff>23766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724670D8-0D09-4D13-A4A5-0FB5040E71B2}"/>
                </a:ext>
              </a:extLst>
            </xdr14:cNvPr>
            <xdr14:cNvContentPartPr/>
          </xdr14:nvContentPartPr>
          <xdr14:nvPr macro=""/>
          <xdr14:xfrm>
            <a:off x="8989920" y="4282920"/>
            <a:ext cx="5760" cy="288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724670D8-0D09-4D13-A4A5-0FB5040E71B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927280" y="4219920"/>
              <a:ext cx="131400" cy="12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335068</xdr:colOff>
      <xdr:row>16</xdr:row>
      <xdr:rowOff>75179</xdr:rowOff>
    </xdr:from>
    <xdr:to>
      <xdr:col>6</xdr:col>
      <xdr:colOff>349468</xdr:colOff>
      <xdr:row>16</xdr:row>
      <xdr:rowOff>151499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68640890-7D06-43A0-8C0C-4440704F5DA6}"/>
                </a:ext>
              </a:extLst>
            </xdr14:cNvPr>
            <xdr14:cNvContentPartPr/>
          </xdr14:nvContentPartPr>
          <xdr14:nvPr macro=""/>
          <xdr14:xfrm>
            <a:off x="4984560" y="3174840"/>
            <a:ext cx="14400" cy="76320"/>
          </xdr14:xfrm>
        </xdr:contentPart>
      </mc:Choice>
      <mc:Fallback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68640890-7D06-43A0-8C0C-4440704F5DA6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921920" y="3111903"/>
              <a:ext cx="140040" cy="20255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FFF679-C1AD-4835-AF5E-6A1649F14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6DE34AAB-204B-48CB-934D-B28D5D752721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6DE34AAB-204B-48CB-934D-B28D5D752721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145297</xdr:colOff>
      <xdr:row>44</xdr:row>
      <xdr:rowOff>64576</xdr:rowOff>
    </xdr:from>
    <xdr:to>
      <xdr:col>19</xdr:col>
      <xdr:colOff>352655</xdr:colOff>
      <xdr:row>64</xdr:row>
      <xdr:rowOff>133128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3E2FF2E-FB85-4C77-97CA-2CDADDDDC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5E3DFA-C26E-4C5E-91BB-25B6A84C9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733301EE-3849-402A-BC4E-3D57201BBE0B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733301EE-3849-402A-BC4E-3D57201BBE0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2B9F11-F9A3-416E-A803-33A27C4E4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216E3593-82B6-4A98-B035-36E0C0077E18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216E3593-82B6-4A98-B035-36E0C0077E1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EAC2E6-FA03-4272-B228-5D9CEA11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6BA696E9-2C73-4318-B78D-D6EC56A2C00E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6BA696E9-2C73-4318-B78D-D6EC56A2C00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E2262D-D41E-46A2-A30A-65DF6863B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7D7EDA80-ABA9-4DDE-80FF-D748368AA65B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7D7EDA80-ABA9-4DDE-80FF-D748368AA65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325C2E-16C0-4DE3-BC66-4F2E2F027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D10D2EEA-D068-49F4-B853-DA091DF30B8B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D10D2EEA-D068-49F4-B853-DA091DF30B8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D819ED-55E9-4F38-8CD3-1247E52D0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12BA228-7514-486E-B918-3BA6A5F08530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12BA228-7514-486E-B918-3BA6A5F0853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0A9D30-3FB9-4C63-83E4-BD8AFFC74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747A8383-463F-489F-A3EF-116EC2462A17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747A8383-463F-489F-A3EF-116EC2462A1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BA3A9F-1185-4775-887C-9D2B98B9C4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122FA69-9E27-47A9-9DDA-5418780BB7AC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122FA69-9E27-47A9-9DDA-5418780BB7AC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BF449E-F838-4866-8FCD-259BE07E3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211C6FD1-1971-476C-B8B1-F7C40B05371B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211C6FD1-1971-476C-B8B1-F7C40B05371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221954-E5B1-408C-8D4B-1096C58B1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04AD06BB-DD92-4F82-9DB6-15D530BCDA5A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04AD06BB-DD92-4F82-9DB6-15D530BCDA5A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AA5243C-D031-4B0C-B463-1368BECAF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2DC88084-E333-4D4B-8A5C-D26352E4819C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2DC88084-E333-4D4B-8A5C-D26352E4819C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C5B975F-C065-4683-8700-166BFA9B0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FC8FCB32-FFAC-419E-BD22-D5D37B2E80B7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FC8FCB32-FFAC-419E-BD22-D5D37B2E80B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ADDC67-DBC5-484E-82E7-36089453D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6C79DA32-8BD3-4259-8673-803431892097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6C79DA32-8BD3-4259-8673-80343189209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2B3C94-16D6-4442-8212-AB991C9A7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98BE1DFA-DE89-437B-B5CD-62EE66316384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98BE1DFA-DE89-437B-B5CD-62EE6631638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8A1F84-DB0C-41D1-9BE2-9450C1905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79B1D8DF-C2DC-4567-8437-FB44FD0EEB84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79B1D8DF-C2DC-4567-8437-FB44FD0EEB8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AB4FE93-F81F-4B92-9DB1-2942801A5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3D2760D8-6018-4F1C-B2F8-9D7DF556DBC1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3D2760D8-6018-4F1C-B2F8-9D7DF556DBC1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5AE5355-F8D0-4474-84AB-499680A11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2289380B-0BF0-4248-9901-FCB2EB237C6B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2289380B-0BF0-4248-9901-FCB2EB237C6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F10F3B-74A3-4715-8D75-2E98ED88D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0A721FD-CB3F-4582-AA5D-475FDB61805D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0A721FD-CB3F-4582-AA5D-475FDB61805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702BB1-73A4-426B-A027-1B587631A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FD9CB351-DF49-4E2F-855F-5F7449C9C1F2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FD9CB351-DF49-4E2F-855F-5F7449C9C1F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27985EA-2E45-4E11-9C67-A7FA6BB34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9743C4DD-71C1-489A-B7F4-572358A7079E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9743C4DD-71C1-489A-B7F4-572358A7079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D14D65-C948-4FEF-A9A4-A6DC17E8B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658D9A7-F16A-4A26-91A3-810094AF3CDD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658D9A7-F16A-4A26-91A3-810094AF3CD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10ACB57-7FB1-4CA4-8C43-5454EAC6F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CE2A37BA-47F3-4E59-BA00-102EB47DC2C3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CE2A37BA-47F3-4E59-BA00-102EB47DC2C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3F1B52-925E-4F04-B027-235C69281D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54051B0B-7FC6-470E-A086-245F326007F0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54051B0B-7FC6-470E-A086-245F326007F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18AA031-2BB4-4A70-8F6C-4B614FAF9E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4D742A5-E0D3-4BC5-B3BD-6A7F7C2FEE2E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4D742A5-E0D3-4BC5-B3BD-6A7F7C2FEE2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A58F53-5FE5-4AC6-A4C1-B2BD4A39E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AAA24073-49BA-4404-A88C-6A4DBF7A2D91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AAA24073-49BA-4404-A88C-6A4DBF7A2D91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5641870-C718-46E1-B6A1-5C4289DA0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25F195E9-72A4-459E-B5BB-245730773E62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25F195E9-72A4-459E-B5BB-245730773E6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17FFCD-D645-4C19-8F47-13207DC63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F72743B7-7192-46CB-A862-D946E40EA6C2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F72743B7-7192-46CB-A862-D946E40EA6C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CFAD75-257F-45C7-AB93-37D03D27F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39CE890-4952-4599-8B90-D8BA8EF2C482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39CE890-4952-4599-8B90-D8BA8EF2C48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FA95E24-4DF7-45FC-A112-59F16DA15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BB9E41D9-5CC5-45DE-B87D-BB50879A92E6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BB9E41D9-5CC5-45DE-B87D-BB50879A92E6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423A64-2595-4AC1-ABB7-D02806251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F9A74888-1DFE-4949-A0A4-4D248798C6E2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F9A74888-1DFE-4949-A0A4-4D248798C6E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51A34F0-9C49-47D0-A57C-877FA0061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B4AF5772-D614-4C72-A333-4EAF66F0E15C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B4AF5772-D614-4C72-A333-4EAF66F0E15C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01C86A1-2B40-45D8-A7D8-61E015C48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532336E4-742B-408C-8610-48B71FC9D68E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532336E4-742B-408C-8610-48B71FC9D68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F4F833-AD28-4859-8811-A8F496537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2C1ECB1B-FA20-4288-B0D7-7371E1230B73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2C1ECB1B-FA20-4288-B0D7-7371E1230B7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A37D13-8AED-4BAD-AB88-06B5BA50B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93A4D31B-D5C0-4EAC-9967-83C7C528B3FE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93A4D31B-D5C0-4EAC-9967-83C7C528B3F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124464</xdr:colOff>
      <xdr:row>1</xdr:row>
      <xdr:rowOff>8505</xdr:rowOff>
    </xdr:from>
    <xdr:to>
      <xdr:col>16</xdr:col>
      <xdr:colOff>331822</xdr:colOff>
      <xdr:row>21</xdr:row>
      <xdr:rowOff>7784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699A12-FBEB-41FD-918A-9A126379C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213004</xdr:colOff>
      <xdr:row>53</xdr:row>
      <xdr:rowOff>135447</xdr:rowOff>
    </xdr:from>
    <xdr:to>
      <xdr:col>5</xdr:col>
      <xdr:colOff>239644</xdr:colOff>
      <xdr:row>54</xdr:row>
      <xdr:rowOff>11349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1608D664-57CE-40B8-AD82-6291BC9C1DC9}"/>
                </a:ext>
              </a:extLst>
            </xdr14:cNvPr>
            <xdr14:cNvContentPartPr/>
          </xdr14:nvContentPartPr>
          <xdr14:nvPr macro=""/>
          <xdr14:xfrm>
            <a:off x="4091040" y="10119688"/>
            <a:ext cx="26640" cy="6300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1608D664-57CE-40B8-AD82-6291BC9C1DC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028400" y="10057048"/>
              <a:ext cx="152280" cy="188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ik%20Trincado/Downloads/Proyecci&#243;n%20Estereogr&#225;fic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Proyección Estereográfica"/>
      <sheetName val="Algoritmo"/>
    </sheetNames>
    <sheetDataSet>
      <sheetData sheetId="0">
        <row r="7">
          <cell r="I7">
            <v>10</v>
          </cell>
        </row>
        <row r="13">
          <cell r="H13"/>
        </row>
      </sheetData>
      <sheetData sheetId="1" refreshError="1"/>
      <sheetData sheetId="2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8T22:30:48.647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57:20.46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0 32767,'6'0'0,"6"0"0,-6 0 0,3 0 0,-3 0 0,-3 0 0,0 11 0,-3 0 0,0-4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57:21.653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16 0 32767,'0'0'0,"-3"0"0,0 0 0,0 0 0,0 0 0,3 4 0,-3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57:23.806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32767,'0'0'0,"6"0"0,0 0 0,0 0 0,-3 0 0,3 0 0,-3 0 0,0 0 0,0 0 0,0 0 0</inkml:trace>
  <inkml:trace contextRef="#ctx0" brushRef="#br0" timeOffset="566.11">7 211 32767,'3'-11'0,"0"-3"0,0 3 0,0-4 0,0 1 0,0 3 0,0 0 0,-3 4 0,0 0 0,0 3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28:15.608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8T23:18:59.771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8T23:19:31.815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8T23:20:16.073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8T23:20:51.05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8T23:21:48.280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22:04.842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22:34.585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53:30.782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54:05.351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58:40.192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0:59:42.078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23:54.452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30:56.825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31:28.441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33:14.444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33:51.415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34:28.56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36:49.38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37:53.553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38:26.143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0:18.852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0:48.418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1:15.970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1:47.072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2:23.13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2:48.765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6:03.26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7:35.810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8:47.19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49:37.758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50:01.373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50:35.948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51:06.752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51:34.544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5-29T01:52:02.038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 32767,'4'15'0,"4"-2"0,0 1 0,2 3 0,-2-4 0,0 4 0,-2-1 0,0 1 0,-1 0 0,3 6 0,-6-12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65842-C677-4124-8215-D71E53434502}">
  <dimension ref="C2:X17"/>
  <sheetViews>
    <sheetView showGridLines="0" showRowColHeaders="0" tabSelected="1" topLeftCell="A3" zoomScaleNormal="100" workbookViewId="0">
      <selection activeCell="E10" sqref="E10"/>
    </sheetView>
  </sheetViews>
  <sheetFormatPr baseColWidth="10" defaultRowHeight="15" x14ac:dyDescent="0.25"/>
  <cols>
    <col min="4" max="4" width="13.140625" customWidth="1"/>
  </cols>
  <sheetData>
    <row r="2" spans="3:24" x14ac:dyDescent="0.25">
      <c r="H2" s="95" t="s">
        <v>57</v>
      </c>
      <c r="M2" s="95" t="s">
        <v>58</v>
      </c>
      <c r="R2" s="95" t="s">
        <v>59</v>
      </c>
    </row>
    <row r="3" spans="3:24" ht="15.75" thickBot="1" x14ac:dyDescent="0.3"/>
    <row r="4" spans="3:24" x14ac:dyDescent="0.25">
      <c r="C4" s="111" t="s">
        <v>3</v>
      </c>
      <c r="D4" s="2" t="s">
        <v>17</v>
      </c>
      <c r="E4" s="35" t="s">
        <v>19</v>
      </c>
      <c r="F4" s="36" t="s">
        <v>18</v>
      </c>
    </row>
    <row r="5" spans="3:24" x14ac:dyDescent="0.25">
      <c r="C5" s="112" t="s">
        <v>0</v>
      </c>
      <c r="D5" s="26">
        <v>64</v>
      </c>
      <c r="E5" s="28">
        <v>271</v>
      </c>
      <c r="F5" s="29">
        <v>-20</v>
      </c>
    </row>
    <row r="6" spans="3:24" ht="15.75" thickBot="1" x14ac:dyDescent="0.3">
      <c r="C6" s="112" t="s">
        <v>1</v>
      </c>
      <c r="D6" s="26">
        <v>53</v>
      </c>
      <c r="E6" s="28">
        <v>3</v>
      </c>
      <c r="F6" s="29">
        <v>-4</v>
      </c>
    </row>
    <row r="7" spans="3:24" ht="21" x14ac:dyDescent="0.35">
      <c r="C7" s="112" t="s">
        <v>2</v>
      </c>
      <c r="D7" s="26">
        <v>31</v>
      </c>
      <c r="E7" s="28">
        <v>104</v>
      </c>
      <c r="F7" s="29">
        <v>-70</v>
      </c>
      <c r="W7" s="99" t="s">
        <v>50</v>
      </c>
      <c r="X7" s="100">
        <f>Túnel!C63</f>
        <v>57.214834706340476</v>
      </c>
    </row>
    <row r="8" spans="3:24" ht="21" x14ac:dyDescent="0.35">
      <c r="C8" s="87"/>
      <c r="D8" s="3"/>
      <c r="E8" s="3"/>
      <c r="F8" s="88"/>
      <c r="W8" s="101" t="s">
        <v>51</v>
      </c>
      <c r="X8" s="102">
        <f>Túnel!C64</f>
        <v>31.054473780525306</v>
      </c>
    </row>
    <row r="9" spans="3:24" ht="21" x14ac:dyDescent="0.35">
      <c r="C9" s="87"/>
      <c r="D9" s="108" t="s">
        <v>16</v>
      </c>
      <c r="E9" s="108"/>
      <c r="F9" s="88"/>
      <c r="W9" s="101" t="s">
        <v>56</v>
      </c>
      <c r="X9" s="102">
        <f>Túnel!C66</f>
        <v>1.8424023253686783</v>
      </c>
    </row>
    <row r="10" spans="3:24" ht="21.75" thickBot="1" x14ac:dyDescent="0.4">
      <c r="C10" s="87"/>
      <c r="D10" s="16" t="s">
        <v>5</v>
      </c>
      <c r="E10" s="109">
        <v>50</v>
      </c>
      <c r="F10" s="88"/>
      <c r="W10" s="103" t="s">
        <v>67</v>
      </c>
      <c r="X10" s="104">
        <f>Túnel!E63</f>
        <v>17.273888398931639</v>
      </c>
    </row>
    <row r="11" spans="3:24" ht="15.75" thickBot="1" x14ac:dyDescent="0.3">
      <c r="C11" s="89"/>
      <c r="D11" s="24" t="s">
        <v>4</v>
      </c>
      <c r="E11" s="110">
        <v>10</v>
      </c>
      <c r="F11" s="90"/>
    </row>
    <row r="12" spans="3:24" x14ac:dyDescent="0.25">
      <c r="E12" s="3"/>
    </row>
    <row r="14" spans="3:24" x14ac:dyDescent="0.25">
      <c r="C14" t="s">
        <v>70</v>
      </c>
      <c r="F14" s="3"/>
    </row>
    <row r="15" spans="3:24" x14ac:dyDescent="0.25">
      <c r="C15" s="56" t="str">
        <f>C5</f>
        <v>σ1</v>
      </c>
      <c r="D15" s="107">
        <f>Túnel!V13</f>
        <v>-8.8567938892524962E-3</v>
      </c>
    </row>
    <row r="16" spans="3:24" x14ac:dyDescent="0.25">
      <c r="C16" s="56" t="str">
        <f>C6</f>
        <v>σ2</v>
      </c>
      <c r="D16" s="107">
        <f>Túnel!V14</f>
        <v>4.4809502949526292E-4</v>
      </c>
    </row>
    <row r="17" spans="3:4" x14ac:dyDescent="0.25">
      <c r="C17" s="56" t="str">
        <f>C7</f>
        <v>σ3</v>
      </c>
      <c r="D17" s="107">
        <f>Túnel!V15</f>
        <v>8.2373023965596204E-3</v>
      </c>
    </row>
  </sheetData>
  <sheetProtection algorithmName="SHA-512" hashValue="VvFFWn/5mndWyIfVv0x3vZ7EH5+EbDXVH7g+07+0RD2W11KSiRVAvaJk9z1+iJ2vPVXUW+dNWr980tWEfFQsZQ==" saltValue="eLbGzRCOP+x5L5NsW61tpQ==" spinCount="100000" sheet="1" objects="1" scenarios="1" selectLockedCells="1"/>
  <mergeCells count="1">
    <mergeCell ref="D9:E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1161A-89FD-46CC-ABE1-5DF18C4A8515}">
  <dimension ref="B2:W66"/>
  <sheetViews>
    <sheetView showGridLines="0" topLeftCell="D1" zoomScale="59" zoomScaleNormal="59" workbookViewId="0">
      <selection activeCell="W15" sqref="W15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23" ht="15.75" thickBot="1" x14ac:dyDescent="0.3">
      <c r="G2" t="s">
        <v>15</v>
      </c>
      <c r="H2" s="3"/>
      <c r="I2" s="3"/>
      <c r="J2" s="3"/>
    </row>
    <row r="3" spans="2:23" x14ac:dyDescent="0.25">
      <c r="B3" s="18" t="s">
        <v>3</v>
      </c>
      <c r="C3" s="2" t="s">
        <v>17</v>
      </c>
      <c r="D3" s="19" t="s">
        <v>19</v>
      </c>
      <c r="E3" s="20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2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2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2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  <c r="U6" t="s">
        <v>68</v>
      </c>
    </row>
    <row r="7" spans="2:23" ht="15.75" thickBot="1" x14ac:dyDescent="0.3">
      <c r="U7" s="16" t="s">
        <v>0</v>
      </c>
      <c r="V7" s="72">
        <f>SQRT(B27^2 + C27^2 + D27^2)</f>
        <v>1</v>
      </c>
      <c r="W7" s="56" t="str">
        <f>IF(V7=1,"SI","NO")</f>
        <v>SI</v>
      </c>
    </row>
    <row r="8" spans="2:2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  <c r="U8" s="16" t="s">
        <v>1</v>
      </c>
      <c r="V8" s="72">
        <f t="shared" ref="V8:V9" si="1">SQRT(B28^2 + C28^2 + D28^2)</f>
        <v>0.99999999999999989</v>
      </c>
      <c r="W8" s="56" t="str">
        <f t="shared" ref="W8:W9" si="2">IF(V8=1,"SI","NO")</f>
        <v>SI</v>
      </c>
    </row>
    <row r="9" spans="2:23" x14ac:dyDescent="0.25">
      <c r="B9" s="21" t="s">
        <v>5</v>
      </c>
      <c r="C9" s="16">
        <f>Rotación_Tensor!E10</f>
        <v>50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  <c r="U9" s="16" t="s">
        <v>2</v>
      </c>
      <c r="V9" s="72">
        <f t="shared" si="1"/>
        <v>1</v>
      </c>
      <c r="W9" s="56" t="str">
        <f t="shared" si="2"/>
        <v>SI</v>
      </c>
    </row>
    <row r="10" spans="2:2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140</v>
      </c>
      <c r="I10" s="14">
        <v>0</v>
      </c>
      <c r="J10" s="33">
        <v>0</v>
      </c>
      <c r="K10" s="33">
        <f>COS(RADIANS(90-H10))*(90-ABS(I10))</f>
        <v>57.850884871788544</v>
      </c>
      <c r="L10" s="33">
        <v>0</v>
      </c>
      <c r="M10" s="33">
        <f>SIN(RADIANS(90-H10))*(90-ABS(I10))</f>
        <v>-68.94399988070802</v>
      </c>
    </row>
    <row r="11" spans="2:23" x14ac:dyDescent="0.25">
      <c r="G11" s="1" t="s">
        <v>25</v>
      </c>
      <c r="H11" s="14">
        <f>C9</f>
        <v>50</v>
      </c>
      <c r="I11" s="14">
        <f>C10</f>
        <v>10</v>
      </c>
      <c r="J11" s="33">
        <v>0</v>
      </c>
      <c r="K11" s="33">
        <f>COS(RADIANS(90-H11))*(90-ABS(I11))</f>
        <v>61.283555449518239</v>
      </c>
      <c r="L11" s="33">
        <v>0</v>
      </c>
      <c r="M11" s="33">
        <f>SIN(RADIANS(90-H11))*(90-ABS(I11))</f>
        <v>51.42300877492314</v>
      </c>
    </row>
    <row r="12" spans="2:23" x14ac:dyDescent="0.25">
      <c r="G12" s="1" t="s">
        <v>26</v>
      </c>
      <c r="H12" s="14">
        <f>C9</f>
        <v>50</v>
      </c>
      <c r="I12" s="14">
        <f>C10+90</f>
        <v>100</v>
      </c>
      <c r="J12" s="33">
        <v>0</v>
      </c>
      <c r="K12" s="33">
        <f>COS(RADIANS(90-H12))*(90-ABS(I12))</f>
        <v>-7.6604444311897799</v>
      </c>
      <c r="L12" s="33">
        <v>0</v>
      </c>
      <c r="M12" s="33">
        <f>SIN(RADIANS(90-H12))*(90-ABS(I12))</f>
        <v>-6.4278760968653925</v>
      </c>
      <c r="U12" s="16" t="s">
        <v>69</v>
      </c>
    </row>
    <row r="13" spans="2:23" x14ac:dyDescent="0.25">
      <c r="B13" s="32" t="s">
        <v>32</v>
      </c>
      <c r="C13" s="32"/>
      <c r="D13" s="32"/>
      <c r="U13" s="16" t="s">
        <v>0</v>
      </c>
      <c r="V13">
        <f>SUMPRODUCT(B27:D27,B28:D28)</f>
        <v>-8.8567938892524962E-3</v>
      </c>
    </row>
    <row r="14" spans="2:23" x14ac:dyDescent="0.25">
      <c r="U14" s="16" t="s">
        <v>1</v>
      </c>
      <c r="V14">
        <f>SUMPRODUCT(B28:D28,B29:D29)</f>
        <v>4.4809502949526292E-4</v>
      </c>
    </row>
    <row r="15" spans="2:23" x14ac:dyDescent="0.25">
      <c r="B15" s="17"/>
      <c r="C15" s="66" t="s">
        <v>33</v>
      </c>
      <c r="D15" s="59" t="s">
        <v>34</v>
      </c>
      <c r="U15" s="16" t="s">
        <v>2</v>
      </c>
      <c r="V15">
        <f>SUMPRODUCT(B29:D29,B27:D27)</f>
        <v>8.2373023965596204E-3</v>
      </c>
    </row>
    <row r="16" spans="2:2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3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3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4">COS(RADIANS($C17))*COS(RADIANS($D17))</f>
        <v>5.2208468483932118E-2</v>
      </c>
      <c r="C28" s="76">
        <f t="shared" ref="C28:C29" si="5">SIN(RADIANS($C17))*COS(RADIANS($D17))</f>
        <v>0.99619692339885657</v>
      </c>
      <c r="D28" s="7">
        <f t="shared" ref="D28:D29" si="6">SIN(RADIANS($D17))</f>
        <v>-6.9756473744125302E-2</v>
      </c>
    </row>
    <row r="29" spans="2:8" x14ac:dyDescent="0.25">
      <c r="B29" s="77">
        <f t="shared" si="4"/>
        <v>0.33186068336920022</v>
      </c>
      <c r="C29" s="6">
        <f t="shared" si="5"/>
        <v>-8.2742161406615847E-2</v>
      </c>
      <c r="D29" s="5">
        <f t="shared" si="6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14" x14ac:dyDescent="0.25">
      <c r="B33" s="8">
        <v>1.6399897544071732E-2</v>
      </c>
      <c r="C33" s="76">
        <v>0.99619692339885657</v>
      </c>
      <c r="D33" s="7">
        <v>-8.2742161406615847E-2</v>
      </c>
    </row>
    <row r="34" spans="2:14" x14ac:dyDescent="0.25">
      <c r="B34" s="77">
        <v>-0.34202014332566871</v>
      </c>
      <c r="C34" s="6">
        <v>-6.9756473744125302E-2</v>
      </c>
      <c r="D34" s="5">
        <v>-0.93969262078590832</v>
      </c>
    </row>
    <row r="36" spans="2:14" x14ac:dyDescent="0.25">
      <c r="B36" s="32" t="s">
        <v>39</v>
      </c>
      <c r="C36" s="32"/>
    </row>
    <row r="37" spans="2:14" x14ac:dyDescent="0.25">
      <c r="B37" s="14"/>
      <c r="C37" s="14"/>
    </row>
    <row r="38" spans="2:14" x14ac:dyDescent="0.25">
      <c r="B38" s="17"/>
      <c r="C38" s="66" t="s">
        <v>33</v>
      </c>
      <c r="D38" s="59" t="s">
        <v>34</v>
      </c>
    </row>
    <row r="39" spans="2:14" x14ac:dyDescent="0.25">
      <c r="B39" s="69" t="s">
        <v>0</v>
      </c>
      <c r="C39" s="60">
        <f>IF(H10&lt;270,90-H10,360+90-H10)</f>
        <v>-50</v>
      </c>
      <c r="D39" s="67">
        <f>I10</f>
        <v>0</v>
      </c>
    </row>
    <row r="40" spans="2:14" x14ac:dyDescent="0.25">
      <c r="B40" s="70" t="s">
        <v>1</v>
      </c>
      <c r="C40" s="60">
        <f t="shared" ref="C40:C41" si="7">IF(H11&lt;270,90-H11,360+90-H11)</f>
        <v>40</v>
      </c>
      <c r="D40" s="67">
        <f t="shared" ref="D40:D41" si="8">I11</f>
        <v>10</v>
      </c>
    </row>
    <row r="41" spans="2:14" x14ac:dyDescent="0.25">
      <c r="B41" s="71" t="s">
        <v>2</v>
      </c>
      <c r="C41" s="63">
        <f t="shared" si="7"/>
        <v>40</v>
      </c>
      <c r="D41" s="68">
        <f t="shared" si="8"/>
        <v>100</v>
      </c>
    </row>
    <row r="44" spans="2:14" x14ac:dyDescent="0.25">
      <c r="B44" s="78" t="s">
        <v>35</v>
      </c>
      <c r="F44" t="s">
        <v>41</v>
      </c>
    </row>
    <row r="45" spans="2:14" x14ac:dyDescent="0.25">
      <c r="B45" s="57">
        <f>F22</f>
        <v>60.054749244652776</v>
      </c>
      <c r="C45" s="79">
        <f t="shared" ref="C45:D45" si="9">G22</f>
        <v>0.91915555842136387</v>
      </c>
      <c r="D45" s="80">
        <f t="shared" si="9"/>
        <v>10.705793057590242</v>
      </c>
      <c r="F45" s="73" cm="1">
        <f t="array" ref="F45:H47">MMULT((MMULT(B50:D52,B45:D47)),_xlfn.ANCHORARRAY(B55))</f>
        <v>54.908191934751642</v>
      </c>
      <c r="G45" s="74">
        <v>4.7596962281925084</v>
      </c>
      <c r="H45" s="75">
        <v>7.4176820204133556</v>
      </c>
      <c r="K45" s="3"/>
      <c r="L45" s="3"/>
      <c r="M45" s="3"/>
    </row>
    <row r="46" spans="2:14" x14ac:dyDescent="0.25">
      <c r="B46" s="81">
        <f t="shared" ref="B46:B47" si="10">F23</f>
        <v>0.91915555842136387</v>
      </c>
      <c r="C46" s="61">
        <f t="shared" ref="C46:C47" si="11">G23</f>
        <v>52.827087888461982</v>
      </c>
      <c r="D46" s="82">
        <f t="shared" ref="D46:D47" si="12">H23</f>
        <v>-1.6316967263409916</v>
      </c>
      <c r="F46" s="8">
        <v>4.7596962281925066</v>
      </c>
      <c r="G46" s="76">
        <v>59.730691513134204</v>
      </c>
      <c r="H46" s="7">
        <v>2.8124259786969787</v>
      </c>
      <c r="J46" s="16"/>
      <c r="K46" s="16"/>
      <c r="L46" s="16"/>
      <c r="M46" s="16"/>
      <c r="N46" s="16"/>
    </row>
    <row r="47" spans="2:14" x14ac:dyDescent="0.25">
      <c r="B47" s="83">
        <f t="shared" si="10"/>
        <v>10.705793057590242</v>
      </c>
      <c r="C47" s="84">
        <f t="shared" si="11"/>
        <v>-1.6316967263409916</v>
      </c>
      <c r="D47" s="65">
        <f t="shared" si="12"/>
        <v>35.118162866885243</v>
      </c>
      <c r="F47" s="77">
        <v>7.4176820204133556</v>
      </c>
      <c r="G47" s="6">
        <v>2.8124259786969787</v>
      </c>
      <c r="H47" s="5">
        <v>33.36111655211414</v>
      </c>
      <c r="J47" s="16"/>
      <c r="K47" s="17"/>
      <c r="L47" s="17"/>
      <c r="M47" s="15"/>
      <c r="N47" s="15"/>
    </row>
    <row r="48" spans="2:14" x14ac:dyDescent="0.25">
      <c r="J48" s="16"/>
      <c r="K48" s="17"/>
      <c r="L48" s="17"/>
      <c r="M48" s="15"/>
      <c r="N48" s="15"/>
    </row>
    <row r="49" spans="2:14" x14ac:dyDescent="0.25">
      <c r="B49" t="s">
        <v>36</v>
      </c>
      <c r="J49" s="16"/>
      <c r="K49" s="17"/>
      <c r="L49" s="17"/>
      <c r="M49" s="15"/>
      <c r="N49" s="15"/>
    </row>
    <row r="50" spans="2:14" x14ac:dyDescent="0.25">
      <c r="B50" s="73">
        <f>COS(RADIANS($C39))*COS(RADIANS($D39))</f>
        <v>0.64278760968653936</v>
      </c>
      <c r="C50" s="74">
        <f>SIN(RADIANS($C39))*COS(RADIANS($D39))</f>
        <v>-0.76604444311897801</v>
      </c>
      <c r="D50" s="75">
        <f>SIN(RADIANS($D39))</f>
        <v>0</v>
      </c>
      <c r="F50" t="s">
        <v>43</v>
      </c>
      <c r="G50" s="4">
        <f>G46/H47</f>
        <v>1.7904284294510218</v>
      </c>
    </row>
    <row r="51" spans="2:14" x14ac:dyDescent="0.25">
      <c r="B51" s="8">
        <f t="shared" ref="B51:B52" si="13">COS(RADIANS($C40))*COS(RADIANS($D40))</f>
        <v>0.75440650673548892</v>
      </c>
      <c r="C51" s="76">
        <f t="shared" ref="C51:C52" si="14">SIN(RADIANS($C40))*COS(RADIANS($D40))</f>
        <v>0.63302222155948895</v>
      </c>
      <c r="D51" s="7">
        <f t="shared" ref="D51:D52" si="15">SIN(RADIANS($D40))</f>
        <v>0.17364817766693033</v>
      </c>
      <c r="F51" t="s">
        <v>44</v>
      </c>
      <c r="G51" s="4">
        <f>F45/H47</f>
        <v>1.6458739277799153</v>
      </c>
    </row>
    <row r="52" spans="2:14" x14ac:dyDescent="0.25">
      <c r="B52" s="77">
        <f t="shared" si="13"/>
        <v>-0.13302222155948898</v>
      </c>
      <c r="C52" s="6">
        <f t="shared" si="14"/>
        <v>-0.11161889704894962</v>
      </c>
      <c r="D52" s="5">
        <f t="shared" si="15"/>
        <v>0.98480775301220802</v>
      </c>
      <c r="F52" t="s">
        <v>45</v>
      </c>
    </row>
    <row r="54" spans="2:14" x14ac:dyDescent="0.25">
      <c r="B54" t="s">
        <v>37</v>
      </c>
    </row>
    <row r="55" spans="2:14" x14ac:dyDescent="0.25">
      <c r="B55" s="73" cm="1">
        <f t="array" ref="B55:D57">TRANSPOSE(B50:D52)</f>
        <v>0.64278760968653936</v>
      </c>
      <c r="C55" s="74">
        <v>0.75440650673548892</v>
      </c>
      <c r="D55" s="75">
        <v>-0.13302222155948898</v>
      </c>
    </row>
    <row r="56" spans="2:14" x14ac:dyDescent="0.25">
      <c r="B56" s="8">
        <v>-0.76604444311897801</v>
      </c>
      <c r="C56" s="76">
        <v>0.63302222155948895</v>
      </c>
      <c r="D56" s="7">
        <v>-0.11161889704894962</v>
      </c>
    </row>
    <row r="57" spans="2:14" x14ac:dyDescent="0.25">
      <c r="B57" s="77">
        <v>0</v>
      </c>
      <c r="C57" s="6">
        <v>0.17364817766693033</v>
      </c>
      <c r="D57" s="5">
        <v>0.98480775301220802</v>
      </c>
    </row>
    <row r="59" spans="2:14" x14ac:dyDescent="0.25">
      <c r="B59" t="s">
        <v>40</v>
      </c>
      <c r="E59" t="s">
        <v>48</v>
      </c>
      <c r="F59" s="4">
        <f>DEGREES(ATAN((2*C60)/(B60-C61)))</f>
        <v>34.547776797863278</v>
      </c>
      <c r="G59" t="s">
        <v>49</v>
      </c>
    </row>
    <row r="60" spans="2:14" x14ac:dyDescent="0.25">
      <c r="B60" s="55">
        <f>F45</f>
        <v>54.908191934751642</v>
      </c>
      <c r="C60" s="55">
        <f>H45</f>
        <v>7.4176820204133556</v>
      </c>
    </row>
    <row r="61" spans="2:14" x14ac:dyDescent="0.25">
      <c r="B61" s="55">
        <f>F47</f>
        <v>7.4176820204133556</v>
      </c>
      <c r="C61" s="55">
        <f>H47</f>
        <v>33.36111655211414</v>
      </c>
    </row>
    <row r="62" spans="2:14" x14ac:dyDescent="0.25">
      <c r="D62" t="s">
        <v>46</v>
      </c>
      <c r="E62" t="s">
        <v>47</v>
      </c>
    </row>
    <row r="63" spans="2:14" x14ac:dyDescent="0.25">
      <c r="B63" t="s">
        <v>50</v>
      </c>
      <c r="C63" s="4">
        <f>((B60+C61)/2)+SQRT(((1/4)*(B60-C61)^2)+(C60^2))</f>
        <v>57.214834706340476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17.273888398931639</v>
      </c>
    </row>
    <row r="64" spans="2:14" x14ac:dyDescent="0.25">
      <c r="B64" t="s">
        <v>51</v>
      </c>
      <c r="C64" s="4">
        <f>((B60+C61)/2)-SQRT(((1/4)*(B60-C61)^2)+(C60^2))</f>
        <v>31.054473780525306</v>
      </c>
      <c r="D64" t="str">
        <f>IF(C64&gt;0,"Compresión",IF(C64&lt;0,"Tracción",""))</f>
        <v>Compresión</v>
      </c>
      <c r="E64" s="4">
        <f>E63+90</f>
        <v>107.27388839893163</v>
      </c>
    </row>
    <row r="66" spans="2:3" x14ac:dyDescent="0.25">
      <c r="B66" t="s">
        <v>56</v>
      </c>
      <c r="C66" s="55">
        <f>C63/C64</f>
        <v>1.8424023253686783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D846-7474-4AD1-BCB5-984DEB7B7A8F}">
  <dimension ref="A2:J39"/>
  <sheetViews>
    <sheetView topLeftCell="A12" workbookViewId="0">
      <selection activeCell="F26" sqref="F26"/>
    </sheetView>
  </sheetViews>
  <sheetFormatPr baseColWidth="10" defaultRowHeight="15" x14ac:dyDescent="0.25"/>
  <sheetData>
    <row r="2" spans="1:10" x14ac:dyDescent="0.25">
      <c r="B2" t="s">
        <v>20</v>
      </c>
      <c r="C2" t="s">
        <v>21</v>
      </c>
      <c r="D2" t="s">
        <v>22</v>
      </c>
      <c r="E2" t="s">
        <v>23</v>
      </c>
      <c r="G2" t="s">
        <v>20</v>
      </c>
      <c r="H2" t="s">
        <v>21</v>
      </c>
      <c r="I2" t="s">
        <v>22</v>
      </c>
      <c r="J2" t="s">
        <v>23</v>
      </c>
    </row>
    <row r="3" spans="1:10" x14ac:dyDescent="0.25">
      <c r="A3" s="32">
        <v>0</v>
      </c>
      <c r="B3">
        <v>0</v>
      </c>
      <c r="C3">
        <f t="shared" ref="C3:C39" si="0">90*COS(RADIANS(A3))</f>
        <v>90</v>
      </c>
      <c r="D3">
        <v>0</v>
      </c>
      <c r="E3">
        <f>90*SIN(RADIANS(A3))</f>
        <v>0</v>
      </c>
      <c r="G3" s="32">
        <v>0</v>
      </c>
      <c r="H3" s="32">
        <f>4*COS(RADIANS(A3))</f>
        <v>4</v>
      </c>
      <c r="I3" s="32">
        <v>0</v>
      </c>
      <c r="J3" s="32">
        <f>4*SIN(RADIANS(A3))</f>
        <v>0</v>
      </c>
    </row>
    <row r="4" spans="1:10" x14ac:dyDescent="0.25">
      <c r="A4" s="32">
        <f>A3+10</f>
        <v>10</v>
      </c>
      <c r="B4">
        <v>0</v>
      </c>
      <c r="C4">
        <f t="shared" si="0"/>
        <v>88.632697771098719</v>
      </c>
      <c r="D4">
        <v>0</v>
      </c>
      <c r="E4">
        <f t="shared" ref="E4:E39" si="1">90*SIN(RADIANS(A4))</f>
        <v>15.62833599002373</v>
      </c>
      <c r="G4" s="32">
        <v>0</v>
      </c>
      <c r="H4" s="32">
        <f t="shared" ref="H4:H39" si="2">4*COS(RADIANS(A4))</f>
        <v>3.9392310120488321</v>
      </c>
      <c r="I4" s="32">
        <v>0</v>
      </c>
      <c r="J4" s="32">
        <f t="shared" ref="J4:J39" si="3">4*SIN(RADIANS(A4))</f>
        <v>0.69459271066772132</v>
      </c>
    </row>
    <row r="5" spans="1:10" x14ac:dyDescent="0.25">
      <c r="A5" s="32">
        <f t="shared" ref="A5:A39" si="4">A4+10</f>
        <v>20</v>
      </c>
      <c r="B5">
        <v>0</v>
      </c>
      <c r="C5">
        <f t="shared" si="0"/>
        <v>84.572335870731763</v>
      </c>
      <c r="D5">
        <v>0</v>
      </c>
      <c r="E5">
        <f t="shared" si="1"/>
        <v>30.781812899310186</v>
      </c>
      <c r="G5" s="32">
        <v>0</v>
      </c>
      <c r="H5" s="32">
        <f t="shared" si="2"/>
        <v>3.7587704831436337</v>
      </c>
      <c r="I5" s="32">
        <v>0</v>
      </c>
      <c r="J5" s="32">
        <f t="shared" si="3"/>
        <v>1.3680805733026749</v>
      </c>
    </row>
    <row r="6" spans="1:10" x14ac:dyDescent="0.25">
      <c r="A6" s="32">
        <f t="shared" si="4"/>
        <v>30</v>
      </c>
      <c r="B6">
        <v>0</v>
      </c>
      <c r="C6">
        <f t="shared" si="0"/>
        <v>77.94228634059948</v>
      </c>
      <c r="D6">
        <v>0</v>
      </c>
      <c r="E6">
        <f t="shared" si="1"/>
        <v>44.999999999999993</v>
      </c>
      <c r="G6" s="32">
        <v>0</v>
      </c>
      <c r="H6" s="32">
        <f t="shared" si="2"/>
        <v>3.4641016151377548</v>
      </c>
      <c r="I6" s="32">
        <v>0</v>
      </c>
      <c r="J6" s="32">
        <f t="shared" si="3"/>
        <v>1.9999999999999998</v>
      </c>
    </row>
    <row r="7" spans="1:10" x14ac:dyDescent="0.25">
      <c r="A7" s="32">
        <f t="shared" si="4"/>
        <v>40</v>
      </c>
      <c r="B7">
        <v>0</v>
      </c>
      <c r="C7">
        <f t="shared" si="0"/>
        <v>68.94399988070802</v>
      </c>
      <c r="D7">
        <v>0</v>
      </c>
      <c r="E7">
        <f t="shared" si="1"/>
        <v>57.85088487178853</v>
      </c>
      <c r="G7" s="32">
        <v>0</v>
      </c>
      <c r="H7" s="32">
        <f t="shared" si="2"/>
        <v>3.0641777724759121</v>
      </c>
      <c r="I7" s="32">
        <v>0</v>
      </c>
      <c r="J7" s="32">
        <f t="shared" si="3"/>
        <v>2.571150438746157</v>
      </c>
    </row>
    <row r="8" spans="1:10" x14ac:dyDescent="0.25">
      <c r="A8" s="32">
        <f t="shared" si="4"/>
        <v>50</v>
      </c>
      <c r="B8">
        <v>0</v>
      </c>
      <c r="C8">
        <f t="shared" si="0"/>
        <v>57.850884871788544</v>
      </c>
      <c r="D8">
        <v>0</v>
      </c>
      <c r="E8">
        <f t="shared" si="1"/>
        <v>68.94399988070802</v>
      </c>
      <c r="G8" s="32">
        <v>0</v>
      </c>
      <c r="H8" s="32">
        <f t="shared" si="2"/>
        <v>2.5711504387461575</v>
      </c>
      <c r="I8" s="32">
        <v>0</v>
      </c>
      <c r="J8" s="32">
        <f t="shared" si="3"/>
        <v>3.0641777724759121</v>
      </c>
    </row>
    <row r="9" spans="1:10" x14ac:dyDescent="0.25">
      <c r="A9" s="32">
        <f t="shared" si="4"/>
        <v>60</v>
      </c>
      <c r="B9">
        <v>0</v>
      </c>
      <c r="C9">
        <f t="shared" si="0"/>
        <v>45.000000000000007</v>
      </c>
      <c r="D9">
        <v>0</v>
      </c>
      <c r="E9">
        <f t="shared" si="1"/>
        <v>77.94228634059948</v>
      </c>
      <c r="G9" s="32">
        <v>0</v>
      </c>
      <c r="H9" s="32">
        <f t="shared" si="2"/>
        <v>2.0000000000000004</v>
      </c>
      <c r="I9" s="32">
        <v>0</v>
      </c>
      <c r="J9" s="32">
        <f t="shared" si="3"/>
        <v>3.4641016151377544</v>
      </c>
    </row>
    <row r="10" spans="1:10" x14ac:dyDescent="0.25">
      <c r="A10" s="32">
        <f t="shared" si="4"/>
        <v>70</v>
      </c>
      <c r="B10">
        <v>0</v>
      </c>
      <c r="C10">
        <f t="shared" si="0"/>
        <v>30.781812899310193</v>
      </c>
      <c r="D10">
        <v>0</v>
      </c>
      <c r="E10">
        <f t="shared" si="1"/>
        <v>84.572335870731749</v>
      </c>
      <c r="G10" s="32">
        <v>0</v>
      </c>
      <c r="H10" s="32">
        <f t="shared" si="2"/>
        <v>1.3680805733026753</v>
      </c>
      <c r="I10" s="32">
        <v>0</v>
      </c>
      <c r="J10" s="32">
        <f t="shared" si="3"/>
        <v>3.7587704831436333</v>
      </c>
    </row>
    <row r="11" spans="1:10" x14ac:dyDescent="0.25">
      <c r="A11" s="32">
        <f t="shared" si="4"/>
        <v>80</v>
      </c>
      <c r="B11">
        <v>0</v>
      </c>
      <c r="C11">
        <f t="shared" si="0"/>
        <v>15.628335990023738</v>
      </c>
      <c r="D11">
        <v>0</v>
      </c>
      <c r="E11">
        <f t="shared" si="1"/>
        <v>88.632697771098719</v>
      </c>
      <c r="G11" s="32">
        <v>0</v>
      </c>
      <c r="H11" s="32">
        <f t="shared" si="2"/>
        <v>0.69459271066772166</v>
      </c>
      <c r="I11" s="32">
        <v>0</v>
      </c>
      <c r="J11" s="32">
        <f t="shared" si="3"/>
        <v>3.9392310120488321</v>
      </c>
    </row>
    <row r="12" spans="1:10" x14ac:dyDescent="0.25">
      <c r="A12" s="32">
        <f t="shared" si="4"/>
        <v>90</v>
      </c>
      <c r="B12">
        <v>0</v>
      </c>
      <c r="C12">
        <f t="shared" si="0"/>
        <v>5.51316804708879E-15</v>
      </c>
      <c r="D12">
        <v>0</v>
      </c>
      <c r="E12">
        <f t="shared" si="1"/>
        <v>90</v>
      </c>
      <c r="G12" s="32">
        <v>0</v>
      </c>
      <c r="H12" s="32">
        <f t="shared" si="2"/>
        <v>2.45029690981724E-16</v>
      </c>
      <c r="I12" s="32">
        <v>0</v>
      </c>
      <c r="J12" s="32">
        <f t="shared" si="3"/>
        <v>4</v>
      </c>
    </row>
    <row r="13" spans="1:10" x14ac:dyDescent="0.25">
      <c r="A13" s="32">
        <f t="shared" si="4"/>
        <v>100</v>
      </c>
      <c r="B13">
        <v>0</v>
      </c>
      <c r="C13">
        <f t="shared" si="0"/>
        <v>-15.628335990023727</v>
      </c>
      <c r="D13">
        <v>0</v>
      </c>
      <c r="E13">
        <f t="shared" si="1"/>
        <v>88.632697771098719</v>
      </c>
      <c r="G13" s="32">
        <v>0</v>
      </c>
      <c r="H13" s="32">
        <f t="shared" si="2"/>
        <v>-0.69459271066772121</v>
      </c>
      <c r="I13" s="32">
        <v>0</v>
      </c>
      <c r="J13" s="32">
        <f t="shared" si="3"/>
        <v>3.9392310120488321</v>
      </c>
    </row>
    <row r="14" spans="1:10" x14ac:dyDescent="0.25">
      <c r="A14" s="32">
        <f t="shared" si="4"/>
        <v>110</v>
      </c>
      <c r="B14">
        <v>0</v>
      </c>
      <c r="C14">
        <f t="shared" si="0"/>
        <v>-30.781812899310186</v>
      </c>
      <c r="D14">
        <v>0</v>
      </c>
      <c r="E14">
        <f t="shared" si="1"/>
        <v>84.572335870731763</v>
      </c>
      <c r="G14" s="106">
        <v>0</v>
      </c>
      <c r="H14" s="106">
        <f t="shared" si="2"/>
        <v>-1.3680805733026749</v>
      </c>
      <c r="I14" s="106">
        <v>0</v>
      </c>
      <c r="J14" s="106">
        <f t="shared" si="3"/>
        <v>3.7587704831436337</v>
      </c>
    </row>
    <row r="15" spans="1:10" x14ac:dyDescent="0.25">
      <c r="A15" s="32">
        <f t="shared" si="4"/>
        <v>120</v>
      </c>
      <c r="B15">
        <v>0</v>
      </c>
      <c r="C15">
        <f t="shared" si="0"/>
        <v>-44.999999999999979</v>
      </c>
      <c r="D15">
        <v>0</v>
      </c>
      <c r="E15">
        <f t="shared" si="1"/>
        <v>77.94228634059948</v>
      </c>
      <c r="G15" s="106">
        <v>0</v>
      </c>
      <c r="H15" s="106">
        <f t="shared" si="2"/>
        <v>-1.9999999999999991</v>
      </c>
      <c r="I15" s="106">
        <v>0</v>
      </c>
      <c r="J15" s="106">
        <f t="shared" si="3"/>
        <v>3.4641016151377548</v>
      </c>
    </row>
    <row r="16" spans="1:10" x14ac:dyDescent="0.25">
      <c r="A16" s="32">
        <f t="shared" si="4"/>
        <v>130</v>
      </c>
      <c r="B16">
        <v>0</v>
      </c>
      <c r="C16">
        <f t="shared" si="0"/>
        <v>-57.850884871788544</v>
      </c>
      <c r="D16">
        <v>0</v>
      </c>
      <c r="E16">
        <f t="shared" si="1"/>
        <v>68.94399988070802</v>
      </c>
      <c r="G16" s="106">
        <v>0</v>
      </c>
      <c r="H16" s="106">
        <f t="shared" si="2"/>
        <v>-2.5711504387461575</v>
      </c>
      <c r="I16" s="106">
        <v>0</v>
      </c>
      <c r="J16" s="106">
        <f t="shared" si="3"/>
        <v>3.0641777724759121</v>
      </c>
    </row>
    <row r="17" spans="1:10" x14ac:dyDescent="0.25">
      <c r="A17" s="32">
        <f t="shared" si="4"/>
        <v>140</v>
      </c>
      <c r="B17">
        <v>0</v>
      </c>
      <c r="C17">
        <f t="shared" si="0"/>
        <v>-68.943999880708006</v>
      </c>
      <c r="D17">
        <v>0</v>
      </c>
      <c r="E17">
        <f t="shared" si="1"/>
        <v>57.850884871788551</v>
      </c>
      <c r="G17" s="106">
        <v>0</v>
      </c>
      <c r="H17" s="106">
        <f t="shared" si="2"/>
        <v>-3.0641777724759116</v>
      </c>
      <c r="I17" s="106">
        <v>0</v>
      </c>
      <c r="J17" s="106">
        <f t="shared" si="3"/>
        <v>2.5711504387461579</v>
      </c>
    </row>
    <row r="18" spans="1:10" x14ac:dyDescent="0.25">
      <c r="A18" s="32">
        <f>A17+10</f>
        <v>150</v>
      </c>
      <c r="B18">
        <v>0</v>
      </c>
      <c r="C18">
        <f t="shared" si="0"/>
        <v>-77.94228634059948</v>
      </c>
      <c r="D18">
        <v>0</v>
      </c>
      <c r="E18">
        <f t="shared" si="1"/>
        <v>44.999999999999993</v>
      </c>
      <c r="G18" s="106">
        <v>0</v>
      </c>
      <c r="H18" s="106">
        <f t="shared" si="2"/>
        <v>-3.4641016151377548</v>
      </c>
      <c r="I18" s="106">
        <v>0</v>
      </c>
      <c r="J18" s="106">
        <f t="shared" si="3"/>
        <v>1.9999999999999998</v>
      </c>
    </row>
    <row r="19" spans="1:10" x14ac:dyDescent="0.25">
      <c r="A19" s="32">
        <f t="shared" si="4"/>
        <v>160</v>
      </c>
      <c r="B19">
        <v>0</v>
      </c>
      <c r="C19">
        <f t="shared" si="0"/>
        <v>-84.572335870731749</v>
      </c>
      <c r="D19">
        <v>0</v>
      </c>
      <c r="E19">
        <f t="shared" si="1"/>
        <v>30.7818128993102</v>
      </c>
      <c r="G19" s="106">
        <v>0</v>
      </c>
      <c r="H19" s="106">
        <f t="shared" si="2"/>
        <v>-3.7587704831436333</v>
      </c>
      <c r="I19" s="106">
        <v>0</v>
      </c>
      <c r="J19" s="106">
        <f t="shared" si="3"/>
        <v>1.3680805733026755</v>
      </c>
    </row>
    <row r="20" spans="1:10" x14ac:dyDescent="0.25">
      <c r="A20">
        <f t="shared" si="4"/>
        <v>170</v>
      </c>
      <c r="B20">
        <v>0</v>
      </c>
      <c r="C20">
        <f t="shared" si="0"/>
        <v>-88.632697771098719</v>
      </c>
      <c r="D20">
        <v>0</v>
      </c>
      <c r="E20">
        <f t="shared" si="1"/>
        <v>15.628335990023725</v>
      </c>
      <c r="G20" s="106">
        <v>0</v>
      </c>
      <c r="H20" s="106">
        <f t="shared" si="2"/>
        <v>-3.9392310120488321</v>
      </c>
      <c r="I20" s="106">
        <v>0</v>
      </c>
      <c r="J20" s="106">
        <f t="shared" si="3"/>
        <v>0.6945927106677211</v>
      </c>
    </row>
    <row r="21" spans="1:10" x14ac:dyDescent="0.25">
      <c r="A21">
        <f t="shared" si="4"/>
        <v>180</v>
      </c>
      <c r="B21">
        <v>0</v>
      </c>
      <c r="C21">
        <f t="shared" si="0"/>
        <v>-90</v>
      </c>
      <c r="D21">
        <v>0</v>
      </c>
      <c r="E21">
        <f t="shared" si="1"/>
        <v>1.102633609417758E-14</v>
      </c>
      <c r="G21" s="106">
        <v>0</v>
      </c>
      <c r="H21" s="106">
        <f t="shared" si="2"/>
        <v>-4</v>
      </c>
      <c r="I21" s="106">
        <v>0</v>
      </c>
      <c r="J21" s="106">
        <f t="shared" si="3"/>
        <v>4.90059381963448E-16</v>
      </c>
    </row>
    <row r="22" spans="1:10" x14ac:dyDescent="0.25">
      <c r="A22">
        <f t="shared" si="4"/>
        <v>190</v>
      </c>
      <c r="B22">
        <v>0</v>
      </c>
      <c r="C22">
        <f t="shared" si="0"/>
        <v>-88.632697771098719</v>
      </c>
      <c r="D22">
        <v>0</v>
      </c>
      <c r="E22">
        <f t="shared" si="1"/>
        <v>-15.628335990023743</v>
      </c>
      <c r="G22" s="106">
        <v>0</v>
      </c>
      <c r="H22" s="106">
        <f t="shared" si="2"/>
        <v>-3.9392310120488321</v>
      </c>
      <c r="I22" s="106">
        <v>0</v>
      </c>
      <c r="J22" s="106">
        <f t="shared" si="3"/>
        <v>-0.69459271066772188</v>
      </c>
    </row>
    <row r="23" spans="1:10" x14ac:dyDescent="0.25">
      <c r="A23">
        <f t="shared" si="4"/>
        <v>200</v>
      </c>
      <c r="B23">
        <v>0</v>
      </c>
      <c r="C23">
        <f t="shared" si="0"/>
        <v>-84.572335870731763</v>
      </c>
      <c r="D23">
        <v>0</v>
      </c>
      <c r="E23">
        <f t="shared" si="1"/>
        <v>-30.781812899310179</v>
      </c>
      <c r="G23" s="4">
        <v>0</v>
      </c>
      <c r="H23" s="4">
        <f t="shared" si="2"/>
        <v>-3.7587704831436337</v>
      </c>
      <c r="I23" s="4">
        <v>0</v>
      </c>
      <c r="J23" s="4">
        <f t="shared" si="3"/>
        <v>-1.3680805733026746</v>
      </c>
    </row>
    <row r="24" spans="1:10" x14ac:dyDescent="0.25">
      <c r="A24">
        <f t="shared" si="4"/>
        <v>210</v>
      </c>
      <c r="B24">
        <v>0</v>
      </c>
      <c r="C24">
        <f t="shared" si="0"/>
        <v>-77.94228634059948</v>
      </c>
      <c r="D24">
        <v>0</v>
      </c>
      <c r="E24">
        <f t="shared" si="1"/>
        <v>-45.000000000000007</v>
      </c>
      <c r="G24" s="4">
        <v>0</v>
      </c>
      <c r="H24" s="4">
        <f t="shared" si="2"/>
        <v>-3.4641016151377544</v>
      </c>
      <c r="I24" s="4">
        <v>0</v>
      </c>
      <c r="J24" s="4">
        <f t="shared" si="3"/>
        <v>-2.0000000000000004</v>
      </c>
    </row>
    <row r="25" spans="1:10" x14ac:dyDescent="0.25">
      <c r="A25">
        <f t="shared" si="4"/>
        <v>220</v>
      </c>
      <c r="B25">
        <v>0</v>
      </c>
      <c r="C25">
        <f t="shared" si="0"/>
        <v>-68.94399988070802</v>
      </c>
      <c r="D25">
        <v>0</v>
      </c>
      <c r="E25">
        <f t="shared" si="1"/>
        <v>-57.85088487178853</v>
      </c>
      <c r="G25" s="4">
        <v>0</v>
      </c>
      <c r="H25" s="4">
        <f t="shared" si="2"/>
        <v>-3.0641777724759121</v>
      </c>
      <c r="I25" s="4">
        <v>0</v>
      </c>
      <c r="J25" s="4">
        <f t="shared" si="3"/>
        <v>-2.571150438746157</v>
      </c>
    </row>
    <row r="26" spans="1:10" x14ac:dyDescent="0.25">
      <c r="A26">
        <f t="shared" si="4"/>
        <v>230</v>
      </c>
      <c r="B26">
        <v>0</v>
      </c>
      <c r="C26">
        <f t="shared" si="0"/>
        <v>-57.850884871788551</v>
      </c>
      <c r="D26">
        <v>0</v>
      </c>
      <c r="E26">
        <f t="shared" si="1"/>
        <v>-68.943999880708006</v>
      </c>
      <c r="G26" s="4">
        <v>0</v>
      </c>
      <c r="H26" s="4">
        <f t="shared" si="2"/>
        <v>-2.5711504387461579</v>
      </c>
      <c r="I26" s="4">
        <v>0</v>
      </c>
      <c r="J26" s="4">
        <f t="shared" si="3"/>
        <v>-3.0641777724759116</v>
      </c>
    </row>
    <row r="27" spans="1:10" x14ac:dyDescent="0.25">
      <c r="A27">
        <f t="shared" si="4"/>
        <v>240</v>
      </c>
      <c r="B27">
        <v>0</v>
      </c>
      <c r="C27">
        <f t="shared" si="0"/>
        <v>-45.000000000000043</v>
      </c>
      <c r="D27">
        <v>0</v>
      </c>
      <c r="E27">
        <f t="shared" si="1"/>
        <v>-77.942286340599452</v>
      </c>
      <c r="G27" s="4">
        <v>0</v>
      </c>
      <c r="H27" s="4">
        <f t="shared" si="2"/>
        <v>-2.0000000000000018</v>
      </c>
      <c r="I27" s="4">
        <v>0</v>
      </c>
      <c r="J27" s="4">
        <f t="shared" si="3"/>
        <v>-3.4641016151377535</v>
      </c>
    </row>
    <row r="28" spans="1:10" x14ac:dyDescent="0.25">
      <c r="A28">
        <f t="shared" si="4"/>
        <v>250</v>
      </c>
      <c r="B28">
        <v>0</v>
      </c>
      <c r="C28">
        <f t="shared" si="0"/>
        <v>-30.781812899310168</v>
      </c>
      <c r="D28">
        <v>0</v>
      </c>
      <c r="E28">
        <f t="shared" si="1"/>
        <v>-84.572335870731763</v>
      </c>
      <c r="G28" s="4">
        <v>0</v>
      </c>
      <c r="H28" s="4">
        <f t="shared" si="2"/>
        <v>-1.3680805733026742</v>
      </c>
      <c r="I28" s="4">
        <v>0</v>
      </c>
      <c r="J28" s="4">
        <f t="shared" si="3"/>
        <v>-3.7587704831436337</v>
      </c>
    </row>
    <row r="29" spans="1:10" x14ac:dyDescent="0.25">
      <c r="A29">
        <f t="shared" si="4"/>
        <v>260</v>
      </c>
      <c r="B29">
        <v>0</v>
      </c>
      <c r="C29">
        <f t="shared" si="0"/>
        <v>-15.62833599002373</v>
      </c>
      <c r="D29">
        <v>0</v>
      </c>
      <c r="E29">
        <f t="shared" si="1"/>
        <v>-88.632697771098719</v>
      </c>
      <c r="G29" s="4">
        <v>0</v>
      </c>
      <c r="H29" s="4">
        <f t="shared" si="2"/>
        <v>-0.69459271066772132</v>
      </c>
      <c r="I29" s="4">
        <v>0</v>
      </c>
      <c r="J29" s="4">
        <f t="shared" si="3"/>
        <v>-3.9392310120488321</v>
      </c>
    </row>
    <row r="30" spans="1:10" x14ac:dyDescent="0.25">
      <c r="A30">
        <f t="shared" si="4"/>
        <v>270</v>
      </c>
      <c r="B30">
        <v>0</v>
      </c>
      <c r="C30">
        <f t="shared" si="0"/>
        <v>-1.653950414126637E-14</v>
      </c>
      <c r="D30">
        <v>0</v>
      </c>
      <c r="E30">
        <f t="shared" si="1"/>
        <v>-90</v>
      </c>
      <c r="G30" s="4">
        <v>0</v>
      </c>
      <c r="H30" s="4">
        <f t="shared" si="2"/>
        <v>-7.3508907294517201E-16</v>
      </c>
      <c r="I30" s="4">
        <v>0</v>
      </c>
      <c r="J30" s="4">
        <f t="shared" si="3"/>
        <v>-4</v>
      </c>
    </row>
    <row r="31" spans="1:10" x14ac:dyDescent="0.25">
      <c r="A31">
        <f t="shared" si="4"/>
        <v>280</v>
      </c>
      <c r="B31">
        <v>0</v>
      </c>
      <c r="C31">
        <f t="shared" si="0"/>
        <v>15.628335990023697</v>
      </c>
      <c r="D31">
        <v>0</v>
      </c>
      <c r="E31">
        <f t="shared" si="1"/>
        <v>-88.632697771098734</v>
      </c>
      <c r="G31" s="4">
        <v>0</v>
      </c>
      <c r="H31" s="4">
        <f t="shared" si="2"/>
        <v>0.69459271066771988</v>
      </c>
      <c r="I31" s="4">
        <v>0</v>
      </c>
      <c r="J31" s="4">
        <f t="shared" si="3"/>
        <v>-3.9392310120488325</v>
      </c>
    </row>
    <row r="32" spans="1:10" x14ac:dyDescent="0.25">
      <c r="A32">
        <f t="shared" si="4"/>
        <v>290</v>
      </c>
      <c r="B32">
        <v>0</v>
      </c>
      <c r="C32">
        <f t="shared" si="0"/>
        <v>30.781812899310211</v>
      </c>
      <c r="D32">
        <v>0</v>
      </c>
      <c r="E32">
        <f t="shared" si="1"/>
        <v>-84.572335870731749</v>
      </c>
      <c r="G32" s="4">
        <v>0</v>
      </c>
      <c r="H32" s="4">
        <f t="shared" si="2"/>
        <v>1.368080573302676</v>
      </c>
      <c r="I32" s="4">
        <v>0</v>
      </c>
      <c r="J32" s="4">
        <f t="shared" si="3"/>
        <v>-3.7587704831436333</v>
      </c>
    </row>
    <row r="33" spans="1:10" x14ac:dyDescent="0.25">
      <c r="A33">
        <f t="shared" si="4"/>
        <v>300</v>
      </c>
      <c r="B33">
        <v>0</v>
      </c>
      <c r="C33">
        <f t="shared" si="0"/>
        <v>45.000000000000007</v>
      </c>
      <c r="D33">
        <v>0</v>
      </c>
      <c r="E33">
        <f t="shared" si="1"/>
        <v>-77.94228634059948</v>
      </c>
      <c r="G33" s="106">
        <v>0</v>
      </c>
      <c r="H33" s="106">
        <f t="shared" si="2"/>
        <v>2.0000000000000004</v>
      </c>
      <c r="I33" s="106">
        <v>0</v>
      </c>
      <c r="J33" s="106">
        <f t="shared" si="3"/>
        <v>-3.4641016151377544</v>
      </c>
    </row>
    <row r="34" spans="1:10" x14ac:dyDescent="0.25">
      <c r="A34">
        <f t="shared" si="4"/>
        <v>310</v>
      </c>
      <c r="B34">
        <v>0</v>
      </c>
      <c r="C34">
        <f t="shared" si="0"/>
        <v>57.85088487178853</v>
      </c>
      <c r="D34">
        <v>0</v>
      </c>
      <c r="E34">
        <f t="shared" si="1"/>
        <v>-68.943999880708034</v>
      </c>
      <c r="G34" s="4">
        <v>0</v>
      </c>
      <c r="H34" s="4">
        <f t="shared" si="2"/>
        <v>2.571150438746157</v>
      </c>
      <c r="I34" s="4">
        <v>0</v>
      </c>
      <c r="J34" s="4">
        <f t="shared" si="3"/>
        <v>-3.0641777724759125</v>
      </c>
    </row>
    <row r="35" spans="1:10" x14ac:dyDescent="0.25">
      <c r="A35">
        <f t="shared" si="4"/>
        <v>320</v>
      </c>
      <c r="B35">
        <v>0</v>
      </c>
      <c r="C35">
        <f t="shared" si="0"/>
        <v>68.943999880708006</v>
      </c>
      <c r="D35">
        <v>0</v>
      </c>
      <c r="E35">
        <f t="shared" si="1"/>
        <v>-57.850884871788566</v>
      </c>
      <c r="G35" s="4">
        <v>0</v>
      </c>
      <c r="H35" s="4">
        <f t="shared" si="2"/>
        <v>3.0641777724759112</v>
      </c>
      <c r="I35" s="4">
        <v>0</v>
      </c>
      <c r="J35" s="4">
        <f t="shared" si="3"/>
        <v>-2.5711504387461583</v>
      </c>
    </row>
    <row r="36" spans="1:10" x14ac:dyDescent="0.25">
      <c r="A36">
        <f t="shared" si="4"/>
        <v>330</v>
      </c>
      <c r="B36">
        <v>0</v>
      </c>
      <c r="C36">
        <f t="shared" si="0"/>
        <v>77.942286340599452</v>
      </c>
      <c r="D36">
        <v>0</v>
      </c>
      <c r="E36">
        <f t="shared" si="1"/>
        <v>-45.000000000000043</v>
      </c>
      <c r="G36" s="4">
        <v>0</v>
      </c>
      <c r="H36" s="4">
        <f t="shared" si="2"/>
        <v>3.4641016151377535</v>
      </c>
      <c r="I36" s="4">
        <v>0</v>
      </c>
      <c r="J36" s="4">
        <f t="shared" si="3"/>
        <v>-2.0000000000000018</v>
      </c>
    </row>
    <row r="37" spans="1:10" x14ac:dyDescent="0.25">
      <c r="A37">
        <f t="shared" si="4"/>
        <v>340</v>
      </c>
      <c r="B37">
        <v>0</v>
      </c>
      <c r="C37">
        <f t="shared" si="0"/>
        <v>84.572335870731763</v>
      </c>
      <c r="D37">
        <v>0</v>
      </c>
      <c r="E37">
        <f t="shared" si="1"/>
        <v>-30.781812899310175</v>
      </c>
      <c r="G37" s="4">
        <v>0</v>
      </c>
      <c r="H37" s="4">
        <f t="shared" si="2"/>
        <v>3.7587704831436337</v>
      </c>
      <c r="I37" s="4">
        <v>0</v>
      </c>
      <c r="J37" s="4">
        <f t="shared" si="3"/>
        <v>-1.3680805733026744</v>
      </c>
    </row>
    <row r="38" spans="1:10" x14ac:dyDescent="0.25">
      <c r="A38">
        <f t="shared" si="4"/>
        <v>350</v>
      </c>
      <c r="B38">
        <v>0</v>
      </c>
      <c r="C38">
        <f t="shared" si="0"/>
        <v>88.632697771098719</v>
      </c>
      <c r="D38">
        <v>0</v>
      </c>
      <c r="E38">
        <f t="shared" si="1"/>
        <v>-15.628335990023734</v>
      </c>
      <c r="G38" s="4">
        <v>0</v>
      </c>
      <c r="H38" s="4">
        <f t="shared" si="2"/>
        <v>3.9392310120488321</v>
      </c>
      <c r="I38" s="4">
        <v>0</v>
      </c>
      <c r="J38" s="4">
        <f t="shared" si="3"/>
        <v>-0.69459271066772155</v>
      </c>
    </row>
    <row r="39" spans="1:10" x14ac:dyDescent="0.25">
      <c r="A39">
        <f t="shared" si="4"/>
        <v>360</v>
      </c>
      <c r="B39">
        <v>0</v>
      </c>
      <c r="C39">
        <f t="shared" si="0"/>
        <v>90</v>
      </c>
      <c r="D39">
        <v>0</v>
      </c>
      <c r="E39">
        <f t="shared" si="1"/>
        <v>-2.205267218835516E-14</v>
      </c>
      <c r="G39" s="4">
        <v>0</v>
      </c>
      <c r="H39" s="4">
        <f t="shared" si="2"/>
        <v>4</v>
      </c>
      <c r="I39" s="4">
        <v>0</v>
      </c>
      <c r="J39" s="4">
        <f t="shared" si="3"/>
        <v>-9.8011876392689601E-16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D88E7-C1CE-4E4A-AB82-5D573747DC8C}">
  <dimension ref="B2:N66"/>
  <sheetViews>
    <sheetView showGridLines="0" topLeftCell="A32" zoomScale="59" zoomScaleNormal="59" workbookViewId="0">
      <selection activeCell="C70" sqref="C7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90</v>
      </c>
      <c r="I10" s="14">
        <v>0</v>
      </c>
      <c r="J10" s="33">
        <v>0</v>
      </c>
      <c r="K10" s="33">
        <f>COS(RADIANS(90-H10))*(90-ABS(I10))</f>
        <v>90</v>
      </c>
      <c r="L10" s="33">
        <v>0</v>
      </c>
      <c r="M10" s="33">
        <f>SIN(RADIANS(90-H10))*(90-ABS(I10))</f>
        <v>0</v>
      </c>
    </row>
    <row r="11" spans="2:13" x14ac:dyDescent="0.25">
      <c r="G11" s="1" t="s">
        <v>25</v>
      </c>
      <c r="H11" s="14">
        <f>C9</f>
        <v>0</v>
      </c>
      <c r="I11" s="14">
        <f>C10</f>
        <v>10</v>
      </c>
      <c r="J11" s="33">
        <v>0</v>
      </c>
      <c r="K11" s="33">
        <f>COS(RADIANS(90-H11))*(90-ABS(I11))</f>
        <v>4.90059381963448E-15</v>
      </c>
      <c r="L11" s="33">
        <v>0</v>
      </c>
      <c r="M11" s="33">
        <f>SIN(RADIANS(90-H11))*(90-ABS(I11))</f>
        <v>80</v>
      </c>
    </row>
    <row r="12" spans="2:13" x14ac:dyDescent="0.25">
      <c r="G12" s="1" t="s">
        <v>26</v>
      </c>
      <c r="H12" s="14">
        <f>C9</f>
        <v>0</v>
      </c>
      <c r="I12" s="14">
        <f>C10+90</f>
        <v>100</v>
      </c>
      <c r="J12" s="33">
        <v>0</v>
      </c>
      <c r="K12" s="33">
        <f>COS(RADIANS(90-H12))*(90-ABS(I12))</f>
        <v>-6.1257422745431001E-16</v>
      </c>
      <c r="L12" s="33">
        <v>0</v>
      </c>
      <c r="M12" s="33">
        <f>SIN(RADIANS(90-H12))*(90-ABS(I12))</f>
        <v>-10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14" x14ac:dyDescent="0.25">
      <c r="B33" s="8">
        <v>1.6399897544071732E-2</v>
      </c>
      <c r="C33" s="76">
        <v>0.99619692339885657</v>
      </c>
      <c r="D33" s="7">
        <v>-8.2742161406615847E-2</v>
      </c>
    </row>
    <row r="34" spans="2:14" x14ac:dyDescent="0.25">
      <c r="B34" s="77">
        <v>-0.34202014332566871</v>
      </c>
      <c r="C34" s="6">
        <v>-6.9756473744125302E-2</v>
      </c>
      <c r="D34" s="5">
        <v>-0.93969262078590832</v>
      </c>
    </row>
    <row r="36" spans="2:14" x14ac:dyDescent="0.25">
      <c r="B36" s="32" t="s">
        <v>39</v>
      </c>
      <c r="C36" s="32"/>
    </row>
    <row r="37" spans="2:14" x14ac:dyDescent="0.25">
      <c r="B37" s="14"/>
      <c r="C37" s="14"/>
    </row>
    <row r="38" spans="2:14" x14ac:dyDescent="0.25">
      <c r="B38" s="17"/>
      <c r="C38" s="66" t="s">
        <v>33</v>
      </c>
      <c r="D38" s="59" t="s">
        <v>34</v>
      </c>
    </row>
    <row r="39" spans="2:14" x14ac:dyDescent="0.25">
      <c r="B39" s="69" t="s">
        <v>0</v>
      </c>
      <c r="C39" s="60">
        <f>IF(H10&lt;270,90-H10,360+90-H10)</f>
        <v>0</v>
      </c>
      <c r="D39" s="67">
        <f>I10</f>
        <v>0</v>
      </c>
    </row>
    <row r="40" spans="2:14" x14ac:dyDescent="0.25">
      <c r="B40" s="70" t="s">
        <v>1</v>
      </c>
      <c r="C40" s="60">
        <f t="shared" ref="C40:C41" si="5">IF(H11&lt;270,90-H11,360+90-H11)</f>
        <v>90</v>
      </c>
      <c r="D40" s="67">
        <f t="shared" ref="D40:D41" si="6">I11</f>
        <v>10</v>
      </c>
    </row>
    <row r="41" spans="2:14" x14ac:dyDescent="0.25">
      <c r="B41" s="71" t="s">
        <v>2</v>
      </c>
      <c r="C41" s="63">
        <f t="shared" si="5"/>
        <v>90</v>
      </c>
      <c r="D41" s="68">
        <f t="shared" si="6"/>
        <v>100</v>
      </c>
    </row>
    <row r="44" spans="2:14" x14ac:dyDescent="0.25">
      <c r="B44" s="78" t="s">
        <v>35</v>
      </c>
      <c r="F44" t="s">
        <v>41</v>
      </c>
    </row>
    <row r="45" spans="2:14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60.054749244652776</v>
      </c>
      <c r="G45" s="74">
        <v>2.7642329750874479</v>
      </c>
      <c r="H45" s="75">
        <v>10.383538317546842</v>
      </c>
      <c r="J45" t="s">
        <v>15</v>
      </c>
      <c r="K45" s="3"/>
      <c r="L45" s="3"/>
      <c r="M45" s="3"/>
    </row>
    <row r="46" spans="2:14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2.7642329750874479</v>
      </c>
      <c r="G46" s="76">
        <v>51.735025311879731</v>
      </c>
      <c r="H46" s="7">
        <v>-4.5616979101147495</v>
      </c>
      <c r="J46" s="16" t="s">
        <v>6</v>
      </c>
      <c r="K46" s="16" t="s">
        <v>5</v>
      </c>
      <c r="L46" s="16" t="s">
        <v>4</v>
      </c>
      <c r="M46" s="16" t="s">
        <v>7</v>
      </c>
      <c r="N46" s="16" t="s">
        <v>8</v>
      </c>
    </row>
    <row r="47" spans="2:14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10.383538317546842</v>
      </c>
      <c r="G47" s="6">
        <v>-4.5616979101147495</v>
      </c>
      <c r="H47" s="5">
        <v>36.210225443467479</v>
      </c>
      <c r="J47" s="16" t="s">
        <v>0</v>
      </c>
      <c r="K47" s="17">
        <f>IF($D39&lt;0,C39,IF(C39&lt;180,C39+180,C39-180))</f>
        <v>180</v>
      </c>
      <c r="L47" s="17">
        <f>IF($D39&lt;0,D39,D39*-1)</f>
        <v>0</v>
      </c>
      <c r="M47" s="15">
        <f>COS(RADIANS(90-K47))*(90-ABS(L47))</f>
        <v>5.51316804708879E-15</v>
      </c>
      <c r="N47" s="15">
        <f>SIN(RADIANS(90-K47))*(90-ABS(L47))</f>
        <v>-90</v>
      </c>
    </row>
    <row r="48" spans="2:14" x14ac:dyDescent="0.25">
      <c r="J48" s="16" t="s">
        <v>1</v>
      </c>
      <c r="K48" s="17">
        <f>IF($D40&lt;0,C40,IF(C40&lt;180,C40+180,C40-180))</f>
        <v>270</v>
      </c>
      <c r="L48" s="17">
        <f>IF($D40&lt;0,D40,D40*-1)</f>
        <v>-10</v>
      </c>
      <c r="M48" s="15">
        <f>COS(RADIANS(90-K48))*(90-ABS(L48))</f>
        <v>-80</v>
      </c>
      <c r="N48" s="15">
        <f t="shared" ref="N48:N49" si="9">SIN(RADIANS(90-K48))*(90-ABS(L48))</f>
        <v>-9.8011876392689601E-15</v>
      </c>
    </row>
    <row r="49" spans="2:14" x14ac:dyDescent="0.25">
      <c r="B49" t="s">
        <v>36</v>
      </c>
      <c r="J49" s="16" t="s">
        <v>2</v>
      </c>
      <c r="K49" s="17">
        <f>IF($D41&lt;0,C41,IF(C41&lt;180,C41+180,C41-180))</f>
        <v>270</v>
      </c>
      <c r="L49" s="17">
        <f>IF($D41&lt;0,D41,D41*-1)</f>
        <v>-100</v>
      </c>
      <c r="M49" s="15">
        <f>COS(RADIANS(90-K49))*(90-ABS(L49))</f>
        <v>10</v>
      </c>
      <c r="N49" s="15">
        <f t="shared" si="9"/>
        <v>1.22514845490862E-15</v>
      </c>
    </row>
    <row r="50" spans="2:14" x14ac:dyDescent="0.25">
      <c r="B50" s="73">
        <f>COS(RADIANS($C39))*COS(RADIANS($D39))</f>
        <v>1</v>
      </c>
      <c r="C50" s="74">
        <f>SIN(RADIANS($C39))*COS(RADIANS($D39))</f>
        <v>0</v>
      </c>
      <c r="D50" s="75">
        <f>SIN(RADIANS($D39))</f>
        <v>0</v>
      </c>
      <c r="F50" t="s">
        <v>43</v>
      </c>
      <c r="G50" s="4">
        <f>G46/H47</f>
        <v>1.4287407680642599</v>
      </c>
    </row>
    <row r="51" spans="2:14" x14ac:dyDescent="0.25">
      <c r="B51" s="8">
        <f t="shared" ref="B51:B52" si="10">COS(RADIANS($C40))*COS(RADIANS($D40))</f>
        <v>6.032678484924683E-17</v>
      </c>
      <c r="C51" s="76">
        <f t="shared" ref="C51:C52" si="11">SIN(RADIANS($C40))*COS(RADIANS($D40))</f>
        <v>0.98480775301220802</v>
      </c>
      <c r="D51" s="7">
        <f t="shared" ref="D51:D52" si="12">SIN(RADIANS($D40))</f>
        <v>0.17364817766693033</v>
      </c>
      <c r="F51" t="s">
        <v>44</v>
      </c>
      <c r="G51" s="4">
        <f>F45/H47</f>
        <v>1.6585024950593612</v>
      </c>
    </row>
    <row r="52" spans="2:14" x14ac:dyDescent="0.25">
      <c r="B52" s="77">
        <f t="shared" si="10"/>
        <v>-1.0637239828316861E-17</v>
      </c>
      <c r="C52" s="6">
        <f t="shared" si="11"/>
        <v>-0.1736481776669303</v>
      </c>
      <c r="D52" s="5">
        <f t="shared" si="12"/>
        <v>0.98480775301220802</v>
      </c>
      <c r="F52" t="s">
        <v>45</v>
      </c>
    </row>
    <row r="54" spans="2:14" x14ac:dyDescent="0.25">
      <c r="B54" t="s">
        <v>37</v>
      </c>
    </row>
    <row r="55" spans="2:14" x14ac:dyDescent="0.25">
      <c r="B55" s="73" cm="1">
        <f t="array" ref="B55:D57">TRANSPOSE(B50:D52)</f>
        <v>1</v>
      </c>
      <c r="C55" s="74">
        <v>6.032678484924683E-17</v>
      </c>
      <c r="D55" s="75">
        <v>-1.0637239828316861E-17</v>
      </c>
    </row>
    <row r="56" spans="2:14" x14ac:dyDescent="0.25">
      <c r="B56" s="8">
        <v>0</v>
      </c>
      <c r="C56" s="76">
        <v>0.98480775301220802</v>
      </c>
      <c r="D56" s="7">
        <v>-0.1736481776669303</v>
      </c>
    </row>
    <row r="57" spans="2:14" x14ac:dyDescent="0.25">
      <c r="B57" s="77">
        <v>0</v>
      </c>
      <c r="C57" s="6">
        <v>0.17364817766693033</v>
      </c>
      <c r="D57" s="5">
        <v>0.98480775301220802</v>
      </c>
    </row>
    <row r="59" spans="2:14" x14ac:dyDescent="0.25">
      <c r="B59" t="s">
        <v>40</v>
      </c>
      <c r="E59" t="s">
        <v>48</v>
      </c>
      <c r="F59" s="4">
        <f>DEGREES(ATAN((2*C60)/(B60-C61)))</f>
        <v>41.053810264129112</v>
      </c>
      <c r="G59" t="s">
        <v>49</v>
      </c>
    </row>
    <row r="60" spans="2:14" x14ac:dyDescent="0.25">
      <c r="B60" s="55">
        <f>F45</f>
        <v>60.054749244652776</v>
      </c>
      <c r="C60" s="55">
        <f>H45</f>
        <v>10.383538317546842</v>
      </c>
    </row>
    <row r="61" spans="2:14" x14ac:dyDescent="0.25">
      <c r="B61" s="55">
        <f>F47</f>
        <v>10.383538317546842</v>
      </c>
      <c r="C61" s="55">
        <f>H47</f>
        <v>36.210225443467479</v>
      </c>
    </row>
    <row r="62" spans="2:14" x14ac:dyDescent="0.25">
      <c r="D62" t="s">
        <v>46</v>
      </c>
      <c r="E62" t="s">
        <v>47</v>
      </c>
    </row>
    <row r="63" spans="2:14" x14ac:dyDescent="0.25">
      <c r="B63" t="s">
        <v>50</v>
      </c>
      <c r="C63" s="4">
        <f>((B60+C61)/2)+SQRT(((1/4)*(B60-C61)^2)+(C60^2))</f>
        <v>63.942553656959845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20.526905132064556</v>
      </c>
    </row>
    <row r="64" spans="2:14" x14ac:dyDescent="0.25">
      <c r="B64" t="s">
        <v>51</v>
      </c>
      <c r="C64" s="4">
        <f>((B60+C61)/2)-SQRT(((1/4)*(B60-C61)^2)+(C60^2))</f>
        <v>32.322421031160403</v>
      </c>
      <c r="D64" t="str">
        <f>IF(C64&gt;0,"Compresión",IF(C64&lt;0,"Tracción",""))</f>
        <v>Compresión</v>
      </c>
      <c r="E64" s="4">
        <f>E63+90</f>
        <v>110.52690513206456</v>
      </c>
    </row>
    <row r="66" spans="2:3" x14ac:dyDescent="0.25">
      <c r="B66" t="s">
        <v>56</v>
      </c>
      <c r="C66" s="55">
        <f>C63/C64</f>
        <v>1.9782724071107198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EAE10-F8BA-4025-8DB1-81C17C8E4E88}">
  <dimension ref="B2:M66"/>
  <sheetViews>
    <sheetView showGridLines="0" topLeftCell="A49" zoomScale="112" zoomScaleNormal="112" workbookViewId="0"/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100</v>
      </c>
      <c r="I10" s="14">
        <v>0</v>
      </c>
      <c r="J10" s="33">
        <v>0</v>
      </c>
      <c r="K10" s="33">
        <f>COS(RADIANS(90-H10))*(90-ABS(I10))</f>
        <v>88.632697771098719</v>
      </c>
      <c r="L10" s="33">
        <v>0</v>
      </c>
      <c r="M10" s="33">
        <f>SIN(RADIANS(90-H10))*(90-ABS(I10))</f>
        <v>-15.62833599002373</v>
      </c>
    </row>
    <row r="11" spans="2:13" x14ac:dyDescent="0.25">
      <c r="G11" s="1" t="s">
        <v>25</v>
      </c>
      <c r="H11" s="14">
        <f>C9</f>
        <v>10</v>
      </c>
      <c r="I11" s="14">
        <f>C10</f>
        <v>10</v>
      </c>
      <c r="J11" s="33">
        <v>0</v>
      </c>
      <c r="K11" s="33">
        <f>COS(RADIANS(90-H11))*(90-ABS(I11))</f>
        <v>13.891854213354433</v>
      </c>
      <c r="L11" s="33">
        <v>0</v>
      </c>
      <c r="M11" s="33">
        <f>SIN(RADIANS(90-H11))*(90-ABS(I11))</f>
        <v>78.784620240976636</v>
      </c>
    </row>
    <row r="12" spans="2:13" x14ac:dyDescent="0.25">
      <c r="G12" s="1" t="s">
        <v>26</v>
      </c>
      <c r="H12" s="14">
        <f>C9</f>
        <v>10</v>
      </c>
      <c r="I12" s="14">
        <f>C10+90</f>
        <v>100</v>
      </c>
      <c r="J12" s="33">
        <v>0</v>
      </c>
      <c r="K12" s="33">
        <f>COS(RADIANS(90-H12))*(90-ABS(I12))</f>
        <v>-1.7364817766693041</v>
      </c>
      <c r="L12" s="33">
        <v>0</v>
      </c>
      <c r="M12" s="33">
        <f>SIN(RADIANS(90-H12))*(90-ABS(I12))</f>
        <v>-9.8480775301220795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80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80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59.5224388717035</v>
      </c>
      <c r="G45" s="74">
        <v>3.9478271318429083</v>
      </c>
      <c r="H45" s="75">
        <v>10.297396776261015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3.9478271318429101</v>
      </c>
      <c r="G46" s="76">
        <v>52.895592573036758</v>
      </c>
      <c r="H46" s="7">
        <v>-2.8825066365780971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10.297396776261015</v>
      </c>
      <c r="G47" s="6">
        <v>-2.8825066365780989</v>
      </c>
      <c r="H47" s="5">
        <v>35.581968555259728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0.98480775301220802</v>
      </c>
      <c r="C50" s="74">
        <f>SIN(RADIANS($C39))*COS(RADIANS($D39))</f>
        <v>-0.17364817766693033</v>
      </c>
      <c r="D50" s="75">
        <f>SIN(RADIANS($D39))</f>
        <v>0</v>
      </c>
      <c r="F50" t="s">
        <v>43</v>
      </c>
      <c r="G50" s="4">
        <f>G46/H47</f>
        <v>1.4865842088216261</v>
      </c>
    </row>
    <row r="51" spans="2:7" x14ac:dyDescent="0.25">
      <c r="B51" s="8">
        <f t="shared" ref="B51:B52" si="9">COS(RADIANS($C40))*COS(RADIANS($D40))</f>
        <v>0.17101007166283441</v>
      </c>
      <c r="C51" s="76">
        <f t="shared" ref="C51:C52" si="10">SIN(RADIANS($C40))*COS(RADIANS($D40))</f>
        <v>0.9698463103929541</v>
      </c>
      <c r="D51" s="7">
        <f t="shared" ref="D51:D52" si="11">SIN(RADIANS($D40))</f>
        <v>0.17364817766693033</v>
      </c>
      <c r="F51" t="s">
        <v>44</v>
      </c>
      <c r="G51" s="4">
        <f>F45/H47</f>
        <v>1.6728259084166071</v>
      </c>
    </row>
    <row r="52" spans="2:7" x14ac:dyDescent="0.25">
      <c r="B52" s="77">
        <f t="shared" si="9"/>
        <v>-3.015368960704581E-2</v>
      </c>
      <c r="C52" s="6">
        <f t="shared" si="10"/>
        <v>-0.17101007166283433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0.98480775301220802</v>
      </c>
      <c r="C55" s="74">
        <v>0.17101007166283441</v>
      </c>
      <c r="D55" s="75">
        <v>-3.015368960704581E-2</v>
      </c>
    </row>
    <row r="56" spans="2:7" x14ac:dyDescent="0.25">
      <c r="B56" s="8">
        <v>-0.17364817766693033</v>
      </c>
      <c r="C56" s="76">
        <v>0.9698463103929541</v>
      </c>
      <c r="D56" s="7">
        <v>-0.17101007166283433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40.703769517503801</v>
      </c>
      <c r="G59" t="s">
        <v>49</v>
      </c>
    </row>
    <row r="60" spans="2:7" x14ac:dyDescent="0.25">
      <c r="B60" s="55">
        <f>F45</f>
        <v>59.5224388717035</v>
      </c>
      <c r="C60" s="55">
        <f>H45</f>
        <v>10.297396776261015</v>
      </c>
    </row>
    <row r="61" spans="2:7" x14ac:dyDescent="0.25">
      <c r="B61" s="55">
        <f>F47</f>
        <v>10.297396776261015</v>
      </c>
      <c r="C61" s="55">
        <f>H47</f>
        <v>35.581968555259728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63.342166034870544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20.351884758751901</v>
      </c>
    </row>
    <row r="64" spans="2:7" x14ac:dyDescent="0.25">
      <c r="B64" t="s">
        <v>51</v>
      </c>
      <c r="C64" s="4">
        <f>((B60+C61)/2)-SQRT(((1/4)*(B60-C61)^2)+(C60^2))</f>
        <v>31.762241392092687</v>
      </c>
      <c r="D64" t="str">
        <f>IF(C64&gt;0,"Compresión",IF(C64&lt;0,"Tracción",""))</f>
        <v>Compresión</v>
      </c>
      <c r="E64" s="4">
        <f>E63+90</f>
        <v>110.35188475875191</v>
      </c>
    </row>
    <row r="66" spans="2:3" x14ac:dyDescent="0.25">
      <c r="B66" t="s">
        <v>56</v>
      </c>
      <c r="C66" s="55">
        <f>C63/C64</f>
        <v>1.9942599532865393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DAC3A-A9F8-4E8A-ACA2-B571AD91504A}">
  <dimension ref="B2:M66"/>
  <sheetViews>
    <sheetView showGridLines="0" topLeftCell="A48" zoomScale="112" zoomScaleNormal="112" workbookViewId="0">
      <selection activeCell="C66" sqref="C66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110</v>
      </c>
      <c r="I10" s="14">
        <v>0</v>
      </c>
      <c r="J10" s="33">
        <v>0</v>
      </c>
      <c r="K10" s="33">
        <f>COS(RADIANS(90-H10))*(90-ABS(I10))</f>
        <v>84.572335870731763</v>
      </c>
      <c r="L10" s="33">
        <v>0</v>
      </c>
      <c r="M10" s="33">
        <f>SIN(RADIANS(90-H10))*(90-ABS(I10))</f>
        <v>-30.781812899310186</v>
      </c>
    </row>
    <row r="11" spans="2:13" x14ac:dyDescent="0.25">
      <c r="G11" s="1" t="s">
        <v>25</v>
      </c>
      <c r="H11" s="14">
        <f>C9</f>
        <v>20</v>
      </c>
      <c r="I11" s="14">
        <f>C10</f>
        <v>10</v>
      </c>
      <c r="J11" s="33">
        <v>0</v>
      </c>
      <c r="K11" s="33">
        <f>COS(RADIANS(90-H11))*(90-ABS(I11))</f>
        <v>27.361611466053507</v>
      </c>
      <c r="L11" s="33">
        <v>0</v>
      </c>
      <c r="M11" s="33">
        <f>SIN(RADIANS(90-H11))*(90-ABS(I11))</f>
        <v>75.175409662872667</v>
      </c>
    </row>
    <row r="12" spans="2:13" x14ac:dyDescent="0.25">
      <c r="G12" s="1" t="s">
        <v>26</v>
      </c>
      <c r="H12" s="14">
        <f>C9</f>
        <v>20</v>
      </c>
      <c r="I12" s="14">
        <f>C10+90</f>
        <v>100</v>
      </c>
      <c r="J12" s="33">
        <v>0</v>
      </c>
      <c r="K12" s="33">
        <f>COS(RADIANS(90-H12))*(90-ABS(I12))</f>
        <v>-3.4202014332566884</v>
      </c>
      <c r="L12" s="33">
        <v>0</v>
      </c>
      <c r="M12" s="33">
        <f>SIN(RADIANS(90-H12))*(90-ABS(I12))</f>
        <v>-9.3969262078590834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-20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70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70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58.61845167155748</v>
      </c>
      <c r="G45" s="74">
        <v>4.8248879802866318</v>
      </c>
      <c r="H45" s="75">
        <v>9.93127323474741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4.8248879802866291</v>
      </c>
      <c r="G46" s="76">
        <v>54.414009031071444</v>
      </c>
      <c r="H46" s="7">
        <v>-1.2740747914771564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9.9312732347474082</v>
      </c>
      <c r="G47" s="6">
        <v>-1.2740747914771555</v>
      </c>
      <c r="H47" s="5">
        <v>34.967539297371061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0.93969262078590843</v>
      </c>
      <c r="C50" s="74">
        <f>SIN(RADIANS($C39))*COS(RADIANS($D39))</f>
        <v>-0.34202014332566871</v>
      </c>
      <c r="D50" s="75">
        <f>SIN(RADIANS($D39))</f>
        <v>0</v>
      </c>
      <c r="F50" t="s">
        <v>43</v>
      </c>
      <c r="G50" s="4">
        <f>G46/H47</f>
        <v>1.5561292022387865</v>
      </c>
    </row>
    <row r="51" spans="2:7" x14ac:dyDescent="0.25">
      <c r="B51" s="8">
        <f t="shared" ref="B51:B52" si="9">COS(RADIANS($C40))*COS(RADIANS($D40))</f>
        <v>0.33682408883346526</v>
      </c>
      <c r="C51" s="76">
        <f t="shared" ref="C51:C52" si="10">SIN(RADIANS($C40))*COS(RADIANS($D40))</f>
        <v>0.92541657839832325</v>
      </c>
      <c r="D51" s="7">
        <f t="shared" ref="D51:D52" si="11">SIN(RADIANS($D40))</f>
        <v>0.17364817766693033</v>
      </c>
      <c r="F51" t="s">
        <v>44</v>
      </c>
      <c r="G51" s="4">
        <f>F45/H47</f>
        <v>1.6763676498095634</v>
      </c>
    </row>
    <row r="52" spans="2:7" x14ac:dyDescent="0.25">
      <c r="B52" s="77">
        <f t="shared" si="9"/>
        <v>-5.9391174613884705E-2</v>
      </c>
      <c r="C52" s="6">
        <f t="shared" si="10"/>
        <v>-0.16317591116653477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0.93969262078590843</v>
      </c>
      <c r="C55" s="74">
        <v>0.33682408883346526</v>
      </c>
      <c r="D55" s="75">
        <v>-5.9391174613884705E-2</v>
      </c>
    </row>
    <row r="56" spans="2:7" x14ac:dyDescent="0.25">
      <c r="B56" s="8">
        <v>-0.34202014332566871</v>
      </c>
      <c r="C56" s="76">
        <v>0.92541657839832325</v>
      </c>
      <c r="D56" s="7">
        <v>-0.16317591116653477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40.024264944993021</v>
      </c>
      <c r="G59" t="s">
        <v>49</v>
      </c>
    </row>
    <row r="60" spans="2:7" x14ac:dyDescent="0.25">
      <c r="B60" s="55">
        <f>F45</f>
        <v>58.61845167155748</v>
      </c>
      <c r="C60" s="55">
        <f>H45</f>
        <v>9.93127323474741</v>
      </c>
    </row>
    <row r="61" spans="2:7" x14ac:dyDescent="0.25">
      <c r="B61" s="55">
        <f>F47</f>
        <v>9.9312732347474082</v>
      </c>
      <c r="C61" s="55">
        <f>H47</f>
        <v>34.967539297371061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62.235521252487821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20.012132472496511</v>
      </c>
    </row>
    <row r="64" spans="2:7" x14ac:dyDescent="0.25">
      <c r="B64" t="s">
        <v>51</v>
      </c>
      <c r="C64" s="4">
        <f>((B60+C61)/2)-SQRT(((1/4)*(B60-C61)^2)+(C60^2))</f>
        <v>31.35046971644072</v>
      </c>
      <c r="D64" t="str">
        <f>IF(C64&gt;0,"Compresión",IF(C64&lt;0,"Tracción",""))</f>
        <v>Compresión</v>
      </c>
      <c r="E64" s="4">
        <f>E63+90</f>
        <v>110.01213247249652</v>
      </c>
    </row>
    <row r="66" spans="2:3" x14ac:dyDescent="0.25">
      <c r="B66" t="s">
        <v>56</v>
      </c>
      <c r="C66" s="55">
        <f>C63/C64</f>
        <v>1.9851543474594402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A2873-30C9-467C-AF8A-2F77C395816A}">
  <dimension ref="B2:M66"/>
  <sheetViews>
    <sheetView showGridLines="0" topLeftCell="A49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30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120</v>
      </c>
      <c r="I10" s="14">
        <v>0</v>
      </c>
      <c r="J10" s="33">
        <v>0</v>
      </c>
      <c r="K10" s="33">
        <f>COS(RADIANS(90-H10))*(90-ABS(I10))</f>
        <v>77.94228634059948</v>
      </c>
      <c r="L10" s="33">
        <v>0</v>
      </c>
      <c r="M10" s="33">
        <f>SIN(RADIANS(90-H10))*(90-ABS(I10))</f>
        <v>-44.999999999999993</v>
      </c>
    </row>
    <row r="11" spans="2:13" x14ac:dyDescent="0.25">
      <c r="G11" s="1" t="s">
        <v>25</v>
      </c>
      <c r="H11" s="14">
        <f>C9</f>
        <v>30</v>
      </c>
      <c r="I11" s="14">
        <f>C10</f>
        <v>10</v>
      </c>
      <c r="J11" s="33">
        <v>0</v>
      </c>
      <c r="K11" s="33">
        <f>COS(RADIANS(90-H11))*(90-ABS(I11))</f>
        <v>40.000000000000007</v>
      </c>
      <c r="L11" s="33">
        <v>0</v>
      </c>
      <c r="M11" s="33">
        <f>SIN(RADIANS(90-H11))*(90-ABS(I11))</f>
        <v>69.282032302755084</v>
      </c>
    </row>
    <row r="12" spans="2:13" x14ac:dyDescent="0.25">
      <c r="G12" s="1" t="s">
        <v>26</v>
      </c>
      <c r="H12" s="14">
        <f>C9</f>
        <v>30</v>
      </c>
      <c r="I12" s="14">
        <f>C10+90</f>
        <v>100</v>
      </c>
      <c r="J12" s="33">
        <v>0</v>
      </c>
      <c r="K12" s="33">
        <f>COS(RADIANS(90-H12))*(90-ABS(I12))</f>
        <v>-5.0000000000000009</v>
      </c>
      <c r="L12" s="33">
        <v>0</v>
      </c>
      <c r="M12" s="33">
        <f>SIN(RADIANS(90-H12))*(90-ABS(I12))</f>
        <v>-8.6602540378443855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-30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60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60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57.451821841982508</v>
      </c>
      <c r="G45" s="74">
        <v>5.2863659334054596</v>
      </c>
      <c r="H45" s="75">
        <v>9.3108216094361502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5.2863659334054631</v>
      </c>
      <c r="G46" s="76">
        <v>56.165030912256007</v>
      </c>
      <c r="H46" s="7">
        <v>0.2286750167022209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9.3108216094361502</v>
      </c>
      <c r="G47" s="6">
        <v>0.22867501670222268</v>
      </c>
      <c r="H47" s="5">
        <v>34.383147245761492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0.86602540378443871</v>
      </c>
      <c r="C50" s="74">
        <f>SIN(RADIANS($C39))*COS(RADIANS($D39))</f>
        <v>-0.49999999999999994</v>
      </c>
      <c r="D50" s="75">
        <f>SIN(RADIANS($D39))</f>
        <v>0</v>
      </c>
      <c r="F50" t="s">
        <v>43</v>
      </c>
      <c r="G50" s="4">
        <f>G46/H47</f>
        <v>1.6335046501358199</v>
      </c>
    </row>
    <row r="51" spans="2:7" x14ac:dyDescent="0.25">
      <c r="B51" s="8">
        <f t="shared" ref="B51:B52" si="9">COS(RADIANS($C40))*COS(RADIANS($D40))</f>
        <v>0.49240387650610412</v>
      </c>
      <c r="C51" s="76">
        <f t="shared" ref="C51:C52" si="10">SIN(RADIANS($C40))*COS(RADIANS($D40))</f>
        <v>0.85286853195244317</v>
      </c>
      <c r="D51" s="7">
        <f t="shared" ref="D51:D52" si="11">SIN(RADIANS($D40))</f>
        <v>0.17364817766693033</v>
      </c>
      <c r="F51" t="s">
        <v>44</v>
      </c>
      <c r="G51" s="4">
        <f>F45/H47</f>
        <v>1.6709296979515089</v>
      </c>
    </row>
    <row r="52" spans="2:7" x14ac:dyDescent="0.25">
      <c r="B52" s="77">
        <f t="shared" si="9"/>
        <v>-8.6824088833465166E-2</v>
      </c>
      <c r="C52" s="6">
        <f t="shared" si="10"/>
        <v>-0.15038373318043524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0.86602540378443871</v>
      </c>
      <c r="C55" s="74">
        <v>0.49240387650610412</v>
      </c>
      <c r="D55" s="75">
        <v>-8.6824088833465166E-2</v>
      </c>
    </row>
    <row r="56" spans="2:7" x14ac:dyDescent="0.25">
      <c r="B56" s="8">
        <v>-0.49999999999999994</v>
      </c>
      <c r="C56" s="76">
        <v>0.85286853195244317</v>
      </c>
      <c r="D56" s="7">
        <v>-0.15038373318043524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38.911384683597639</v>
      </c>
      <c r="G59" t="s">
        <v>49</v>
      </c>
    </row>
    <row r="60" spans="2:7" x14ac:dyDescent="0.25">
      <c r="B60" s="55">
        <f>F45</f>
        <v>57.451821841982508</v>
      </c>
      <c r="C60" s="55">
        <f>H45</f>
        <v>9.3108216094361502</v>
      </c>
    </row>
    <row r="61" spans="2:7" x14ac:dyDescent="0.25">
      <c r="B61" s="55">
        <f>F47</f>
        <v>9.3108216094361502</v>
      </c>
      <c r="C61" s="55">
        <f>H47</f>
        <v>34.383147245761492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60.740855818630195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19.455692341798819</v>
      </c>
    </row>
    <row r="64" spans="2:7" x14ac:dyDescent="0.25">
      <c r="B64" t="s">
        <v>51</v>
      </c>
      <c r="C64" s="4">
        <f>((B60+C61)/2)-SQRT(((1/4)*(B60-C61)^2)+(C60^2))</f>
        <v>31.094113269113805</v>
      </c>
      <c r="D64" t="str">
        <f>IF(C64&gt;0,"Compresión",IF(C64&lt;0,"Tracción",""))</f>
        <v>Compresión</v>
      </c>
      <c r="E64" s="4">
        <f>E63+90</f>
        <v>109.45569234179882</v>
      </c>
    </row>
    <row r="66" spans="2:3" x14ac:dyDescent="0.25">
      <c r="B66" t="s">
        <v>56</v>
      </c>
      <c r="C66" s="55">
        <f>C63/C64</f>
        <v>1.9534519377648532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70D0C-109C-42E3-80A7-3497DAFD6F09}">
  <dimension ref="B2:M66"/>
  <sheetViews>
    <sheetView showGridLines="0" topLeftCell="A49" zoomScale="112" zoomScaleNormal="112" workbookViewId="0">
      <selection activeCell="E16" sqref="E16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40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130</v>
      </c>
      <c r="I10" s="14">
        <v>0</v>
      </c>
      <c r="J10" s="33">
        <v>0</v>
      </c>
      <c r="K10" s="33">
        <f>COS(RADIANS(90-H10))*(90-ABS(I10))</f>
        <v>68.94399988070802</v>
      </c>
      <c r="L10" s="33">
        <v>0</v>
      </c>
      <c r="M10" s="33">
        <f>SIN(RADIANS(90-H10))*(90-ABS(I10))</f>
        <v>-57.85088487178853</v>
      </c>
    </row>
    <row r="11" spans="2:13" x14ac:dyDescent="0.25">
      <c r="G11" s="1" t="s">
        <v>25</v>
      </c>
      <c r="H11" s="14">
        <f>C9</f>
        <v>40</v>
      </c>
      <c r="I11" s="14">
        <f>C10</f>
        <v>10</v>
      </c>
      <c r="J11" s="33">
        <v>0</v>
      </c>
      <c r="K11" s="33">
        <f>COS(RADIANS(90-H11))*(90-ABS(I11))</f>
        <v>51.423008774923147</v>
      </c>
      <c r="L11" s="33">
        <v>0</v>
      </c>
      <c r="M11" s="33">
        <f>SIN(RADIANS(90-H11))*(90-ABS(I11))</f>
        <v>61.283555449518239</v>
      </c>
    </row>
    <row r="12" spans="2:13" x14ac:dyDescent="0.25">
      <c r="G12" s="1" t="s">
        <v>26</v>
      </c>
      <c r="H12" s="14">
        <f>C9</f>
        <v>40</v>
      </c>
      <c r="I12" s="14">
        <f>C10+90</f>
        <v>100</v>
      </c>
      <c r="J12" s="33">
        <v>0</v>
      </c>
      <c r="K12" s="33">
        <f>COS(RADIANS(90-H12))*(90-ABS(I12))</f>
        <v>-6.4278760968653934</v>
      </c>
      <c r="L12" s="33">
        <v>0</v>
      </c>
      <c r="M12" s="33">
        <f>SIN(RADIANS(90-H12))*(90-ABS(I12))</f>
        <v>-7.6604444311897799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-40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50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50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56.16326215804785</v>
      </c>
      <c r="G45" s="74">
        <v>5.2682817724399964</v>
      </c>
      <c r="H45" s="75">
        <v>8.4637028543817525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5.2682817724400017</v>
      </c>
      <c r="G46" s="76">
        <v>57.993363122476211</v>
      </c>
      <c r="H46" s="7">
        <v>1.5980839250483729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8.4637028543817525</v>
      </c>
      <c r="G47" s="6">
        <v>1.5980839250483747</v>
      </c>
      <c r="H47" s="5">
        <v>33.843374719475918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0.76604444311897801</v>
      </c>
      <c r="C50" s="74">
        <f>SIN(RADIANS($C39))*COS(RADIANS($D39))</f>
        <v>-0.64278760968653925</v>
      </c>
      <c r="D50" s="75">
        <f>SIN(RADIANS($D39))</f>
        <v>0</v>
      </c>
      <c r="F50" t="s">
        <v>43</v>
      </c>
      <c r="G50" s="4">
        <f>G46/H47</f>
        <v>1.7135809771684101</v>
      </c>
    </row>
    <row r="51" spans="2:7" x14ac:dyDescent="0.25">
      <c r="B51" s="8">
        <f t="shared" ref="B51:B52" si="9">COS(RADIANS($C40))*COS(RADIANS($D40))</f>
        <v>0.63302222155948906</v>
      </c>
      <c r="C51" s="76">
        <f t="shared" ref="C51:C52" si="10">SIN(RADIANS($C40))*COS(RADIANS($D40))</f>
        <v>0.75440650673548892</v>
      </c>
      <c r="D51" s="7">
        <f t="shared" ref="D51:D52" si="11">SIN(RADIANS($D40))</f>
        <v>0.17364817766693033</v>
      </c>
      <c r="F51" t="s">
        <v>44</v>
      </c>
      <c r="G51" s="4">
        <f>F45/H47</f>
        <v>1.6595053721320367</v>
      </c>
    </row>
    <row r="52" spans="2:7" x14ac:dyDescent="0.25">
      <c r="B52" s="77">
        <f t="shared" si="9"/>
        <v>-0.11161889704894963</v>
      </c>
      <c r="C52" s="6">
        <f t="shared" si="10"/>
        <v>-0.13302222155948898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0.76604444311897801</v>
      </c>
      <c r="C55" s="74">
        <v>0.63302222155948906</v>
      </c>
      <c r="D55" s="75">
        <v>-0.11161889704894963</v>
      </c>
    </row>
    <row r="56" spans="2:7" x14ac:dyDescent="0.25">
      <c r="B56" s="8">
        <v>-0.64278760968653925</v>
      </c>
      <c r="C56" s="76">
        <v>0.75440650673548892</v>
      </c>
      <c r="D56" s="7">
        <v>-0.13302222155948898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37.1766848788508</v>
      </c>
      <c r="G59" t="s">
        <v>49</v>
      </c>
    </row>
    <row r="60" spans="2:7" x14ac:dyDescent="0.25">
      <c r="B60" s="55">
        <f>F45</f>
        <v>56.16326215804785</v>
      </c>
      <c r="C60" s="55">
        <f>H45</f>
        <v>8.4637028543817525</v>
      </c>
    </row>
    <row r="61" spans="2:7" x14ac:dyDescent="0.25">
      <c r="B61" s="55">
        <f>F47</f>
        <v>8.4637028543817525</v>
      </c>
      <c r="C61" s="55">
        <f>H47</f>
        <v>33.843374719475918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59.009695908504014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18.5883424394254</v>
      </c>
    </row>
    <row r="64" spans="2:7" x14ac:dyDescent="0.25">
      <c r="B64" t="s">
        <v>51</v>
      </c>
      <c r="C64" s="4">
        <f>((B60+C61)/2)-SQRT(((1/4)*(B60-C61)^2)+(C60^2))</f>
        <v>30.996940969019747</v>
      </c>
      <c r="D64" t="str">
        <f>IF(C64&gt;0,"Compresión",IF(C64&lt;0,"Tracción",""))</f>
        <v>Compresión</v>
      </c>
      <c r="E64" s="4">
        <f>E63+90</f>
        <v>108.5883424394254</v>
      </c>
    </row>
    <row r="66" spans="2:3" x14ac:dyDescent="0.25">
      <c r="B66" t="s">
        <v>56</v>
      </c>
      <c r="C66" s="55">
        <f>C63/C64</f>
        <v>1.9037264344078966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064A0-5F98-4EC5-98E7-02B1AF4895E2}">
  <dimension ref="B2:M66"/>
  <sheetViews>
    <sheetView showGridLines="0" topLeftCell="A51" zoomScale="112" zoomScaleNormal="112" workbookViewId="0">
      <selection activeCell="F55" sqref="F55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50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140</v>
      </c>
      <c r="I10" s="14">
        <v>0</v>
      </c>
      <c r="J10" s="33">
        <v>0</v>
      </c>
      <c r="K10" s="33">
        <f>COS(RADIANS(90-H10))*(90-ABS(I10))</f>
        <v>57.850884871788544</v>
      </c>
      <c r="L10" s="33">
        <v>0</v>
      </c>
      <c r="M10" s="33">
        <f>SIN(RADIANS(90-H10))*(90-ABS(I10))</f>
        <v>-68.94399988070802</v>
      </c>
    </row>
    <row r="11" spans="2:13" x14ac:dyDescent="0.25">
      <c r="G11" s="1" t="s">
        <v>25</v>
      </c>
      <c r="H11" s="14">
        <f>C9</f>
        <v>50</v>
      </c>
      <c r="I11" s="14">
        <f>C10</f>
        <v>10</v>
      </c>
      <c r="J11" s="33">
        <v>0</v>
      </c>
      <c r="K11" s="33">
        <f>COS(RADIANS(90-H11))*(90-ABS(I11))</f>
        <v>61.283555449518239</v>
      </c>
      <c r="L11" s="33">
        <v>0</v>
      </c>
      <c r="M11" s="33">
        <f>SIN(RADIANS(90-H11))*(90-ABS(I11))</f>
        <v>51.42300877492314</v>
      </c>
    </row>
    <row r="12" spans="2:13" x14ac:dyDescent="0.25">
      <c r="G12" s="1" t="s">
        <v>26</v>
      </c>
      <c r="H12" s="14">
        <f>C9</f>
        <v>50</v>
      </c>
      <c r="I12" s="14">
        <f>C10+90</f>
        <v>100</v>
      </c>
      <c r="J12" s="33">
        <v>0</v>
      </c>
      <c r="K12" s="33">
        <f>COS(RADIANS(90-H12))*(90-ABS(I12))</f>
        <v>-7.6604444311897799</v>
      </c>
      <c r="L12" s="33">
        <v>0</v>
      </c>
      <c r="M12" s="33">
        <f>SIN(RADIANS(90-H12))*(90-ABS(I12))</f>
        <v>-6.4278760968653925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-50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40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40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54.908191934751642</v>
      </c>
      <c r="G45" s="74">
        <v>4.7596962281925084</v>
      </c>
      <c r="H45" s="75">
        <v>7.4176820204133556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4.7596962281925066</v>
      </c>
      <c r="G46" s="76">
        <v>59.730691513134204</v>
      </c>
      <c r="H46" s="7">
        <v>2.8124259786969787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7.4176820204133556</v>
      </c>
      <c r="G47" s="6">
        <v>2.8124259786969787</v>
      </c>
      <c r="H47" s="5">
        <v>33.36111655211414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0.64278760968653936</v>
      </c>
      <c r="C50" s="74">
        <f>SIN(RADIANS($C39))*COS(RADIANS($D39))</f>
        <v>-0.76604444311897801</v>
      </c>
      <c r="D50" s="75">
        <f>SIN(RADIANS($D39))</f>
        <v>0</v>
      </c>
      <c r="F50" t="s">
        <v>43</v>
      </c>
      <c r="G50" s="4">
        <f>G46/H47</f>
        <v>1.7904284294510218</v>
      </c>
    </row>
    <row r="51" spans="2:7" x14ac:dyDescent="0.25">
      <c r="B51" s="8">
        <f t="shared" ref="B51:B52" si="9">COS(RADIANS($C40))*COS(RADIANS($D40))</f>
        <v>0.75440650673548892</v>
      </c>
      <c r="C51" s="76">
        <f t="shared" ref="C51:C52" si="10">SIN(RADIANS($C40))*COS(RADIANS($D40))</f>
        <v>0.63302222155948895</v>
      </c>
      <c r="D51" s="7">
        <f t="shared" ref="D51:D52" si="11">SIN(RADIANS($D40))</f>
        <v>0.17364817766693033</v>
      </c>
      <c r="F51" t="s">
        <v>44</v>
      </c>
      <c r="G51" s="4">
        <f>F45/H47</f>
        <v>1.6458739277799153</v>
      </c>
    </row>
    <row r="52" spans="2:7" x14ac:dyDescent="0.25">
      <c r="B52" s="77">
        <f t="shared" si="9"/>
        <v>-0.13302222155948898</v>
      </c>
      <c r="C52" s="6">
        <f t="shared" si="10"/>
        <v>-0.11161889704894962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0.64278760968653936</v>
      </c>
      <c r="C55" s="74">
        <v>0.75440650673548892</v>
      </c>
      <c r="D55" s="75">
        <v>-0.13302222155948898</v>
      </c>
    </row>
    <row r="56" spans="2:7" x14ac:dyDescent="0.25">
      <c r="B56" s="8">
        <v>-0.76604444311897801</v>
      </c>
      <c r="C56" s="76">
        <v>0.63302222155948895</v>
      </c>
      <c r="D56" s="7">
        <v>-0.11161889704894962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34.547776797863278</v>
      </c>
      <c r="G59" t="s">
        <v>49</v>
      </c>
    </row>
    <row r="60" spans="2:7" x14ac:dyDescent="0.25">
      <c r="B60" s="55">
        <f>F45</f>
        <v>54.908191934751642</v>
      </c>
      <c r="C60" s="55">
        <f>H45</f>
        <v>7.4176820204133556</v>
      </c>
    </row>
    <row r="61" spans="2:7" x14ac:dyDescent="0.25">
      <c r="B61" s="55">
        <f>F47</f>
        <v>7.4176820204133556</v>
      </c>
      <c r="C61" s="55">
        <f>H47</f>
        <v>33.36111655211414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57.214834706340476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17.273888398931639</v>
      </c>
    </row>
    <row r="64" spans="2:7" x14ac:dyDescent="0.25">
      <c r="B64" t="s">
        <v>51</v>
      </c>
      <c r="C64" s="4">
        <f>((B60+C61)/2)-SQRT(((1/4)*(B60-C61)^2)+(C60^2))</f>
        <v>31.054473780525306</v>
      </c>
      <c r="D64" t="str">
        <f>IF(C64&gt;0,"Compresión",IF(C64&lt;0,"Tracción",""))</f>
        <v>Compresión</v>
      </c>
      <c r="E64" s="4">
        <f>E63+90</f>
        <v>107.27388839893163</v>
      </c>
    </row>
    <row r="66" spans="2:3" x14ac:dyDescent="0.25">
      <c r="B66" t="s">
        <v>56</v>
      </c>
      <c r="C66" s="55">
        <f>C63/C64</f>
        <v>1.8424023253686783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B060D-278B-4383-9BB6-E2E0A388C302}">
  <dimension ref="B2:M66"/>
  <sheetViews>
    <sheetView showGridLines="0" topLeftCell="A54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60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150</v>
      </c>
      <c r="I10" s="14">
        <v>0</v>
      </c>
      <c r="J10" s="33">
        <v>0</v>
      </c>
      <c r="K10" s="33">
        <f>COS(RADIANS(90-H10))*(90-ABS(I10))</f>
        <v>45.000000000000007</v>
      </c>
      <c r="L10" s="33">
        <v>0</v>
      </c>
      <c r="M10" s="33">
        <f>SIN(RADIANS(90-H10))*(90-ABS(I10))</f>
        <v>-77.94228634059948</v>
      </c>
    </row>
    <row r="11" spans="2:13" x14ac:dyDescent="0.25">
      <c r="G11" s="1" t="s">
        <v>25</v>
      </c>
      <c r="H11" s="14">
        <f>C9</f>
        <v>60</v>
      </c>
      <c r="I11" s="14">
        <f>C10</f>
        <v>10</v>
      </c>
      <c r="J11" s="33">
        <v>0</v>
      </c>
      <c r="K11" s="33">
        <f>COS(RADIANS(90-H11))*(90-ABS(I11))</f>
        <v>69.282032302755098</v>
      </c>
      <c r="L11" s="33">
        <v>0</v>
      </c>
      <c r="M11" s="33">
        <f>SIN(RADIANS(90-H11))*(90-ABS(I11))</f>
        <v>39.999999999999993</v>
      </c>
    </row>
    <row r="12" spans="2:13" x14ac:dyDescent="0.25">
      <c r="G12" s="1" t="s">
        <v>26</v>
      </c>
      <c r="H12" s="14">
        <f>C9</f>
        <v>60</v>
      </c>
      <c r="I12" s="14">
        <f>C10+90</f>
        <v>100</v>
      </c>
      <c r="J12" s="33">
        <v>0</v>
      </c>
      <c r="K12" s="33">
        <f>COS(RADIANS(90-H12))*(90-ABS(I12))</f>
        <v>-8.6602540378443873</v>
      </c>
      <c r="L12" s="33">
        <v>0</v>
      </c>
      <c r="M12" s="33">
        <f>SIN(RADIANS(90-H12))*(90-ABS(I12))</f>
        <v>-4.9999999999999991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-60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30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30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53.837991163887111</v>
      </c>
      <c r="G45" s="74">
        <v>3.8044280776634887</v>
      </c>
      <c r="H45" s="75">
        <v>6.1995402896177989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3.8044280776634913</v>
      </c>
      <c r="G46" s="76">
        <v>61.214397686228956</v>
      </c>
      <c r="H46" s="7">
        <v>3.8541700988077441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6.1995402896177989</v>
      </c>
      <c r="G47" s="6">
        <v>3.8541700988077459</v>
      </c>
      <c r="H47" s="5">
        <v>32.94761114988394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0.50000000000000011</v>
      </c>
      <c r="C50" s="74">
        <f>SIN(RADIANS($C39))*COS(RADIANS($D39))</f>
        <v>-0.8660254037844386</v>
      </c>
      <c r="D50" s="75">
        <f>SIN(RADIANS($D39))</f>
        <v>0</v>
      </c>
      <c r="F50" t="s">
        <v>43</v>
      </c>
      <c r="G50" s="4">
        <f>G46/H47</f>
        <v>1.8579312900032385</v>
      </c>
    </row>
    <row r="51" spans="2:7" x14ac:dyDescent="0.25">
      <c r="B51" s="8">
        <f t="shared" ref="B51:B52" si="9">COS(RADIANS($C40))*COS(RADIANS($D40))</f>
        <v>0.85286853195244328</v>
      </c>
      <c r="C51" s="76">
        <f t="shared" ref="C51:C52" si="10">SIN(RADIANS($C40))*COS(RADIANS($D40))</f>
        <v>0.49240387650610395</v>
      </c>
      <c r="D51" s="7">
        <f t="shared" ref="D51:D52" si="11">SIN(RADIANS($D40))</f>
        <v>0.17364817766693033</v>
      </c>
      <c r="F51" t="s">
        <v>44</v>
      </c>
      <c r="G51" s="4">
        <f>F45/H47</f>
        <v>1.6340483963759769</v>
      </c>
    </row>
    <row r="52" spans="2:7" x14ac:dyDescent="0.25">
      <c r="B52" s="77">
        <f t="shared" si="9"/>
        <v>-0.15038373318043527</v>
      </c>
      <c r="C52" s="6">
        <f t="shared" si="10"/>
        <v>-8.6824088833465138E-2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0.50000000000000011</v>
      </c>
      <c r="C55" s="74">
        <v>0.85286853195244328</v>
      </c>
      <c r="D55" s="75">
        <v>-0.15038373318043527</v>
      </c>
    </row>
    <row r="56" spans="2:7" x14ac:dyDescent="0.25">
      <c r="B56" s="8">
        <v>-0.8660254037844386</v>
      </c>
      <c r="C56" s="76">
        <v>0.49240387650610395</v>
      </c>
      <c r="D56" s="7">
        <v>-8.6824088833465138E-2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30.690429123772276</v>
      </c>
      <c r="G59" t="s">
        <v>49</v>
      </c>
    </row>
    <row r="60" spans="2:7" x14ac:dyDescent="0.25">
      <c r="B60" s="55">
        <f>F45</f>
        <v>53.837991163887111</v>
      </c>
      <c r="C60" s="55">
        <f>H45</f>
        <v>6.1995402896177989</v>
      </c>
    </row>
    <row r="61" spans="2:7" x14ac:dyDescent="0.25">
      <c r="B61" s="55">
        <f>F47</f>
        <v>6.1995402896177989</v>
      </c>
      <c r="C61" s="55">
        <f>H47</f>
        <v>32.94761114988394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55.539253070302877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15.345214561886138</v>
      </c>
    </row>
    <row r="64" spans="2:7" x14ac:dyDescent="0.25">
      <c r="B64" t="s">
        <v>51</v>
      </c>
      <c r="C64" s="4">
        <f>((B60+C61)/2)-SQRT(((1/4)*(B60-C61)^2)+(C60^2))</f>
        <v>31.24634924346817</v>
      </c>
      <c r="D64" t="str">
        <f>IF(C64&gt;0,"Compresión",IF(C64&lt;0,"Tracción",""))</f>
        <v>Compresión</v>
      </c>
      <c r="E64" s="4">
        <f>E63+90</f>
        <v>105.34521456188614</v>
      </c>
    </row>
    <row r="66" spans="2:3" x14ac:dyDescent="0.25">
      <c r="B66" t="s">
        <v>56</v>
      </c>
      <c r="C66" s="55">
        <f>C63/C64</f>
        <v>1.7774637490462335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10F9C-BC39-4859-B2A9-703F345FBA4A}">
  <dimension ref="B2:M66"/>
  <sheetViews>
    <sheetView showGridLines="0" topLeftCell="A55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70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160</v>
      </c>
      <c r="I10" s="14">
        <v>0</v>
      </c>
      <c r="J10" s="33">
        <v>0</v>
      </c>
      <c r="K10" s="33">
        <f>COS(RADIANS(90-H10))*(90-ABS(I10))</f>
        <v>30.781812899310193</v>
      </c>
      <c r="L10" s="33">
        <v>0</v>
      </c>
      <c r="M10" s="33">
        <f>SIN(RADIANS(90-H10))*(90-ABS(I10))</f>
        <v>-84.572335870731749</v>
      </c>
    </row>
    <row r="11" spans="2:13" x14ac:dyDescent="0.25">
      <c r="G11" s="1" t="s">
        <v>25</v>
      </c>
      <c r="H11" s="14">
        <f>C9</f>
        <v>70</v>
      </c>
      <c r="I11" s="14">
        <f>C10</f>
        <v>10</v>
      </c>
      <c r="J11" s="33">
        <v>0</v>
      </c>
      <c r="K11" s="33">
        <f>COS(RADIANS(90-H11))*(90-ABS(I11))</f>
        <v>75.175409662872681</v>
      </c>
      <c r="L11" s="33">
        <v>0</v>
      </c>
      <c r="M11" s="33">
        <f>SIN(RADIANS(90-H11))*(90-ABS(I11))</f>
        <v>27.361611466053496</v>
      </c>
    </row>
    <row r="12" spans="2:13" x14ac:dyDescent="0.25">
      <c r="G12" s="1" t="s">
        <v>26</v>
      </c>
      <c r="H12" s="14">
        <f>C9</f>
        <v>70</v>
      </c>
      <c r="I12" s="14">
        <f>C10+90</f>
        <v>100</v>
      </c>
      <c r="J12" s="33">
        <v>0</v>
      </c>
      <c r="K12" s="33">
        <f>COS(RADIANS(90-H12))*(90-ABS(I12))</f>
        <v>-9.3969262078590852</v>
      </c>
      <c r="L12" s="33">
        <v>0</v>
      </c>
      <c r="M12" s="33">
        <f>SIN(RADIANS(90-H12))*(90-ABS(I12))</f>
        <v>-3.420201433256687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-70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20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20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53.081741852901743</v>
      </c>
      <c r="G45" s="74">
        <v>2.496301415144222</v>
      </c>
      <c r="H45" s="75">
        <v>4.8348645132659911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2.4963014151442202</v>
      </c>
      <c r="G46" s="76">
        <v>62.305747257827001</v>
      </c>
      <c r="H46" s="7">
        <v>4.7081769192600369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4.8348645132659929</v>
      </c>
      <c r="G47" s="6">
        <v>4.7081769192600369</v>
      </c>
      <c r="H47" s="5">
        <v>32.612510889271242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0.34202014332566882</v>
      </c>
      <c r="C50" s="74">
        <f>SIN(RADIANS($C39))*COS(RADIANS($D39))</f>
        <v>-0.93969262078590832</v>
      </c>
      <c r="D50" s="75">
        <f>SIN(RADIANS($D39))</f>
        <v>0</v>
      </c>
      <c r="F50" t="s">
        <v>43</v>
      </c>
      <c r="G50" s="4">
        <f>G46/H47</f>
        <v>1.9104860545504376</v>
      </c>
    </row>
    <row r="51" spans="2:7" x14ac:dyDescent="0.25">
      <c r="B51" s="8">
        <f t="shared" ref="B51:B52" si="9">COS(RADIANS($C40))*COS(RADIANS($D40))</f>
        <v>0.92541657839832336</v>
      </c>
      <c r="C51" s="76">
        <f t="shared" ref="C51:C52" si="10">SIN(RADIANS($C40))*COS(RADIANS($D40))</f>
        <v>0.33682408883346515</v>
      </c>
      <c r="D51" s="7">
        <f t="shared" ref="D51:D52" si="11">SIN(RADIANS($D40))</f>
        <v>0.17364817766693033</v>
      </c>
      <c r="F51" t="s">
        <v>44</v>
      </c>
      <c r="G51" s="4">
        <f>F45/H47</f>
        <v>1.6276496474966116</v>
      </c>
    </row>
    <row r="52" spans="2:7" x14ac:dyDescent="0.25">
      <c r="B52" s="77">
        <f t="shared" si="9"/>
        <v>-0.16317591116653479</v>
      </c>
      <c r="C52" s="6">
        <f t="shared" si="10"/>
        <v>-5.9391174613884684E-2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0.34202014332566882</v>
      </c>
      <c r="C55" s="74">
        <v>0.92541657839832336</v>
      </c>
      <c r="D55" s="75">
        <v>-0.16317591116653479</v>
      </c>
    </row>
    <row r="56" spans="2:7" x14ac:dyDescent="0.25">
      <c r="B56" s="8">
        <v>-0.93969262078590832</v>
      </c>
      <c r="C56" s="76">
        <v>0.33682408883346515</v>
      </c>
      <c r="D56" s="7">
        <v>-5.9391174613884684E-2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25.286197527312297</v>
      </c>
      <c r="G59" t="s">
        <v>49</v>
      </c>
    </row>
    <row r="60" spans="2:7" x14ac:dyDescent="0.25">
      <c r="B60" s="55">
        <f>F45</f>
        <v>53.081741852901743</v>
      </c>
      <c r="C60" s="55">
        <f>H45</f>
        <v>4.8348645132659911</v>
      </c>
    </row>
    <row r="61" spans="2:7" x14ac:dyDescent="0.25">
      <c r="B61" s="55">
        <f>F47</f>
        <v>4.8348645132659929</v>
      </c>
      <c r="C61" s="55">
        <f>H47</f>
        <v>32.612510889271242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54.166281327276955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12.643098763656148</v>
      </c>
    </row>
    <row r="64" spans="2:7" x14ac:dyDescent="0.25">
      <c r="B64" t="s">
        <v>51</v>
      </c>
      <c r="C64" s="4">
        <f>((B60+C61)/2)-SQRT(((1/4)*(B60-C61)^2)+(C60^2))</f>
        <v>31.527971414896022</v>
      </c>
      <c r="D64" t="str">
        <f>IF(C64&gt;0,"Compresión",IF(C64&lt;0,"Tracción",""))</f>
        <v>Compresión</v>
      </c>
      <c r="E64" s="4">
        <f>E63+90</f>
        <v>102.64309876365616</v>
      </c>
    </row>
    <row r="66" spans="2:3" x14ac:dyDescent="0.25">
      <c r="B66" t="s">
        <v>56</v>
      </c>
      <c r="C66" s="55">
        <f>C63/C64</f>
        <v>1.7180388999491736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45D08-D219-4E72-8993-197DCECF6FFD}">
  <dimension ref="B2:M66"/>
  <sheetViews>
    <sheetView showGridLines="0" zoomScale="112" zoomScaleNormal="112" workbookViewId="0">
      <selection activeCell="C1" sqref="C1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80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170</v>
      </c>
      <c r="I10" s="14">
        <v>0</v>
      </c>
      <c r="J10" s="33">
        <v>0</v>
      </c>
      <c r="K10" s="33">
        <f>COS(RADIANS(90-H10))*(90-ABS(I10))</f>
        <v>15.628335990023738</v>
      </c>
      <c r="L10" s="33">
        <v>0</v>
      </c>
      <c r="M10" s="33">
        <f>SIN(RADIANS(90-H10))*(90-ABS(I10))</f>
        <v>-88.632697771098719</v>
      </c>
    </row>
    <row r="11" spans="2:13" x14ac:dyDescent="0.25">
      <c r="G11" s="1" t="s">
        <v>25</v>
      </c>
      <c r="H11" s="14">
        <f>C9</f>
        <v>80</v>
      </c>
      <c r="I11" s="14">
        <f>C10</f>
        <v>10</v>
      </c>
      <c r="J11" s="33">
        <v>0</v>
      </c>
      <c r="K11" s="33">
        <f>COS(RADIANS(90-H11))*(90-ABS(I11))</f>
        <v>78.784620240976636</v>
      </c>
      <c r="L11" s="33">
        <v>0</v>
      </c>
      <c r="M11" s="33">
        <f>SIN(RADIANS(90-H11))*(90-ABS(I11))</f>
        <v>13.891854213354426</v>
      </c>
    </row>
    <row r="12" spans="2:13" x14ac:dyDescent="0.25">
      <c r="G12" s="1" t="s">
        <v>26</v>
      </c>
      <c r="H12" s="14">
        <f>C9</f>
        <v>80</v>
      </c>
      <c r="I12" s="14">
        <f>C10+90</f>
        <v>100</v>
      </c>
      <c r="J12" s="33">
        <v>0</v>
      </c>
      <c r="K12" s="33">
        <f>COS(RADIANS(90-H12))*(90-ABS(I12))</f>
        <v>-9.8480775301220795</v>
      </c>
      <c r="L12" s="33">
        <v>0</v>
      </c>
      <c r="M12" s="33">
        <f>SIN(RADIANS(90-H12))*(90-ABS(I12))</f>
        <v>-1.7364817766693033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-80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52.73065882975154</v>
      </c>
      <c r="G45" s="74">
        <v>0.96847916841724146</v>
      </c>
      <c r="H45" s="75">
        <v>3.3486478846294676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0.96847916841723958</v>
      </c>
      <c r="G46" s="76">
        <v>62.905401132634715</v>
      </c>
      <c r="H46" s="7">
        <v>5.3601670165986022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3.3486478846294676</v>
      </c>
      <c r="G47" s="6">
        <v>5.3601670165986057</v>
      </c>
      <c r="H47" s="5">
        <v>32.363940037613737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0.17364817766693041</v>
      </c>
      <c r="C50" s="74">
        <f>SIN(RADIANS($C39))*COS(RADIANS($D39))</f>
        <v>-0.98480775301220802</v>
      </c>
      <c r="D50" s="75">
        <f>SIN(RADIANS($D39))</f>
        <v>0</v>
      </c>
      <c r="F50" t="s">
        <v>43</v>
      </c>
      <c r="G50" s="4">
        <f>G46/H47</f>
        <v>1.9436879767891471</v>
      </c>
    </row>
    <row r="51" spans="2:7" x14ac:dyDescent="0.25">
      <c r="B51" s="8">
        <f t="shared" ref="B51:B52" si="9">COS(RADIANS($C40))*COS(RADIANS($D40))</f>
        <v>0.9698463103929541</v>
      </c>
      <c r="C51" s="76">
        <f t="shared" ref="C51:C52" si="10">SIN(RADIANS($C40))*COS(RADIANS($D40))</f>
        <v>0.17101007166283433</v>
      </c>
      <c r="D51" s="7">
        <f t="shared" ref="D51:D52" si="11">SIN(RADIANS($D40))</f>
        <v>0.17364817766693033</v>
      </c>
      <c r="F51" t="s">
        <v>44</v>
      </c>
      <c r="G51" s="4">
        <f>F45/H47</f>
        <v>1.6293028218587531</v>
      </c>
    </row>
    <row r="52" spans="2:7" x14ac:dyDescent="0.25">
      <c r="B52" s="77">
        <f t="shared" si="9"/>
        <v>-0.17101007166283433</v>
      </c>
      <c r="C52" s="6">
        <f t="shared" si="10"/>
        <v>-3.0153689607045796E-2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0.17364817766693041</v>
      </c>
      <c r="C55" s="74">
        <v>0.9698463103929541</v>
      </c>
      <c r="D55" s="75">
        <v>-0.17101007166283433</v>
      </c>
    </row>
    <row r="56" spans="2:7" x14ac:dyDescent="0.25">
      <c r="B56" s="8">
        <v>-0.98480775301220802</v>
      </c>
      <c r="C56" s="76">
        <v>0.17101007166283433</v>
      </c>
      <c r="D56" s="7">
        <v>-3.0153689607045796E-2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18.202689388670073</v>
      </c>
      <c r="G59" t="s">
        <v>49</v>
      </c>
    </row>
    <row r="60" spans="2:7" x14ac:dyDescent="0.25">
      <c r="B60" s="55">
        <f>F45</f>
        <v>52.73065882975154</v>
      </c>
      <c r="C60" s="55">
        <f>H45</f>
        <v>3.3486478846294676</v>
      </c>
    </row>
    <row r="61" spans="2:7" x14ac:dyDescent="0.25">
      <c r="B61" s="55">
        <f>F47</f>
        <v>3.3486478846294676</v>
      </c>
      <c r="C61" s="55">
        <f>H47</f>
        <v>32.363940037613737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53.26710592656012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9.1013446943350367</v>
      </c>
    </row>
    <row r="64" spans="2:7" x14ac:dyDescent="0.25">
      <c r="B64" t="s">
        <v>51</v>
      </c>
      <c r="C64" s="4">
        <f>((B60+C61)/2)-SQRT(((1/4)*(B60-C61)^2)+(C60^2))</f>
        <v>31.827492940805158</v>
      </c>
      <c r="D64" t="str">
        <f>IF(C64&gt;0,"Compresión",IF(C64&lt;0,"Tracción",""))</f>
        <v>Compresión</v>
      </c>
      <c r="E64" s="4">
        <f>E63+90</f>
        <v>99.10134469433504</v>
      </c>
    </row>
    <row r="66" spans="2:3" x14ac:dyDescent="0.25">
      <c r="B66" t="s">
        <v>56</v>
      </c>
      <c r="C66" s="55">
        <f>C63/C64</f>
        <v>1.6736192833544807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BB950-7C31-4967-A369-DBB34A681B12}">
  <dimension ref="B2:M66"/>
  <sheetViews>
    <sheetView showGridLines="0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90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180</v>
      </c>
      <c r="I10" s="14">
        <v>0</v>
      </c>
      <c r="J10" s="33">
        <v>0</v>
      </c>
      <c r="K10" s="33">
        <f>COS(RADIANS(90-H10))*(90-ABS(I10))</f>
        <v>5.51316804708879E-15</v>
      </c>
      <c r="L10" s="33">
        <v>0</v>
      </c>
      <c r="M10" s="33">
        <f>SIN(RADIANS(90-H10))*(90-ABS(I10))</f>
        <v>-90</v>
      </c>
    </row>
    <row r="11" spans="2:13" x14ac:dyDescent="0.25">
      <c r="G11" s="1" t="s">
        <v>25</v>
      </c>
      <c r="H11" s="14">
        <f>C9</f>
        <v>90</v>
      </c>
      <c r="I11" s="14">
        <f>C10</f>
        <v>10</v>
      </c>
      <c r="J11" s="33">
        <v>0</v>
      </c>
      <c r="K11" s="33">
        <f>COS(RADIANS(90-H11))*(90-ABS(I11))</f>
        <v>80</v>
      </c>
      <c r="L11" s="33">
        <v>0</v>
      </c>
      <c r="M11" s="33">
        <f>SIN(RADIANS(90-H11))*(90-ABS(I11))</f>
        <v>0</v>
      </c>
    </row>
    <row r="12" spans="2:13" x14ac:dyDescent="0.25">
      <c r="G12" s="1" t="s">
        <v>26</v>
      </c>
      <c r="H12" s="14">
        <f>C9</f>
        <v>90</v>
      </c>
      <c r="I12" s="14">
        <f>C10+90</f>
        <v>100</v>
      </c>
      <c r="J12" s="33">
        <v>0</v>
      </c>
      <c r="K12" s="33">
        <f>COS(RADIANS(90-H12))*(90-ABS(I12))</f>
        <v>-10</v>
      </c>
      <c r="L12" s="33">
        <v>0</v>
      </c>
      <c r="M12" s="33">
        <f>SIN(RADIANS(90-H12))*(90-ABS(I12))</f>
        <v>0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-90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52.827087888461982</v>
      </c>
      <c r="G45" s="74">
        <v>-0.62185035712341175</v>
      </c>
      <c r="H45" s="75">
        <v>1.7665172743775472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-0.62185035712341175</v>
      </c>
      <c r="G46" s="76">
        <v>62.964416035130242</v>
      </c>
      <c r="H46" s="7">
        <v>5.7957473123900769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1.766517274377547</v>
      </c>
      <c r="G47" s="6">
        <v>5.7957473123900751</v>
      </c>
      <c r="H47" s="5">
        <v>32.208496076407769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6.1257422745431001E-17</v>
      </c>
      <c r="C50" s="74">
        <f>SIN(RADIANS($C39))*COS(RADIANS($D39))</f>
        <v>-1</v>
      </c>
      <c r="D50" s="75">
        <f>SIN(RADIANS($D39))</f>
        <v>0</v>
      </c>
      <c r="F50" t="s">
        <v>43</v>
      </c>
      <c r="G50" s="4">
        <f>G46/H47</f>
        <v>1.9549008400069543</v>
      </c>
    </row>
    <row r="51" spans="2:7" x14ac:dyDescent="0.25">
      <c r="B51" s="8">
        <f t="shared" ref="B51:B52" si="9">COS(RADIANS($C40))*COS(RADIANS($D40))</f>
        <v>0.98480775301220802</v>
      </c>
      <c r="C51" s="76">
        <f t="shared" ref="C51:C52" si="10">SIN(RADIANS($C40))*COS(RADIANS($D40))</f>
        <v>0</v>
      </c>
      <c r="D51" s="7">
        <f t="shared" ref="D51:D52" si="11">SIN(RADIANS($D40))</f>
        <v>0.17364817766693033</v>
      </c>
      <c r="F51" t="s">
        <v>44</v>
      </c>
      <c r="G51" s="4">
        <f>F45/H47</f>
        <v>1.640160029923192</v>
      </c>
    </row>
    <row r="52" spans="2:7" x14ac:dyDescent="0.25">
      <c r="B52" s="77">
        <f t="shared" si="9"/>
        <v>-0.1736481776669303</v>
      </c>
      <c r="C52" s="6">
        <f t="shared" si="10"/>
        <v>0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6.1257422745431001E-17</v>
      </c>
      <c r="C55" s="74">
        <v>0.98480775301220802</v>
      </c>
      <c r="D55" s="75">
        <v>-0.1736481776669303</v>
      </c>
    </row>
    <row r="56" spans="2:7" x14ac:dyDescent="0.25">
      <c r="B56" s="8">
        <v>-1</v>
      </c>
      <c r="C56" s="76">
        <v>0</v>
      </c>
      <c r="D56" s="7">
        <v>0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9.7233100604704958</v>
      </c>
      <c r="G59" t="s">
        <v>49</v>
      </c>
    </row>
    <row r="60" spans="2:7" x14ac:dyDescent="0.25">
      <c r="B60" s="55">
        <f>F45</f>
        <v>52.827087888461982</v>
      </c>
      <c r="C60" s="55">
        <f>H45</f>
        <v>1.7665172743775472</v>
      </c>
    </row>
    <row r="61" spans="2:7" x14ac:dyDescent="0.25">
      <c r="B61" s="55">
        <f>F47</f>
        <v>1.766517274377547</v>
      </c>
      <c r="C61" s="55">
        <f>H47</f>
        <v>32.208496076407769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52.977340986034477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4.8616550302352479</v>
      </c>
    </row>
    <row r="64" spans="2:7" x14ac:dyDescent="0.25">
      <c r="B64" t="s">
        <v>51</v>
      </c>
      <c r="C64" s="4">
        <f>((B60+C61)/2)-SQRT(((1/4)*(B60-C61)^2)+(C60^2))</f>
        <v>32.058242978835267</v>
      </c>
      <c r="D64" t="str">
        <f>IF(C64&gt;0,"Compresión",IF(C64&lt;0,"Tracción",""))</f>
        <v>Compresión</v>
      </c>
      <c r="E64" s="4">
        <f>E63+90</f>
        <v>94.861655030235255</v>
      </c>
    </row>
    <row r="66" spans="2:3" x14ac:dyDescent="0.25">
      <c r="B66" t="s">
        <v>56</v>
      </c>
      <c r="C66" s="55">
        <f>C63/C64</f>
        <v>1.6525341398469628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C7300-3B05-4CD6-AFE7-A6E7E942274C}">
  <dimension ref="B2:M66"/>
  <sheetViews>
    <sheetView showGridLines="0" topLeftCell="A4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350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440</v>
      </c>
      <c r="I10" s="14">
        <v>0</v>
      </c>
      <c r="J10" s="33">
        <v>0</v>
      </c>
      <c r="K10" s="33">
        <f>COS(RADIANS(90-H10))*(90-ABS(I10))</f>
        <v>88.632697771098719</v>
      </c>
      <c r="L10" s="33">
        <v>0</v>
      </c>
      <c r="M10" s="33">
        <f>SIN(RADIANS(90-H10))*(90-ABS(I10))</f>
        <v>15.628335990023734</v>
      </c>
    </row>
    <row r="11" spans="2:13" x14ac:dyDescent="0.25">
      <c r="G11" s="1" t="s">
        <v>25</v>
      </c>
      <c r="H11" s="14">
        <f>C9</f>
        <v>350</v>
      </c>
      <c r="I11" s="14">
        <f>C10</f>
        <v>10</v>
      </c>
      <c r="J11" s="33">
        <v>0</v>
      </c>
      <c r="K11" s="33">
        <f>COS(RADIANS(90-H11))*(90-ABS(I11))</f>
        <v>-13.891854213354426</v>
      </c>
      <c r="L11" s="33">
        <v>0</v>
      </c>
      <c r="M11" s="33">
        <f>SIN(RADIANS(90-H11))*(90-ABS(I11))</f>
        <v>78.784620240976636</v>
      </c>
    </row>
    <row r="12" spans="2:13" x14ac:dyDescent="0.25">
      <c r="G12" s="1" t="s">
        <v>26</v>
      </c>
      <c r="H12" s="14">
        <f>C9</f>
        <v>350</v>
      </c>
      <c r="I12" s="14">
        <f>C10+90</f>
        <v>100</v>
      </c>
      <c r="J12" s="33">
        <v>0</v>
      </c>
      <c r="K12" s="33">
        <f>COS(RADIANS(90-H12))*(90-ABS(I12))</f>
        <v>1.7364817766693033</v>
      </c>
      <c r="L12" s="33">
        <v>0</v>
      </c>
      <c r="M12" s="33">
        <f>SIN(RADIANS(90-H12))*(90-ABS(I12))</f>
        <v>-9.8480775301220795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100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100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60.15117830336321</v>
      </c>
      <c r="G45" s="74">
        <v>1.4149733279092558</v>
      </c>
      <c r="H45" s="75">
        <v>10.1685829257094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1.4149733279092569</v>
      </c>
      <c r="G46" s="76">
        <v>51.0141527053161</v>
      </c>
      <c r="H46" s="7">
        <v>-6.2688409351780194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10.1685829257094</v>
      </c>
      <c r="G47" s="6">
        <v>-6.2688409351780194</v>
      </c>
      <c r="H47" s="5">
        <v>36.834668991320662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0.98480775301220802</v>
      </c>
      <c r="C50" s="74">
        <f>SIN(RADIANS($C39))*COS(RADIANS($D39))</f>
        <v>0.17364817766693033</v>
      </c>
      <c r="D50" s="75">
        <f>SIN(RADIANS($D39))</f>
        <v>0</v>
      </c>
      <c r="F50" t="s">
        <v>43</v>
      </c>
      <c r="G50" s="4">
        <f>G46/H47</f>
        <v>1.384949399635885</v>
      </c>
    </row>
    <row r="51" spans="2:7" x14ac:dyDescent="0.25">
      <c r="B51" s="8">
        <f t="shared" ref="B51:B52" si="9">COS(RADIANS($C40))*COS(RADIANS($D40))</f>
        <v>-0.17101007166283433</v>
      </c>
      <c r="C51" s="76">
        <f t="shared" ref="C51:C52" si="10">SIN(RADIANS($C40))*COS(RADIANS($D40))</f>
        <v>0.9698463103929541</v>
      </c>
      <c r="D51" s="7">
        <f t="shared" ref="D51:D52" si="11">SIN(RADIANS($D40))</f>
        <v>0.17364817766693033</v>
      </c>
      <c r="F51" t="s">
        <v>44</v>
      </c>
      <c r="G51" s="4">
        <f>F45/H47</f>
        <v>1.6330044479980697</v>
      </c>
    </row>
    <row r="52" spans="2:7" x14ac:dyDescent="0.25">
      <c r="B52" s="77">
        <f t="shared" si="9"/>
        <v>3.0153689607045793E-2</v>
      </c>
      <c r="C52" s="6">
        <f t="shared" si="10"/>
        <v>-0.17101007166283433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0.98480775301220802</v>
      </c>
      <c r="C55" s="74">
        <v>-0.17101007166283433</v>
      </c>
      <c r="D55" s="75">
        <v>3.0153689607045793E-2</v>
      </c>
    </row>
    <row r="56" spans="2:7" x14ac:dyDescent="0.25">
      <c r="B56" s="8">
        <v>0.17364817766693033</v>
      </c>
      <c r="C56" s="76">
        <v>0.9698463103929541</v>
      </c>
      <c r="D56" s="7">
        <v>-0.17101007166283433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41.095643779358085</v>
      </c>
      <c r="G59" t="s">
        <v>49</v>
      </c>
    </row>
    <row r="60" spans="2:7" x14ac:dyDescent="0.25">
      <c r="B60" s="55">
        <f>F45</f>
        <v>60.15117830336321</v>
      </c>
      <c r="C60" s="55">
        <f>H45</f>
        <v>10.1685829257094</v>
      </c>
    </row>
    <row r="61" spans="2:7" x14ac:dyDescent="0.25">
      <c r="B61" s="55">
        <f>F47</f>
        <v>10.1685829257094</v>
      </c>
      <c r="C61" s="55">
        <f>H47</f>
        <v>36.834668991320662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63.962732319128108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20.547821889679042</v>
      </c>
    </row>
    <row r="64" spans="2:7" x14ac:dyDescent="0.25">
      <c r="B64" t="s">
        <v>51</v>
      </c>
      <c r="C64" s="4">
        <f>((B60+C61)/2)-SQRT(((1/4)*(B60-C61)^2)+(C60^2))</f>
        <v>33.023114975555771</v>
      </c>
      <c r="D64" t="str">
        <f>IF(C64&gt;0,"Compresión",IF(C64&lt;0,"Tracción",""))</f>
        <v>Compresión</v>
      </c>
      <c r="E64" s="4">
        <f>E63+90</f>
        <v>110.54782188967904</v>
      </c>
    </row>
    <row r="66" spans="2:3" x14ac:dyDescent="0.25">
      <c r="B66" t="s">
        <v>56</v>
      </c>
      <c r="C66" s="55">
        <f>C63/C64</f>
        <v>1.9369079012223507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DBFC0-A93A-4BE7-AD6A-BC8ECC0583CC}">
  <dimension ref="B2:M66"/>
  <sheetViews>
    <sheetView showGridLines="0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340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430</v>
      </c>
      <c r="I10" s="14">
        <v>0</v>
      </c>
      <c r="J10" s="33">
        <v>0</v>
      </c>
      <c r="K10" s="33">
        <f>COS(RADIANS(90-H10))*(90-ABS(I10))</f>
        <v>84.572335870731763</v>
      </c>
      <c r="L10" s="33">
        <v>0</v>
      </c>
      <c r="M10" s="33">
        <f>SIN(RADIANS(90-H10))*(90-ABS(I10))</f>
        <v>30.781812899310175</v>
      </c>
    </row>
    <row r="11" spans="2:13" x14ac:dyDescent="0.25">
      <c r="G11" s="1" t="s">
        <v>25</v>
      </c>
      <c r="H11" s="14">
        <f>C9</f>
        <v>340</v>
      </c>
      <c r="I11" s="14">
        <f>C10</f>
        <v>10</v>
      </c>
      <c r="J11" s="33">
        <v>0</v>
      </c>
      <c r="K11" s="33">
        <f>COS(RADIANS(90-H11))*(90-ABS(I11))</f>
        <v>-27.361611466053482</v>
      </c>
      <c r="L11" s="33">
        <v>0</v>
      </c>
      <c r="M11" s="33">
        <f>SIN(RADIANS(90-H11))*(90-ABS(I11))</f>
        <v>75.175409662872681</v>
      </c>
    </row>
    <row r="12" spans="2:13" x14ac:dyDescent="0.25">
      <c r="G12" s="1" t="s">
        <v>26</v>
      </c>
      <c r="H12" s="14">
        <f>C9</f>
        <v>340</v>
      </c>
      <c r="I12" s="14">
        <f>C10+90</f>
        <v>100</v>
      </c>
      <c r="J12" s="33">
        <v>0</v>
      </c>
      <c r="K12" s="33">
        <f>COS(RADIANS(90-H12))*(90-ABS(I12))</f>
        <v>3.4202014332566852</v>
      </c>
      <c r="L12" s="33">
        <v>0</v>
      </c>
      <c r="M12" s="33">
        <f>SIN(RADIANS(90-H12))*(90-ABS(I12))</f>
        <v>-9.3969262078590852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20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110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110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59.800095280213014</v>
      </c>
      <c r="G45" s="74">
        <v>5.5800961529016924E-2</v>
      </c>
      <c r="H45" s="75">
        <v>9.6388272973640348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5.5800961529016035E-2</v>
      </c>
      <c r="G46" s="76">
        <v>50.763316560375969</v>
      </c>
      <c r="H46" s="7">
        <v>-7.9535529625682244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9.6388272973640383</v>
      </c>
      <c r="G47" s="6">
        <v>-7.9535529625682235</v>
      </c>
      <c r="H47" s="5">
        <v>37.436588159411023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0.93969262078590843</v>
      </c>
      <c r="C50" s="74">
        <f>SIN(RADIANS($C39))*COS(RADIANS($D39))</f>
        <v>0.34202014332566871</v>
      </c>
      <c r="D50" s="75">
        <f>SIN(RADIANS($D39))</f>
        <v>0</v>
      </c>
      <c r="F50" t="s">
        <v>43</v>
      </c>
      <c r="G50" s="4">
        <f>G46/H47</f>
        <v>1.3559813822834921</v>
      </c>
    </row>
    <row r="51" spans="2:7" x14ac:dyDescent="0.25">
      <c r="B51" s="8">
        <f t="shared" ref="B51:B52" si="9">COS(RADIANS($C40))*COS(RADIANS($D40))</f>
        <v>-0.33682408883346515</v>
      </c>
      <c r="C51" s="76">
        <f t="shared" ref="C51:C52" si="10">SIN(RADIANS($C40))*COS(RADIANS($D40))</f>
        <v>0.92541657839832336</v>
      </c>
      <c r="D51" s="7">
        <f t="shared" ref="D51:D52" si="11">SIN(RADIANS($D40))</f>
        <v>0.17364817766693033</v>
      </c>
      <c r="F51" t="s">
        <v>44</v>
      </c>
      <c r="G51" s="4">
        <f>F45/H47</f>
        <v>1.5973703326161715</v>
      </c>
    </row>
    <row r="52" spans="2:7" x14ac:dyDescent="0.25">
      <c r="B52" s="77">
        <f t="shared" si="9"/>
        <v>5.9391174613884684E-2</v>
      </c>
      <c r="C52" s="6">
        <f t="shared" si="10"/>
        <v>-0.16317591116653479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0.93969262078590843</v>
      </c>
      <c r="C55" s="74">
        <v>-0.33682408883346515</v>
      </c>
      <c r="D55" s="75">
        <v>5.9391174613884684E-2</v>
      </c>
    </row>
    <row r="56" spans="2:7" x14ac:dyDescent="0.25">
      <c r="B56" s="8">
        <v>0.34202014332566871</v>
      </c>
      <c r="C56" s="76">
        <v>0.92541657839832336</v>
      </c>
      <c r="D56" s="7">
        <v>-0.16317591116653479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40.761796098362794</v>
      </c>
      <c r="G59" t="s">
        <v>49</v>
      </c>
    </row>
    <row r="60" spans="2:7" x14ac:dyDescent="0.25">
      <c r="B60" s="55">
        <f>F45</f>
        <v>59.800095280213014</v>
      </c>
      <c r="C60" s="55">
        <f>H45</f>
        <v>9.6388272973640348</v>
      </c>
    </row>
    <row r="61" spans="2:7" x14ac:dyDescent="0.25">
      <c r="B61" s="55">
        <f>F47</f>
        <v>9.6388272973640383</v>
      </c>
      <c r="C61" s="55">
        <f>H47</f>
        <v>37.436588159411023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63.381085514715139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20.380898049181397</v>
      </c>
    </row>
    <row r="64" spans="2:7" x14ac:dyDescent="0.25">
      <c r="B64" t="s">
        <v>51</v>
      </c>
      <c r="C64" s="4">
        <f>((B60+C61)/2)-SQRT(((1/4)*(B60-C61)^2)+(C60^2))</f>
        <v>33.855597924908906</v>
      </c>
      <c r="D64" t="str">
        <f>IF(C64&gt;0,"Compresión",IF(C64&lt;0,"Tracción",""))</f>
        <v>Compresión</v>
      </c>
      <c r="E64" s="4">
        <f>E63+90</f>
        <v>110.3808980491814</v>
      </c>
    </row>
    <row r="66" spans="2:3" x14ac:dyDescent="0.25">
      <c r="B66" t="s">
        <v>56</v>
      </c>
      <c r="C66" s="55">
        <f>C63/C64</f>
        <v>1.8721006096331019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8D33-2D31-4DB0-8465-B717922C3E51}">
  <dimension ref="B2:M66"/>
  <sheetViews>
    <sheetView showGridLines="0" topLeftCell="A49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330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420</v>
      </c>
      <c r="I10" s="14">
        <v>0</v>
      </c>
      <c r="J10" s="33">
        <v>0</v>
      </c>
      <c r="K10" s="33">
        <f>COS(RADIANS(90-H10))*(90-ABS(I10))</f>
        <v>77.942286340599452</v>
      </c>
      <c r="L10" s="33">
        <v>0</v>
      </c>
      <c r="M10" s="33">
        <f>SIN(RADIANS(90-H10))*(90-ABS(I10))</f>
        <v>45.000000000000043</v>
      </c>
    </row>
    <row r="11" spans="2:13" x14ac:dyDescent="0.25">
      <c r="G11" s="1" t="s">
        <v>25</v>
      </c>
      <c r="H11" s="14">
        <f>C9</f>
        <v>330</v>
      </c>
      <c r="I11" s="14">
        <f>C10</f>
        <v>10</v>
      </c>
      <c r="J11" s="33">
        <v>0</v>
      </c>
      <c r="K11" s="33">
        <f>COS(RADIANS(90-H11))*(90-ABS(I11))</f>
        <v>-40.000000000000036</v>
      </c>
      <c r="L11" s="33">
        <v>0</v>
      </c>
      <c r="M11" s="33">
        <f>SIN(RADIANS(90-H11))*(90-ABS(I11))</f>
        <v>69.28203230275507</v>
      </c>
    </row>
    <row r="12" spans="2:13" x14ac:dyDescent="0.25">
      <c r="G12" s="1" t="s">
        <v>26</v>
      </c>
      <c r="H12" s="14">
        <f>C9</f>
        <v>330</v>
      </c>
      <c r="I12" s="14">
        <f>C10+90</f>
        <v>100</v>
      </c>
      <c r="J12" s="33">
        <v>0</v>
      </c>
      <c r="K12" s="33">
        <f>COS(RADIANS(90-H12))*(90-ABS(I12))</f>
        <v>5.0000000000000044</v>
      </c>
      <c r="L12" s="33">
        <v>0</v>
      </c>
      <c r="M12" s="33">
        <f>SIN(RADIANS(90-H12))*(90-ABS(I12))</f>
        <v>-8.6602540378443837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30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120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120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59.043845969227661</v>
      </c>
      <c r="G45" s="74">
        <v>-1.1612201599326011</v>
      </c>
      <c r="H45" s="75">
        <v>8.7908367196788433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-1.1612201599325971</v>
      </c>
      <c r="G46" s="76">
        <v>50.959415310418763</v>
      </c>
      <c r="H46" s="7">
        <v>-9.55922755908718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8.7908367196788433</v>
      </c>
      <c r="G47" s="6">
        <v>-9.55922755908718</v>
      </c>
      <c r="H47" s="5">
        <v>37.996738720353569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0.86602540378443871</v>
      </c>
      <c r="C50" s="74">
        <f>SIN(RADIANS($C39))*COS(RADIANS($D39))</f>
        <v>0.49999999999999994</v>
      </c>
      <c r="D50" s="75">
        <f>SIN(RADIANS($D39))</f>
        <v>0</v>
      </c>
      <c r="F50" t="s">
        <v>43</v>
      </c>
      <c r="G50" s="4">
        <f>G46/H47</f>
        <v>1.3411523469281728</v>
      </c>
    </row>
    <row r="51" spans="2:7" x14ac:dyDescent="0.25">
      <c r="B51" s="8">
        <f t="shared" ref="B51:B52" si="9">COS(RADIANS($C40))*COS(RADIANS($D40))</f>
        <v>-0.49240387650610379</v>
      </c>
      <c r="C51" s="76">
        <f t="shared" ref="C51:C52" si="10">SIN(RADIANS($C40))*COS(RADIANS($D40))</f>
        <v>0.85286853195244328</v>
      </c>
      <c r="D51" s="7">
        <f t="shared" ref="D51:D52" si="11">SIN(RADIANS($D40))</f>
        <v>0.17364817766693033</v>
      </c>
      <c r="F51" t="s">
        <v>44</v>
      </c>
      <c r="G51" s="4">
        <f>F45/H47</f>
        <v>1.5539187824453962</v>
      </c>
    </row>
    <row r="52" spans="2:7" x14ac:dyDescent="0.25">
      <c r="B52" s="77">
        <f t="shared" si="9"/>
        <v>8.682408883346511E-2</v>
      </c>
      <c r="C52" s="6">
        <f t="shared" si="10"/>
        <v>-0.15038373318043527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0.86602540378443871</v>
      </c>
      <c r="C55" s="74">
        <v>-0.49240387650610379</v>
      </c>
      <c r="D55" s="75">
        <v>8.682408883346511E-2</v>
      </c>
    </row>
    <row r="56" spans="2:7" x14ac:dyDescent="0.25">
      <c r="B56" s="8">
        <v>0.49999999999999994</v>
      </c>
      <c r="C56" s="76">
        <v>0.85286853195244328</v>
      </c>
      <c r="D56" s="7">
        <v>-0.15038373318043527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39.873650609733183</v>
      </c>
      <c r="G59" t="s">
        <v>49</v>
      </c>
    </row>
    <row r="60" spans="2:7" x14ac:dyDescent="0.25">
      <c r="B60" s="55">
        <f>F45</f>
        <v>59.043845969227661</v>
      </c>
      <c r="C60" s="55">
        <f>H45</f>
        <v>8.7908367196788433</v>
      </c>
    </row>
    <row r="61" spans="2:7" x14ac:dyDescent="0.25">
      <c r="B61" s="55">
        <f>F47</f>
        <v>8.7908367196788433</v>
      </c>
      <c r="C61" s="55">
        <f>H47</f>
        <v>37.996738720353569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62.232476383755966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19.936825304866591</v>
      </c>
    </row>
    <row r="64" spans="2:7" x14ac:dyDescent="0.25">
      <c r="B64" t="s">
        <v>51</v>
      </c>
      <c r="C64" s="4">
        <f>((B60+C61)/2)-SQRT(((1/4)*(B60-C61)^2)+(C60^2))</f>
        <v>34.808108305825272</v>
      </c>
      <c r="D64" t="str">
        <f>IF(C64&gt;0,"Compresión",IF(C64&lt;0,"Tracción",""))</f>
        <v>Compresión</v>
      </c>
      <c r="E64" s="4">
        <f>E63+90</f>
        <v>109.93682530486659</v>
      </c>
    </row>
    <row r="66" spans="2:3" x14ac:dyDescent="0.25">
      <c r="B66" t="s">
        <v>56</v>
      </c>
      <c r="C66" s="55">
        <f>C63/C64</f>
        <v>1.7878729816909102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2BEA4-B511-4F3C-80B5-AC6BED25C389}">
  <dimension ref="B2:M66"/>
  <sheetViews>
    <sheetView showGridLines="0" topLeftCell="A49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320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410</v>
      </c>
      <c r="I10" s="14">
        <v>0</v>
      </c>
      <c r="J10" s="33">
        <v>0</v>
      </c>
      <c r="K10" s="33">
        <f>COS(RADIANS(90-H10))*(90-ABS(I10))</f>
        <v>68.943999880708006</v>
      </c>
      <c r="L10" s="33">
        <v>0</v>
      </c>
      <c r="M10" s="33">
        <f>SIN(RADIANS(90-H10))*(90-ABS(I10))</f>
        <v>57.850884871788566</v>
      </c>
    </row>
    <row r="11" spans="2:13" x14ac:dyDescent="0.25">
      <c r="G11" s="1" t="s">
        <v>25</v>
      </c>
      <c r="H11" s="14">
        <f>C9</f>
        <v>320</v>
      </c>
      <c r="I11" s="14">
        <f>C10</f>
        <v>10</v>
      </c>
      <c r="J11" s="33">
        <v>0</v>
      </c>
      <c r="K11" s="33">
        <f>COS(RADIANS(90-H11))*(90-ABS(I11))</f>
        <v>-51.423008774923161</v>
      </c>
      <c r="L11" s="33">
        <v>0</v>
      </c>
      <c r="M11" s="33">
        <f>SIN(RADIANS(90-H11))*(90-ABS(I11))</f>
        <v>61.283555449518232</v>
      </c>
    </row>
    <row r="12" spans="2:13" x14ac:dyDescent="0.25">
      <c r="G12" s="1" t="s">
        <v>26</v>
      </c>
      <c r="H12" s="14">
        <f>C9</f>
        <v>320</v>
      </c>
      <c r="I12" s="14">
        <f>C10+90</f>
        <v>100</v>
      </c>
      <c r="J12" s="33">
        <v>0</v>
      </c>
      <c r="K12" s="33">
        <f>COS(RADIANS(90-H12))*(90-ABS(I12))</f>
        <v>6.4278760968653952</v>
      </c>
      <c r="L12" s="33">
        <v>0</v>
      </c>
      <c r="M12" s="33">
        <f>SIN(RADIANS(90-H12))*(90-ABS(I12))</f>
        <v>-7.660444431189779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40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130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130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57.973645198363108</v>
      </c>
      <c r="G45" s="74">
        <v>-2.1056953044565212</v>
      </c>
      <c r="H45" s="75">
        <v>7.6339051676191971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-2.1056953044565141</v>
      </c>
      <c r="G46" s="76">
        <v>51.530311603345048</v>
      </c>
      <c r="H46" s="7">
        <v>-11.025407972994328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7.6339051676191989</v>
      </c>
      <c r="G47" s="6">
        <v>-11.02540797299433</v>
      </c>
      <c r="H47" s="5">
        <v>38.496043198291829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0.76604444311897801</v>
      </c>
      <c r="C50" s="74">
        <f>SIN(RADIANS($C39))*COS(RADIANS($D39))</f>
        <v>0.64278760968653925</v>
      </c>
      <c r="D50" s="75">
        <f>SIN(RADIANS($D39))</f>
        <v>0</v>
      </c>
      <c r="F50" t="s">
        <v>43</v>
      </c>
      <c r="G50" s="4">
        <f>G46/H47</f>
        <v>1.3385872240924641</v>
      </c>
    </row>
    <row r="51" spans="2:7" x14ac:dyDescent="0.25">
      <c r="B51" s="8">
        <f t="shared" ref="B51:B52" si="9">COS(RADIANS($C40))*COS(RADIANS($D40))</f>
        <v>-0.63302222155948906</v>
      </c>
      <c r="C51" s="76">
        <f t="shared" ref="C51:C52" si="10">SIN(RADIANS($C40))*COS(RADIANS($D40))</f>
        <v>0.75440650673548892</v>
      </c>
      <c r="D51" s="7">
        <f t="shared" ref="D51:D52" si="11">SIN(RADIANS($D40))</f>
        <v>0.17364817766693033</v>
      </c>
      <c r="F51" t="s">
        <v>44</v>
      </c>
      <c r="G51" s="4">
        <f>F45/H47</f>
        <v>1.5059637402146191</v>
      </c>
    </row>
    <row r="52" spans="2:7" x14ac:dyDescent="0.25">
      <c r="B52" s="77">
        <f t="shared" si="9"/>
        <v>0.11161889704894963</v>
      </c>
      <c r="C52" s="6">
        <f t="shared" si="10"/>
        <v>-0.13302222155948898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0.76604444311897801</v>
      </c>
      <c r="C55" s="74">
        <v>-0.63302222155948906</v>
      </c>
      <c r="D55" s="75">
        <v>0.11161889704894963</v>
      </c>
    </row>
    <row r="56" spans="2:7" x14ac:dyDescent="0.25">
      <c r="B56" s="8">
        <v>0.64278760968653925</v>
      </c>
      <c r="C56" s="76">
        <v>0.75440650673548892</v>
      </c>
      <c r="D56" s="7">
        <v>-0.13302222155948898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38.091655030147287</v>
      </c>
      <c r="G59" t="s">
        <v>49</v>
      </c>
    </row>
    <row r="60" spans="2:7" x14ac:dyDescent="0.25">
      <c r="B60" s="55">
        <f>F45</f>
        <v>57.973645198363108</v>
      </c>
      <c r="C60" s="55">
        <f>H45</f>
        <v>7.6339051676191971</v>
      </c>
    </row>
    <row r="61" spans="2:7" x14ac:dyDescent="0.25">
      <c r="B61" s="55">
        <f>F47</f>
        <v>7.6339051676191989</v>
      </c>
      <c r="C61" s="55">
        <f>H47</f>
        <v>38.496043198291829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60.609041264258579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19.045827515073643</v>
      </c>
    </row>
    <row r="64" spans="2:7" x14ac:dyDescent="0.25">
      <c r="B64" t="s">
        <v>51</v>
      </c>
      <c r="C64" s="4">
        <f>((B60+C61)/2)-SQRT(((1/4)*(B60-C61)^2)+(C60^2))</f>
        <v>35.860647132396352</v>
      </c>
      <c r="D64" t="str">
        <f>IF(C64&gt;0,"Compresión",IF(C64&lt;0,"Tracción",""))</f>
        <v>Compresión</v>
      </c>
      <c r="E64" s="4">
        <f>E63+90</f>
        <v>109.04582751507364</v>
      </c>
    </row>
    <row r="66" spans="2:3" x14ac:dyDescent="0.25">
      <c r="B66" t="s">
        <v>56</v>
      </c>
      <c r="C66" s="55">
        <f>C63/C64</f>
        <v>1.6901268133977603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94AD1-3D50-4A6C-A491-443897744188}">
  <dimension ref="B2:M66"/>
  <sheetViews>
    <sheetView showGridLines="0" topLeftCell="A5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310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400</v>
      </c>
      <c r="I10" s="14">
        <v>0</v>
      </c>
      <c r="J10" s="33">
        <v>0</v>
      </c>
      <c r="K10" s="33">
        <f>COS(RADIANS(90-H10))*(90-ABS(I10))</f>
        <v>57.85088487178853</v>
      </c>
      <c r="L10" s="33">
        <v>0</v>
      </c>
      <c r="M10" s="33">
        <f>SIN(RADIANS(90-H10))*(90-ABS(I10))</f>
        <v>68.943999880708034</v>
      </c>
    </row>
    <row r="11" spans="2:13" x14ac:dyDescent="0.25">
      <c r="G11" s="1" t="s">
        <v>25</v>
      </c>
      <c r="H11" s="14">
        <f>C9</f>
        <v>310</v>
      </c>
      <c r="I11" s="14">
        <f>C10</f>
        <v>10</v>
      </c>
      <c r="J11" s="33">
        <v>0</v>
      </c>
      <c r="K11" s="33">
        <f>COS(RADIANS(90-H11))*(90-ABS(I11))</f>
        <v>-61.283555449518239</v>
      </c>
      <c r="L11" s="33">
        <v>0</v>
      </c>
      <c r="M11" s="33">
        <f>SIN(RADIANS(90-H11))*(90-ABS(I11))</f>
        <v>51.42300877492314</v>
      </c>
    </row>
    <row r="12" spans="2:13" x14ac:dyDescent="0.25">
      <c r="G12" s="1" t="s">
        <v>26</v>
      </c>
      <c r="H12" s="14">
        <f>C9</f>
        <v>310</v>
      </c>
      <c r="I12" s="14">
        <f>C10+90</f>
        <v>100</v>
      </c>
      <c r="J12" s="33">
        <v>0</v>
      </c>
      <c r="K12" s="33">
        <f>COS(RADIANS(90-H12))*(90-ABS(I12))</f>
        <v>7.6604444311897799</v>
      </c>
      <c r="L12" s="33">
        <v>0</v>
      </c>
      <c r="M12" s="33">
        <f>SIN(RADIANS(90-H12))*(90-ABS(I12))</f>
        <v>-6.4278760968653925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50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140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140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56.7185749750669</v>
      </c>
      <c r="G45" s="74">
        <v>-2.6841283177773061</v>
      </c>
      <c r="H45" s="75">
        <v>6.1917596521489582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-2.6841283177773079</v>
      </c>
      <c r="G46" s="76">
        <v>52.365006321526216</v>
      </c>
      <c r="H46" s="7">
        <v>-12.291031552515207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6.19175965214896</v>
      </c>
      <c r="G47" s="6">
        <v>-12.291031552515211</v>
      </c>
      <c r="H47" s="5">
        <v>38.916418703406876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0.64278760968653936</v>
      </c>
      <c r="C50" s="74">
        <f>SIN(RADIANS($C39))*COS(RADIANS($D39))</f>
        <v>0.76604444311897801</v>
      </c>
      <c r="D50" s="75">
        <f>SIN(RADIANS($D39))</f>
        <v>0</v>
      </c>
      <c r="F50" t="s">
        <v>43</v>
      </c>
      <c r="G50" s="4">
        <f>G46/H47</f>
        <v>1.3455761877940224</v>
      </c>
    </row>
    <row r="51" spans="2:7" x14ac:dyDescent="0.25">
      <c r="B51" s="8">
        <f t="shared" ref="B51:B52" si="9">COS(RADIANS($C40))*COS(RADIANS($D40))</f>
        <v>-0.75440650673548881</v>
      </c>
      <c r="C51" s="76">
        <f t="shared" ref="C51:C52" si="10">SIN(RADIANS($C40))*COS(RADIANS($D40))</f>
        <v>0.63302222155948917</v>
      </c>
      <c r="D51" s="7">
        <f t="shared" ref="D51:D52" si="11">SIN(RADIANS($D40))</f>
        <v>0.17364817766693033</v>
      </c>
      <c r="F51" t="s">
        <v>44</v>
      </c>
      <c r="G51" s="4">
        <f>F45/H47</f>
        <v>1.4574459023923896</v>
      </c>
    </row>
    <row r="52" spans="2:7" x14ac:dyDescent="0.25">
      <c r="B52" s="77">
        <f t="shared" si="9"/>
        <v>0.13302222155948895</v>
      </c>
      <c r="C52" s="6">
        <f t="shared" si="10"/>
        <v>-0.11161889704894966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0.64278760968653936</v>
      </c>
      <c r="C55" s="74">
        <v>-0.75440650673548881</v>
      </c>
      <c r="D55" s="75">
        <v>0.13302222155948895</v>
      </c>
    </row>
    <row r="56" spans="2:7" x14ac:dyDescent="0.25">
      <c r="B56" s="8">
        <v>0.76604444311897801</v>
      </c>
      <c r="C56" s="76">
        <v>0.63302222155948917</v>
      </c>
      <c r="D56" s="7">
        <v>-0.11161889704894966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34.823210783799702</v>
      </c>
      <c r="G59" t="s">
        <v>49</v>
      </c>
    </row>
    <row r="60" spans="2:7" x14ac:dyDescent="0.25">
      <c r="B60" s="55">
        <f>F45</f>
        <v>56.7185749750669</v>
      </c>
      <c r="C60" s="55">
        <f>H45</f>
        <v>6.1917596521489582</v>
      </c>
    </row>
    <row r="61" spans="2:7" x14ac:dyDescent="0.25">
      <c r="B61" s="55">
        <f>F47</f>
        <v>6.19175965214896</v>
      </c>
      <c r="C61" s="55">
        <f>H47</f>
        <v>38.916418703406876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58.660332241940871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17.411605391899851</v>
      </c>
    </row>
    <row r="64" spans="2:7" x14ac:dyDescent="0.25">
      <c r="B64" t="s">
        <v>51</v>
      </c>
      <c r="C64" s="4">
        <f>((B60+C61)/2)-SQRT(((1/4)*(B60-C61)^2)+(C60^2))</f>
        <v>36.974661436532905</v>
      </c>
      <c r="D64" t="str">
        <f>IF(C64&gt;0,"Compresión",IF(C64&lt;0,"Tracción",""))</f>
        <v>Compresión</v>
      </c>
      <c r="E64" s="4">
        <f>E63+90</f>
        <v>107.41160539189985</v>
      </c>
    </row>
    <row r="66" spans="2:3" x14ac:dyDescent="0.25">
      <c r="B66" t="s">
        <v>56</v>
      </c>
      <c r="C66" s="55">
        <f>C63/C64</f>
        <v>1.5865008620195609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A1E8E-E497-4719-8B28-55095E13FE0C}">
  <dimension ref="B2:M66"/>
  <sheetViews>
    <sheetView showGridLines="0" topLeftCell="A49" zoomScale="112" zoomScaleNormal="112" workbookViewId="0">
      <selection activeCell="E15" sqref="E15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300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390</v>
      </c>
      <c r="I10" s="14">
        <v>0</v>
      </c>
      <c r="J10" s="33">
        <v>0</v>
      </c>
      <c r="K10" s="33">
        <f>COS(RADIANS(90-H10))*(90-ABS(I10))</f>
        <v>45.000000000000007</v>
      </c>
      <c r="L10" s="33">
        <v>0</v>
      </c>
      <c r="M10" s="33">
        <f>SIN(RADIANS(90-H10))*(90-ABS(I10))</f>
        <v>77.94228634059948</v>
      </c>
    </row>
    <row r="11" spans="2:13" x14ac:dyDescent="0.25">
      <c r="G11" s="1" t="s">
        <v>25</v>
      </c>
      <c r="H11" s="14">
        <f>C9</f>
        <v>300</v>
      </c>
      <c r="I11" s="14">
        <f>C10</f>
        <v>10</v>
      </c>
      <c r="J11" s="33">
        <v>0</v>
      </c>
      <c r="K11" s="33">
        <f>COS(RADIANS(90-H11))*(90-ABS(I11))</f>
        <v>-69.282032302755084</v>
      </c>
      <c r="L11" s="33">
        <v>0</v>
      </c>
      <c r="M11" s="33">
        <f>SIN(RADIANS(90-H11))*(90-ABS(I11))</f>
        <v>40.000000000000007</v>
      </c>
    </row>
    <row r="12" spans="2:13" x14ac:dyDescent="0.25">
      <c r="G12" s="1" t="s">
        <v>26</v>
      </c>
      <c r="H12" s="14">
        <f>C9</f>
        <v>300</v>
      </c>
      <c r="I12" s="14">
        <f>C10+90</f>
        <v>100</v>
      </c>
      <c r="J12" s="33">
        <v>0</v>
      </c>
      <c r="K12" s="33">
        <f>COS(RADIANS(90-H12))*(90-ABS(I12))</f>
        <v>8.6602540378443855</v>
      </c>
      <c r="L12" s="33">
        <v>0</v>
      </c>
      <c r="M12" s="33">
        <f>SIN(RADIANS(90-H12))*(90-ABS(I12))</f>
        <v>-5.0000000000000009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60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150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150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55.430015291132257</v>
      </c>
      <c r="G45" s="74">
        <v>-2.8505781428912949</v>
      </c>
      <c r="H45" s="75">
        <v>4.503217403353645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-2.8505781428912904</v>
      </c>
      <c r="G46" s="76">
        <v>53.328307134344755</v>
      </c>
      <c r="H46" s="7">
        <v>-13.298276875649425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4.5032174033536441</v>
      </c>
      <c r="G47" s="6">
        <v>-13.298276875649421</v>
      </c>
      <c r="H47" s="5">
        <v>39.241677574522974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0.50000000000000011</v>
      </c>
      <c r="C50" s="74">
        <f>SIN(RADIANS($C39))*COS(RADIANS($D39))</f>
        <v>0.8660254037844386</v>
      </c>
      <c r="D50" s="75">
        <f>SIN(RADIANS($D39))</f>
        <v>0</v>
      </c>
      <c r="F50" t="s">
        <v>43</v>
      </c>
      <c r="G50" s="4">
        <f>G46/H47</f>
        <v>1.3589711355502114</v>
      </c>
    </row>
    <row r="51" spans="2:7" x14ac:dyDescent="0.25">
      <c r="B51" s="8">
        <f t="shared" ref="B51:B52" si="9">COS(RADIANS($C40))*COS(RADIANS($D40))</f>
        <v>-0.85286853195244328</v>
      </c>
      <c r="C51" s="76">
        <f t="shared" ref="C51:C52" si="10">SIN(RADIANS($C40))*COS(RADIANS($D40))</f>
        <v>0.49240387650610395</v>
      </c>
      <c r="D51" s="7">
        <f t="shared" ref="D51:D52" si="11">SIN(RADIANS($D40))</f>
        <v>0.17364817766693033</v>
      </c>
      <c r="F51" t="s">
        <v>44</v>
      </c>
      <c r="G51" s="4">
        <f>F45/H47</f>
        <v>1.4125291964357636</v>
      </c>
    </row>
    <row r="52" spans="2:7" x14ac:dyDescent="0.25">
      <c r="B52" s="77">
        <f t="shared" si="9"/>
        <v>0.15038373318043527</v>
      </c>
      <c r="C52" s="6">
        <f t="shared" si="10"/>
        <v>-8.6824088833465138E-2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0.50000000000000011</v>
      </c>
      <c r="C55" s="74">
        <v>-0.85286853195244328</v>
      </c>
      <c r="D55" s="75">
        <v>0.15038373318043527</v>
      </c>
    </row>
    <row r="56" spans="2:7" x14ac:dyDescent="0.25">
      <c r="B56" s="8">
        <v>0.8660254037844386</v>
      </c>
      <c r="C56" s="76">
        <v>0.49240387650610395</v>
      </c>
      <c r="D56" s="7">
        <v>-8.6824088833465138E-2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29.089518794991683</v>
      </c>
      <c r="G59" t="s">
        <v>49</v>
      </c>
    </row>
    <row r="60" spans="2:7" x14ac:dyDescent="0.25">
      <c r="B60" s="55">
        <f>F45</f>
        <v>55.430015291132257</v>
      </c>
      <c r="C60" s="55">
        <f>H45</f>
        <v>4.503217403353645</v>
      </c>
    </row>
    <row r="61" spans="2:7" x14ac:dyDescent="0.25">
      <c r="B61" s="55">
        <f>F47</f>
        <v>4.5032174033536441</v>
      </c>
      <c r="C61" s="55">
        <f>H47</f>
        <v>39.241677574522974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56.598380453743047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14.544759397495842</v>
      </c>
    </row>
    <row r="64" spans="2:7" x14ac:dyDescent="0.25">
      <c r="B64" t="s">
        <v>51</v>
      </c>
      <c r="C64" s="4">
        <f>((B60+C61)/2)-SQRT(((1/4)*(B60-C61)^2)+(C60^2))</f>
        <v>38.073312411912184</v>
      </c>
      <c r="D64" t="str">
        <f>IF(C64&gt;0,"Compresión",IF(C64&lt;0,"Tracción",""))</f>
        <v>Compresión</v>
      </c>
      <c r="E64" s="4">
        <f>E63+90</f>
        <v>104.54475939749584</v>
      </c>
    </row>
    <row r="66" spans="2:3" x14ac:dyDescent="0.25">
      <c r="B66" t="s">
        <v>56</v>
      </c>
      <c r="C66" s="55">
        <f>C63/C64</f>
        <v>1.4865630770816471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1AAF2-CA5F-4E74-9AE5-52A971F548A3}">
  <dimension ref="B2:M66"/>
  <sheetViews>
    <sheetView showGridLines="0" topLeftCell="A62" zoomScale="112" zoomScaleNormal="112" workbookViewId="0">
      <selection activeCell="F26" sqref="F26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290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380</v>
      </c>
      <c r="I10" s="14">
        <v>0</v>
      </c>
      <c r="J10" s="33">
        <v>0</v>
      </c>
      <c r="K10" s="33">
        <f>COS(RADIANS(90-H10))*(90-ABS(I10))</f>
        <v>30.781812899310211</v>
      </c>
      <c r="L10" s="33">
        <v>0</v>
      </c>
      <c r="M10" s="33">
        <f>SIN(RADIANS(90-H10))*(90-ABS(I10))</f>
        <v>84.572335870731749</v>
      </c>
    </row>
    <row r="11" spans="2:13" x14ac:dyDescent="0.25">
      <c r="G11" s="1" t="s">
        <v>25</v>
      </c>
      <c r="H11" s="14">
        <f>C9</f>
        <v>290</v>
      </c>
      <c r="I11" s="14">
        <f>C10</f>
        <v>10</v>
      </c>
      <c r="J11" s="33">
        <v>0</v>
      </c>
      <c r="K11" s="33">
        <f>COS(RADIANS(90-H11))*(90-ABS(I11))</f>
        <v>-75.175409662872681</v>
      </c>
      <c r="L11" s="33">
        <v>0</v>
      </c>
      <c r="M11" s="33">
        <f>SIN(RADIANS(90-H11))*(90-ABS(I11))</f>
        <v>27.361611466053493</v>
      </c>
    </row>
    <row r="12" spans="2:13" x14ac:dyDescent="0.25">
      <c r="G12" s="1" t="s">
        <v>26</v>
      </c>
      <c r="H12" s="14">
        <f>C9</f>
        <v>290</v>
      </c>
      <c r="I12" s="14">
        <f>C10+90</f>
        <v>100</v>
      </c>
      <c r="J12" s="33">
        <v>0</v>
      </c>
      <c r="K12" s="33">
        <f>COS(RADIANS(90-H12))*(90-ABS(I12))</f>
        <v>9.3969262078590852</v>
      </c>
      <c r="L12" s="33">
        <v>0</v>
      </c>
      <c r="M12" s="33">
        <f>SIN(RADIANS(90-H12))*(90-ABS(I12))</f>
        <v>-3.4202014332566866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70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160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160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54.263385461557277</v>
      </c>
      <c r="G45" s="74">
        <v>-2.6114760333676381</v>
      </c>
      <c r="H45" s="75">
        <v>2.6216096991388733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-2.6114760333676337</v>
      </c>
      <c r="G46" s="76">
        <v>54.27818343448584</v>
      </c>
      <c r="H46" s="7">
        <v>-13.996656461082827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2.6216096991388733</v>
      </c>
      <c r="G47" s="6">
        <v>-13.996656461082829</v>
      </c>
      <c r="H47" s="5">
        <v>39.458431103956869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0.34202014332566882</v>
      </c>
      <c r="C50" s="74">
        <f>SIN(RADIANS($C39))*COS(RADIANS($D39))</f>
        <v>0.93969262078590832</v>
      </c>
      <c r="D50" s="75">
        <f>SIN(RADIANS($D39))</f>
        <v>0</v>
      </c>
      <c r="F50" t="s">
        <v>43</v>
      </c>
      <c r="G50" s="4">
        <f>G46/H47</f>
        <v>1.3755788538952542</v>
      </c>
    </row>
    <row r="51" spans="2:7" x14ac:dyDescent="0.25">
      <c r="B51" s="8">
        <f t="shared" ref="B51:B52" si="9">COS(RADIANS($C40))*COS(RADIANS($D40))</f>
        <v>-0.92541657839832325</v>
      </c>
      <c r="C51" s="76">
        <f t="shared" ref="C51:C52" si="10">SIN(RADIANS($C40))*COS(RADIANS($D40))</f>
        <v>0.33682408883346532</v>
      </c>
      <c r="D51" s="7">
        <f t="shared" ref="D51:D52" si="11">SIN(RADIANS($D40))</f>
        <v>0.17364817766693033</v>
      </c>
      <c r="F51" t="s">
        <v>44</v>
      </c>
      <c r="G51" s="4">
        <f>F45/H47</f>
        <v>1.375203826999492</v>
      </c>
    </row>
    <row r="52" spans="2:7" x14ac:dyDescent="0.25">
      <c r="B52" s="77">
        <f t="shared" si="9"/>
        <v>0.16317591116653477</v>
      </c>
      <c r="C52" s="6">
        <f t="shared" si="10"/>
        <v>-5.9391174613884719E-2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0.34202014332566882</v>
      </c>
      <c r="C55" s="74">
        <v>-0.92541657839832325</v>
      </c>
      <c r="D55" s="75">
        <v>0.16317591116653477</v>
      </c>
    </row>
    <row r="56" spans="2:7" x14ac:dyDescent="0.25">
      <c r="B56" s="8">
        <v>0.93969262078590832</v>
      </c>
      <c r="C56" s="76">
        <v>0.33682408883346532</v>
      </c>
      <c r="D56" s="7">
        <v>-5.9391174613884719E-2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19.501754101966682</v>
      </c>
      <c r="G59" t="s">
        <v>49</v>
      </c>
    </row>
    <row r="60" spans="2:7" x14ac:dyDescent="0.25">
      <c r="B60" s="55">
        <f>F45</f>
        <v>54.263385461557277</v>
      </c>
      <c r="C60" s="55">
        <f>H45</f>
        <v>2.6216096991388733</v>
      </c>
    </row>
    <row r="61" spans="2:7" x14ac:dyDescent="0.25">
      <c r="B61" s="55">
        <f>F47</f>
        <v>2.6216096991388733</v>
      </c>
      <c r="C61" s="55">
        <f>H47</f>
        <v>39.458431103956869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54.71390171184364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9.7508770509833411</v>
      </c>
    </row>
    <row r="64" spans="2:7" x14ac:dyDescent="0.25">
      <c r="B64" t="s">
        <v>51</v>
      </c>
      <c r="C64" s="4">
        <f>((B60+C61)/2)-SQRT(((1/4)*(B60-C61)^2)+(C60^2))</f>
        <v>39.007914853670506</v>
      </c>
      <c r="D64" t="str">
        <f>IF(C64&gt;0,"Compresión",IF(C64&lt;0,"Tracción",""))</f>
        <v>Compresión</v>
      </c>
      <c r="E64" s="4">
        <f>E63+90</f>
        <v>99.750877050983348</v>
      </c>
    </row>
    <row r="66" spans="2:3" x14ac:dyDescent="0.25">
      <c r="B66" t="s">
        <v>56</v>
      </c>
      <c r="C66" s="55">
        <f>C63/C64</f>
        <v>1.4026358988192689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7AD9F-B460-446C-84A5-CFECE9237510}">
  <dimension ref="B2:M66"/>
  <sheetViews>
    <sheetView showGridLines="0" topLeftCell="A54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280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370</v>
      </c>
      <c r="I10" s="14">
        <v>0</v>
      </c>
      <c r="J10" s="33">
        <v>0</v>
      </c>
      <c r="K10" s="33">
        <f>COS(RADIANS(90-H10))*(90-ABS(I10))</f>
        <v>15.628335990023697</v>
      </c>
      <c r="L10" s="33">
        <v>0</v>
      </c>
      <c r="M10" s="33">
        <f>SIN(RADIANS(90-H10))*(90-ABS(I10))</f>
        <v>88.632697771098734</v>
      </c>
    </row>
    <row r="11" spans="2:13" x14ac:dyDescent="0.25">
      <c r="G11" s="1" t="s">
        <v>25</v>
      </c>
      <c r="H11" s="14">
        <f>C9</f>
        <v>280</v>
      </c>
      <c r="I11" s="14">
        <f>C10</f>
        <v>10</v>
      </c>
      <c r="J11" s="33">
        <v>0</v>
      </c>
      <c r="K11" s="33">
        <f>COS(RADIANS(90-H11))*(90-ABS(I11))</f>
        <v>-78.784620240976636</v>
      </c>
      <c r="L11" s="33">
        <v>0</v>
      </c>
      <c r="M11" s="33">
        <f>SIN(RADIANS(90-H11))*(90-ABS(I11))</f>
        <v>13.891854213354438</v>
      </c>
    </row>
    <row r="12" spans="2:13" x14ac:dyDescent="0.25">
      <c r="G12" s="1" t="s">
        <v>26</v>
      </c>
      <c r="H12" s="14">
        <f>C9</f>
        <v>280</v>
      </c>
      <c r="I12" s="14">
        <f>C10+90</f>
        <v>100</v>
      </c>
      <c r="J12" s="33">
        <v>0</v>
      </c>
      <c r="K12" s="33">
        <f>COS(RADIANS(90-H12))*(90-ABS(I12))</f>
        <v>9.8480775301220795</v>
      </c>
      <c r="L12" s="33">
        <v>0</v>
      </c>
      <c r="M12" s="33">
        <f>SIN(RADIANS(90-H12))*(90-ABS(I12))</f>
        <v>-1.7364817766693048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80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170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170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53.359398261411251</v>
      </c>
      <c r="G45" s="74">
        <v>-2.0240444304857546</v>
      </c>
      <c r="H45" s="75">
        <v>0.61291708284087987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-2.0240444304857528</v>
      </c>
      <c r="G46" s="76">
        <v>55.083682530916029</v>
      </c>
      <c r="H46" s="7">
        <v>-14.346948968927386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0.61291708284087987</v>
      </c>
      <c r="G47" s="6">
        <v>-14.346948968927386</v>
      </c>
      <c r="H47" s="5">
        <v>39.556919207672692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0.17364817766693041</v>
      </c>
      <c r="C50" s="74">
        <f>SIN(RADIANS($C39))*COS(RADIANS($D39))</f>
        <v>0.98480775301220802</v>
      </c>
      <c r="D50" s="75">
        <f>SIN(RADIANS($D39))</f>
        <v>0</v>
      </c>
      <c r="F50" t="s">
        <v>43</v>
      </c>
      <c r="G50" s="4">
        <f>G46/H47</f>
        <v>1.3925170016837831</v>
      </c>
    </row>
    <row r="51" spans="2:7" x14ac:dyDescent="0.25">
      <c r="B51" s="8">
        <f t="shared" ref="B51:B52" si="9">COS(RADIANS($C40))*COS(RADIANS($D40))</f>
        <v>-0.9698463103929541</v>
      </c>
      <c r="C51" s="76">
        <f t="shared" ref="C51:C52" si="10">SIN(RADIANS($C40))*COS(RADIANS($D40))</f>
        <v>0.1710100716628343</v>
      </c>
      <c r="D51" s="7">
        <f t="shared" ref="D51:D52" si="11">SIN(RADIANS($D40))</f>
        <v>0.17364817766693033</v>
      </c>
      <c r="F51" t="s">
        <v>44</v>
      </c>
      <c r="G51" s="4">
        <f>F45/H47</f>
        <v>1.3489270481676274</v>
      </c>
    </row>
    <row r="52" spans="2:7" x14ac:dyDescent="0.25">
      <c r="B52" s="77">
        <f t="shared" si="9"/>
        <v>0.17101007166283433</v>
      </c>
      <c r="C52" s="6">
        <f t="shared" si="10"/>
        <v>-3.0153689607045786E-2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0.17364817766693041</v>
      </c>
      <c r="C55" s="74">
        <v>-0.9698463103929541</v>
      </c>
      <c r="D55" s="75">
        <v>0.17101007166283433</v>
      </c>
    </row>
    <row r="56" spans="2:7" x14ac:dyDescent="0.25">
      <c r="B56" s="8">
        <v>0.98480775301220802</v>
      </c>
      <c r="C56" s="76">
        <v>0.1710100716628343</v>
      </c>
      <c r="D56" s="7">
        <v>-3.0153689607045786E-2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5.0752715367648991</v>
      </c>
      <c r="G59" t="s">
        <v>49</v>
      </c>
    </row>
    <row r="60" spans="2:7" x14ac:dyDescent="0.25">
      <c r="B60" s="55">
        <f>F45</f>
        <v>53.359398261411251</v>
      </c>
      <c r="C60" s="55">
        <f>H45</f>
        <v>0.61291708284087987</v>
      </c>
    </row>
    <row r="61" spans="2:7" x14ac:dyDescent="0.25">
      <c r="B61" s="55">
        <f>F47</f>
        <v>0.61291708284087987</v>
      </c>
      <c r="C61" s="55">
        <f>H47</f>
        <v>39.556919207672692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53.386562183942203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2.5376357683824495</v>
      </c>
    </row>
    <row r="64" spans="2:7" x14ac:dyDescent="0.25">
      <c r="B64" t="s">
        <v>51</v>
      </c>
      <c r="C64" s="4">
        <f>((B60+C61)/2)-SQRT(((1/4)*(B60-C61)^2)+(C60^2))</f>
        <v>39.529755285141732</v>
      </c>
      <c r="D64" t="str">
        <f>IF(C64&gt;0,"Compresión",IF(C64&lt;0,"Tracción",""))</f>
        <v>Compresión</v>
      </c>
      <c r="E64" s="4">
        <f>E63+90</f>
        <v>92.537635768382444</v>
      </c>
    </row>
    <row r="66" spans="2:3" x14ac:dyDescent="0.25">
      <c r="B66" t="s">
        <v>56</v>
      </c>
      <c r="C66" s="55">
        <f>C63/C64</f>
        <v>1.3505411758521284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9EB5D-9C07-4A98-BF3F-25660B5D40DB}">
  <dimension ref="B2:M66"/>
  <sheetViews>
    <sheetView showGridLines="0" topLeftCell="A49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270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360</v>
      </c>
      <c r="I10" s="14">
        <v>0</v>
      </c>
      <c r="J10" s="33">
        <v>0</v>
      </c>
      <c r="K10" s="33">
        <f>COS(RADIANS(90-H10))*(90-ABS(I10))</f>
        <v>-1.653950414126637E-14</v>
      </c>
      <c r="L10" s="33">
        <v>0</v>
      </c>
      <c r="M10" s="33">
        <f>SIN(RADIANS(90-H10))*(90-ABS(I10))</f>
        <v>90</v>
      </c>
    </row>
    <row r="11" spans="2:13" x14ac:dyDescent="0.25">
      <c r="G11" s="1" t="s">
        <v>25</v>
      </c>
      <c r="H11" s="14">
        <f>C9</f>
        <v>270</v>
      </c>
      <c r="I11" s="14">
        <f>C10</f>
        <v>10</v>
      </c>
      <c r="J11" s="33">
        <v>0</v>
      </c>
      <c r="K11" s="33">
        <f>COS(RADIANS(90-H11))*(90-ABS(I11))</f>
        <v>-80</v>
      </c>
      <c r="L11" s="33">
        <v>0</v>
      </c>
      <c r="M11" s="33">
        <f>SIN(RADIANS(90-H11))*(90-ABS(I11))</f>
        <v>-9.8011876392689601E-15</v>
      </c>
    </row>
    <row r="12" spans="2:13" x14ac:dyDescent="0.25">
      <c r="G12" s="1" t="s">
        <v>26</v>
      </c>
      <c r="H12" s="14">
        <f>C9</f>
        <v>270</v>
      </c>
      <c r="I12" s="14">
        <f>C10+90</f>
        <v>100</v>
      </c>
      <c r="J12" s="33">
        <v>0</v>
      </c>
      <c r="K12" s="33">
        <f>COS(RADIANS(90-H12))*(90-ABS(I12))</f>
        <v>10</v>
      </c>
      <c r="L12" s="33">
        <v>0</v>
      </c>
      <c r="M12" s="33">
        <f>SIN(RADIANS(90-H12))*(90-ABS(I12))</f>
        <v>1.22514845490862E-15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90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180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180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52.827087888461982</v>
      </c>
      <c r="G45" s="74">
        <v>-1.188532683191831</v>
      </c>
      <c r="H45" s="75">
        <v>-1.4472978989529479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-1.188532683191831</v>
      </c>
      <c r="G46" s="76">
        <v>55.641222283186316</v>
      </c>
      <c r="H46" s="7">
        <v>-14.324562159367042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-1.4472978989529479</v>
      </c>
      <c r="G47" s="6">
        <v>-14.324562159367041</v>
      </c>
      <c r="H47" s="5">
        <v>39.531689828351688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6.1257422745431001E-17</v>
      </c>
      <c r="C50" s="74">
        <f>SIN(RADIANS($C39))*COS(RADIANS($D39))</f>
        <v>1</v>
      </c>
      <c r="D50" s="75">
        <f>SIN(RADIANS($D39))</f>
        <v>0</v>
      </c>
      <c r="F50" t="s">
        <v>43</v>
      </c>
      <c r="G50" s="4">
        <f>G46/H47</f>
        <v>1.4075093304835415</v>
      </c>
    </row>
    <row r="51" spans="2:7" x14ac:dyDescent="0.25">
      <c r="B51" s="8">
        <f t="shared" ref="B51:B52" si="9">COS(RADIANS($C40))*COS(RADIANS($D40))</f>
        <v>-0.98480775301220802</v>
      </c>
      <c r="C51" s="76">
        <f t="shared" ref="C51:C52" si="10">SIN(RADIANS($C40))*COS(RADIANS($D40))</f>
        <v>1.2065356969849366E-16</v>
      </c>
      <c r="D51" s="7">
        <f t="shared" ref="D51:D52" si="11">SIN(RADIANS($D40))</f>
        <v>0.17364817766693033</v>
      </c>
      <c r="F51" t="s">
        <v>44</v>
      </c>
      <c r="G51" s="4">
        <f>F45/H47</f>
        <v>1.336322533082686</v>
      </c>
    </row>
    <row r="52" spans="2:7" x14ac:dyDescent="0.25">
      <c r="B52" s="77">
        <f t="shared" si="9"/>
        <v>0.1736481776669303</v>
      </c>
      <c r="C52" s="6">
        <f t="shared" si="10"/>
        <v>-2.1274479656633721E-17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6.1257422745431001E-17</v>
      </c>
      <c r="C55" s="74">
        <v>-0.98480775301220802</v>
      </c>
      <c r="D55" s="75">
        <v>0.1736481776669303</v>
      </c>
    </row>
    <row r="56" spans="2:7" x14ac:dyDescent="0.25">
      <c r="B56" s="8">
        <v>1</v>
      </c>
      <c r="C56" s="76">
        <v>1.2065356969849366E-16</v>
      </c>
      <c r="D56" s="7">
        <v>-2.1274479656633721E-17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-12.28243348887108</v>
      </c>
      <c r="G59" t="s">
        <v>49</v>
      </c>
    </row>
    <row r="60" spans="2:7" x14ac:dyDescent="0.25">
      <c r="B60" s="55">
        <f>F45</f>
        <v>52.827087888461982</v>
      </c>
      <c r="C60" s="55">
        <f>H45</f>
        <v>-1.4472978989529479</v>
      </c>
    </row>
    <row r="61" spans="2:7" x14ac:dyDescent="0.25">
      <c r="B61" s="55">
        <f>F47</f>
        <v>-1.4472978989529479</v>
      </c>
      <c r="C61" s="55">
        <f>H47</f>
        <v>39.531689828351688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52.982812526128093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-6.1412167444355399</v>
      </c>
    </row>
    <row r="64" spans="2:7" x14ac:dyDescent="0.25">
      <c r="B64" t="s">
        <v>51</v>
      </c>
      <c r="C64" s="4">
        <f>((B60+C61)/2)-SQRT(((1/4)*(B60-C61)^2)+(C60^2))</f>
        <v>39.375965190685584</v>
      </c>
      <c r="D64" t="str">
        <f>IF(C64&gt;0,"Compresión",IF(C64&lt;0,"Tracción",""))</f>
        <v>Compresión</v>
      </c>
      <c r="E64" s="4">
        <f>E63+90</f>
        <v>83.858783255564461</v>
      </c>
    </row>
    <row r="66" spans="2:3" x14ac:dyDescent="0.25">
      <c r="B66" t="s">
        <v>56</v>
      </c>
      <c r="C66" s="55">
        <f>C63/C64</f>
        <v>1.3455622552881883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B70E5-F4BF-4B24-9619-49CD216CD873}">
  <dimension ref="B2:M66"/>
  <sheetViews>
    <sheetView showGridLines="0" topLeftCell="A48" zoomScale="112" zoomScaleNormal="112" workbookViewId="0">
      <selection activeCell="C67" sqref="C67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260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350</v>
      </c>
      <c r="I10" s="14">
        <v>0</v>
      </c>
      <c r="J10" s="33">
        <v>0</v>
      </c>
      <c r="K10" s="33">
        <f>COS(RADIANS(90-H10))*(90-ABS(I10))</f>
        <v>-15.62833599002373</v>
      </c>
      <c r="L10" s="33">
        <v>0</v>
      </c>
      <c r="M10" s="33">
        <f>SIN(RADIANS(90-H10))*(90-ABS(I10))</f>
        <v>88.632697771098719</v>
      </c>
    </row>
    <row r="11" spans="2:13" x14ac:dyDescent="0.25">
      <c r="G11" s="1" t="s">
        <v>25</v>
      </c>
      <c r="H11" s="14">
        <f>C9</f>
        <v>260</v>
      </c>
      <c r="I11" s="14">
        <f>C10</f>
        <v>10</v>
      </c>
      <c r="J11" s="33">
        <v>0</v>
      </c>
      <c r="K11" s="33">
        <f>COS(RADIANS(90-H11))*(90-ABS(I11))</f>
        <v>-78.784620240976636</v>
      </c>
      <c r="L11" s="33">
        <v>0</v>
      </c>
      <c r="M11" s="33">
        <f>SIN(RADIANS(90-H11))*(90-ABS(I11))</f>
        <v>-13.891854213354422</v>
      </c>
    </row>
    <row r="12" spans="2:13" x14ac:dyDescent="0.25">
      <c r="G12" s="1" t="s">
        <v>26</v>
      </c>
      <c r="H12" s="14">
        <f>C9</f>
        <v>260</v>
      </c>
      <c r="I12" s="14">
        <f>C10+90</f>
        <v>100</v>
      </c>
      <c r="J12" s="33">
        <v>0</v>
      </c>
      <c r="K12" s="33">
        <f>COS(RADIANS(90-H12))*(90-ABS(I12))</f>
        <v>9.8480775301220795</v>
      </c>
      <c r="L12" s="33">
        <v>0</v>
      </c>
      <c r="M12" s="33">
        <f>SIN(RADIANS(90-H12))*(90-ABS(I12))</f>
        <v>1.7364817766693028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100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-170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-170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52.730658829751533</v>
      </c>
      <c r="G45" s="74">
        <v>-0.23523230150162</v>
      </c>
      <c r="H45" s="75">
        <v>-3.4779390907866401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-0.23523230150162</v>
      </c>
      <c r="G46" s="76">
        <v>55.887279919291814</v>
      </c>
      <c r="H46" s="7">
        <v>-13.921962544056475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-3.4779390907866397</v>
      </c>
      <c r="G47" s="6">
        <v>-13.921962544056477</v>
      </c>
      <c r="H47" s="5">
        <v>39.382061250956632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-0.1736481776669303</v>
      </c>
      <c r="C50" s="74">
        <f>SIN(RADIANS($C39))*COS(RADIANS($D39))</f>
        <v>0.98480775301220802</v>
      </c>
      <c r="D50" s="75">
        <f>SIN(RADIANS($D39))</f>
        <v>0</v>
      </c>
      <c r="F50" t="s">
        <v>43</v>
      </c>
      <c r="G50" s="4">
        <f>G46/H47</f>
        <v>1.4191049971497938</v>
      </c>
    </row>
    <row r="51" spans="2:7" x14ac:dyDescent="0.25">
      <c r="B51" s="8">
        <f t="shared" ref="B51:B52" si="9">COS(RADIANS($C40))*COS(RADIANS($D40))</f>
        <v>-0.9698463103929541</v>
      </c>
      <c r="C51" s="76">
        <f t="shared" ref="C51:C52" si="10">SIN(RADIANS($C40))*COS(RADIANS($D40))</f>
        <v>-0.1710100716628343</v>
      </c>
      <c r="D51" s="7">
        <f t="shared" ref="D51:D52" si="11">SIN(RADIANS($D40))</f>
        <v>0.17364817766693033</v>
      </c>
      <c r="F51" t="s">
        <v>44</v>
      </c>
      <c r="G51" s="4">
        <f>F45/H47</f>
        <v>1.3389512167413697</v>
      </c>
    </row>
    <row r="52" spans="2:7" x14ac:dyDescent="0.25">
      <c r="B52" s="77">
        <f t="shared" si="9"/>
        <v>0.17101007166283433</v>
      </c>
      <c r="C52" s="6">
        <f t="shared" si="10"/>
        <v>3.0153689607045786E-2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-0.1736481776669303</v>
      </c>
      <c r="C55" s="74">
        <v>-0.9698463103929541</v>
      </c>
      <c r="D55" s="75">
        <v>0.17101007166283433</v>
      </c>
    </row>
    <row r="56" spans="2:7" x14ac:dyDescent="0.25">
      <c r="B56" s="8">
        <v>0.98480775301220802</v>
      </c>
      <c r="C56" s="76">
        <v>-0.1710100716628343</v>
      </c>
      <c r="D56" s="7">
        <v>3.0153689607045786E-2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-27.523763321804118</v>
      </c>
      <c r="G59" t="s">
        <v>49</v>
      </c>
    </row>
    <row r="60" spans="2:7" x14ac:dyDescent="0.25">
      <c r="B60" s="55">
        <f>F45</f>
        <v>52.730658829751533</v>
      </c>
      <c r="C60" s="55">
        <f>H45</f>
        <v>-3.4779390907866401</v>
      </c>
    </row>
    <row r="61" spans="2:7" x14ac:dyDescent="0.25">
      <c r="B61" s="55">
        <f>F47</f>
        <v>-3.4779390907866397</v>
      </c>
      <c r="C61" s="55">
        <f>H47</f>
        <v>39.382061250956632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53.582469569810456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-13.761881660902059</v>
      </c>
    </row>
    <row r="64" spans="2:7" x14ac:dyDescent="0.25">
      <c r="B64" t="s">
        <v>51</v>
      </c>
      <c r="C64" s="4">
        <f>((B60+C61)/2)-SQRT(((1/4)*(B60-C61)^2)+(C60^2))</f>
        <v>38.530250510897702</v>
      </c>
      <c r="D64" t="str">
        <f>IF(C64&gt;0,"Compresión",IF(C64&lt;0,"Tracción",""))</f>
        <v>Compresión</v>
      </c>
      <c r="E64" s="4">
        <f>E63+90</f>
        <v>76.238118339097937</v>
      </c>
    </row>
    <row r="66" spans="2:3" x14ac:dyDescent="0.25">
      <c r="B66" t="s">
        <v>56</v>
      </c>
      <c r="C66" s="55">
        <f>C63/C64</f>
        <v>1.390659776651477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A525-84C1-41C7-9444-876728D68F0C}">
  <dimension ref="B2:M66"/>
  <sheetViews>
    <sheetView showGridLines="0" topLeftCell="A59" zoomScale="112" zoomScaleNormal="112" workbookViewId="0">
      <selection activeCell="D75" sqref="D75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250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340</v>
      </c>
      <c r="I10" s="14">
        <v>0</v>
      </c>
      <c r="J10" s="33">
        <v>0</v>
      </c>
      <c r="K10" s="33">
        <f>COS(RADIANS(90-H10))*(90-ABS(I10))</f>
        <v>-30.781812899310168</v>
      </c>
      <c r="L10" s="33">
        <v>0</v>
      </c>
      <c r="M10" s="33">
        <f>SIN(RADIANS(90-H10))*(90-ABS(I10))</f>
        <v>84.572335870731763</v>
      </c>
    </row>
    <row r="11" spans="2:13" x14ac:dyDescent="0.25">
      <c r="G11" s="1" t="s">
        <v>25</v>
      </c>
      <c r="H11" s="14">
        <f>C9</f>
        <v>250</v>
      </c>
      <c r="I11" s="14">
        <f>C10</f>
        <v>10</v>
      </c>
      <c r="J11" s="33">
        <v>0</v>
      </c>
      <c r="K11" s="33">
        <f>COS(RADIANS(90-H11))*(90-ABS(I11))</f>
        <v>-75.175409662872667</v>
      </c>
      <c r="L11" s="33">
        <v>0</v>
      </c>
      <c r="M11" s="33">
        <f>SIN(RADIANS(90-H11))*(90-ABS(I11))</f>
        <v>-27.36161146605351</v>
      </c>
    </row>
    <row r="12" spans="2:13" x14ac:dyDescent="0.25">
      <c r="G12" s="1" t="s">
        <v>26</v>
      </c>
      <c r="H12" s="14">
        <f>C9</f>
        <v>250</v>
      </c>
      <c r="I12" s="14">
        <f>C10+90</f>
        <v>100</v>
      </c>
      <c r="J12" s="33">
        <v>0</v>
      </c>
      <c r="K12" s="33">
        <f>COS(RADIANS(90-H12))*(90-ABS(I12))</f>
        <v>9.3969262078590834</v>
      </c>
      <c r="L12" s="33">
        <v>0</v>
      </c>
      <c r="M12" s="33">
        <f>SIN(RADIANS(90-H12))*(90-ABS(I12))</f>
        <v>3.4202014332566888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110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-160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-160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53.081741852901743</v>
      </c>
      <c r="G45" s="74">
        <v>0.6921349652810046</v>
      </c>
      <c r="H45" s="75">
        <v>-5.3970718734073975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0.69213496528099938</v>
      </c>
      <c r="G46" s="76">
        <v>55.805940644811869</v>
      </c>
      <c r="H46" s="7">
        <v>-13.149894980820863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-5.3970718734073975</v>
      </c>
      <c r="G47" s="6">
        <v>-13.149894980820864</v>
      </c>
      <c r="H47" s="5">
        <v>39.112317502286373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-0.34202014332566871</v>
      </c>
      <c r="C50" s="74">
        <f>SIN(RADIANS($C39))*COS(RADIANS($D39))</f>
        <v>0.93969262078590843</v>
      </c>
      <c r="D50" s="75">
        <f>SIN(RADIANS($D39))</f>
        <v>0</v>
      </c>
      <c r="F50" t="s">
        <v>43</v>
      </c>
      <c r="G50" s="4">
        <f>G46/H47</f>
        <v>1.4268124265852986</v>
      </c>
    </row>
    <row r="51" spans="2:7" x14ac:dyDescent="0.25">
      <c r="B51" s="8">
        <f t="shared" ref="B51:B52" si="9">COS(RADIANS($C40))*COS(RADIANS($D40))</f>
        <v>-0.92541657839832325</v>
      </c>
      <c r="C51" s="76">
        <f t="shared" ref="C51:C52" si="10">SIN(RADIANS($C40))*COS(RADIANS($D40))</f>
        <v>-0.33682408883346532</v>
      </c>
      <c r="D51" s="7">
        <f t="shared" ref="D51:D52" si="11">SIN(RADIANS($D40))</f>
        <v>0.17364817766693033</v>
      </c>
      <c r="F51" t="s">
        <v>44</v>
      </c>
      <c r="G51" s="4">
        <f>F45/H47</f>
        <v>1.3571617649554713</v>
      </c>
    </row>
    <row r="52" spans="2:7" x14ac:dyDescent="0.25">
      <c r="B52" s="77">
        <f t="shared" si="9"/>
        <v>0.16317591116653477</v>
      </c>
      <c r="C52" s="6">
        <f t="shared" si="10"/>
        <v>5.9391174613884719E-2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-0.34202014332566871</v>
      </c>
      <c r="C55" s="74">
        <v>-0.92541657839832325</v>
      </c>
      <c r="D55" s="75">
        <v>0.16317591116653477</v>
      </c>
    </row>
    <row r="56" spans="2:7" x14ac:dyDescent="0.25">
      <c r="B56" s="8">
        <v>0.93969262078590843</v>
      </c>
      <c r="C56" s="76">
        <v>-0.33682408883346532</v>
      </c>
      <c r="D56" s="7">
        <v>5.9391174613884719E-2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-37.693183854737832</v>
      </c>
      <c r="G59" t="s">
        <v>49</v>
      </c>
    </row>
    <row r="60" spans="2:7" x14ac:dyDescent="0.25">
      <c r="B60" s="55">
        <f>F45</f>
        <v>53.081741852901743</v>
      </c>
      <c r="C60" s="55">
        <f>H45</f>
        <v>-5.3970718734073975</v>
      </c>
    </row>
    <row r="61" spans="2:7" x14ac:dyDescent="0.25">
      <c r="B61" s="55">
        <f>F47</f>
        <v>-5.3970718734073975</v>
      </c>
      <c r="C61" s="55">
        <f>H47</f>
        <v>39.112317502286373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54.923953772578486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-18.846591927368916</v>
      </c>
    </row>
    <row r="64" spans="2:7" x14ac:dyDescent="0.25">
      <c r="B64" t="s">
        <v>51</v>
      </c>
      <c r="C64" s="4">
        <f>((B60+C61)/2)-SQRT(((1/4)*(B60-C61)^2)+(C60^2))</f>
        <v>37.270105582609631</v>
      </c>
      <c r="D64" t="str">
        <f>IF(C64&gt;0,"Compresión",IF(C64&lt;0,"Tracción",""))</f>
        <v>Compresión</v>
      </c>
      <c r="E64" s="4">
        <f>E63+90</f>
        <v>71.15340807263108</v>
      </c>
    </row>
    <row r="66" spans="2:3" x14ac:dyDescent="0.25">
      <c r="B66" t="s">
        <v>56</v>
      </c>
      <c r="C66" s="55">
        <f>C63/C64</f>
        <v>1.4736731467218114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C273-A708-4CF4-ADF5-DA0693BEC965}">
  <dimension ref="B2:M66"/>
  <sheetViews>
    <sheetView showGridLines="0" topLeftCell="A49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240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330</v>
      </c>
      <c r="I10" s="14">
        <v>0</v>
      </c>
      <c r="J10" s="33">
        <v>0</v>
      </c>
      <c r="K10" s="33">
        <f>COS(RADIANS(90-H10))*(90-ABS(I10))</f>
        <v>-45.000000000000043</v>
      </c>
      <c r="L10" s="33">
        <v>0</v>
      </c>
      <c r="M10" s="33">
        <f>SIN(RADIANS(90-H10))*(90-ABS(I10))</f>
        <v>77.942286340599452</v>
      </c>
    </row>
    <row r="11" spans="2:13" x14ac:dyDescent="0.25">
      <c r="G11" s="1" t="s">
        <v>25</v>
      </c>
      <c r="H11" s="14">
        <f>C9</f>
        <v>240</v>
      </c>
      <c r="I11" s="14">
        <f>C10</f>
        <v>10</v>
      </c>
      <c r="J11" s="33">
        <v>0</v>
      </c>
      <c r="K11" s="33">
        <f>COS(RADIANS(90-H11))*(90-ABS(I11))</f>
        <v>-69.282032302755098</v>
      </c>
      <c r="L11" s="33">
        <v>0</v>
      </c>
      <c r="M11" s="33">
        <f>SIN(RADIANS(90-H11))*(90-ABS(I11))</f>
        <v>-39.999999999999993</v>
      </c>
    </row>
    <row r="12" spans="2:13" x14ac:dyDescent="0.25">
      <c r="G12" s="1" t="s">
        <v>26</v>
      </c>
      <c r="H12" s="14">
        <f>C9</f>
        <v>240</v>
      </c>
      <c r="I12" s="14">
        <f>C10+90</f>
        <v>100</v>
      </c>
      <c r="J12" s="33">
        <v>0</v>
      </c>
      <c r="K12" s="33">
        <f>COS(RADIANS(90-H12))*(90-ABS(I12))</f>
        <v>8.6602540378443873</v>
      </c>
      <c r="L12" s="33">
        <v>0</v>
      </c>
      <c r="M12" s="33">
        <f>SIN(RADIANS(90-H12))*(90-ABS(I12))</f>
        <v>4.9999999999999991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120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-150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-150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53.837991163887096</v>
      </c>
      <c r="G45" s="74">
        <v>1.4546253324827414</v>
      </c>
      <c r="H45" s="75">
        <v>-7.1268532988134368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1.4546253324827418</v>
      </c>
      <c r="G46" s="76">
        <v>55.430399008417204</v>
      </c>
      <c r="H46" s="7">
        <v>-12.037235662635423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-7.1268532988134385</v>
      </c>
      <c r="G47" s="6">
        <v>-12.037235662635425</v>
      </c>
      <c r="H47" s="5">
        <v>38.731609827695685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-0.49999999999999978</v>
      </c>
      <c r="C50" s="74">
        <f>SIN(RADIANS($C39))*COS(RADIANS($D39))</f>
        <v>0.86602540378443871</v>
      </c>
      <c r="D50" s="75">
        <f>SIN(RADIANS($D39))</f>
        <v>0</v>
      </c>
      <c r="F50" t="s">
        <v>43</v>
      </c>
      <c r="G50" s="4">
        <f>G46/H47</f>
        <v>1.4311411081287091</v>
      </c>
    </row>
    <row r="51" spans="2:7" x14ac:dyDescent="0.25">
      <c r="B51" s="8">
        <f t="shared" ref="B51:B52" si="9">COS(RADIANS($C40))*COS(RADIANS($D40))</f>
        <v>-0.85286853195244328</v>
      </c>
      <c r="C51" s="76">
        <f t="shared" ref="C51:C52" si="10">SIN(RADIANS($C40))*COS(RADIANS($D40))</f>
        <v>-0.49240387650610395</v>
      </c>
      <c r="D51" s="7">
        <f t="shared" ref="D51:D52" si="11">SIN(RADIANS($D40))</f>
        <v>0.17364817766693033</v>
      </c>
      <c r="F51" t="s">
        <v>44</v>
      </c>
      <c r="G51" s="4">
        <f>F45/H47</f>
        <v>1.3900272000930192</v>
      </c>
    </row>
    <row r="52" spans="2:7" x14ac:dyDescent="0.25">
      <c r="B52" s="77">
        <f t="shared" si="9"/>
        <v>0.15038373318043527</v>
      </c>
      <c r="C52" s="6">
        <f t="shared" si="10"/>
        <v>8.6824088833465138E-2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-0.49999999999999978</v>
      </c>
      <c r="C55" s="74">
        <v>-0.85286853195244328</v>
      </c>
      <c r="D55" s="75">
        <v>0.15038373318043527</v>
      </c>
    </row>
    <row r="56" spans="2:7" x14ac:dyDescent="0.25">
      <c r="B56" s="8">
        <v>0.86602540378443871</v>
      </c>
      <c r="C56" s="76">
        <v>-0.49240387650610395</v>
      </c>
      <c r="D56" s="7">
        <v>8.6824088833465138E-2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-43.336485380608394</v>
      </c>
      <c r="G59" t="s">
        <v>49</v>
      </c>
    </row>
    <row r="60" spans="2:7" x14ac:dyDescent="0.25">
      <c r="B60" s="55">
        <f>F45</f>
        <v>53.837991163887096</v>
      </c>
      <c r="C60" s="55">
        <f>H45</f>
        <v>-7.1268532988134368</v>
      </c>
    </row>
    <row r="61" spans="2:7" x14ac:dyDescent="0.25">
      <c r="B61" s="55">
        <f>F47</f>
        <v>-7.1268532988134385</v>
      </c>
      <c r="C61" s="55">
        <f>H47</f>
        <v>38.731609827695685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56.669535793882332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-21.668242690304197</v>
      </c>
    </row>
    <row r="64" spans="2:7" x14ac:dyDescent="0.25">
      <c r="B64" t="s">
        <v>51</v>
      </c>
      <c r="C64" s="4">
        <f>((B60+C61)/2)-SQRT(((1/4)*(B60-C61)^2)+(C60^2))</f>
        <v>35.900065197700442</v>
      </c>
      <c r="D64" t="str">
        <f>IF(C64&gt;0,"Compresión",IF(C64&lt;0,"Tracción",""))</f>
        <v>Compresión</v>
      </c>
      <c r="E64" s="4">
        <f>E63+90</f>
        <v>68.331757309695803</v>
      </c>
    </row>
    <row r="66" spans="2:3" x14ac:dyDescent="0.25">
      <c r="B66" t="s">
        <v>56</v>
      </c>
      <c r="C66" s="55">
        <f>C63/C64</f>
        <v>1.5785357347348847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39828-BC56-4F19-ABA9-DEF2F105C938}">
  <dimension ref="B2:M66"/>
  <sheetViews>
    <sheetView showGridLines="0" topLeftCell="A47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230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320</v>
      </c>
      <c r="I10" s="14">
        <v>0</v>
      </c>
      <c r="J10" s="33">
        <v>0</v>
      </c>
      <c r="K10" s="33">
        <f>COS(RADIANS(90-H10))*(90-ABS(I10))</f>
        <v>-57.850884871788551</v>
      </c>
      <c r="L10" s="33">
        <v>0</v>
      </c>
      <c r="M10" s="33">
        <f>SIN(RADIANS(90-H10))*(90-ABS(I10))</f>
        <v>68.943999880708006</v>
      </c>
    </row>
    <row r="11" spans="2:13" x14ac:dyDescent="0.25">
      <c r="G11" s="1" t="s">
        <v>25</v>
      </c>
      <c r="H11" s="14">
        <f>C9</f>
        <v>230</v>
      </c>
      <c r="I11" s="14">
        <f>C10</f>
        <v>10</v>
      </c>
      <c r="J11" s="33">
        <v>0</v>
      </c>
      <c r="K11" s="33">
        <f>COS(RADIANS(90-H11))*(90-ABS(I11))</f>
        <v>-61.283555449518232</v>
      </c>
      <c r="L11" s="33">
        <v>0</v>
      </c>
      <c r="M11" s="33">
        <f>SIN(RADIANS(90-H11))*(90-ABS(I11))</f>
        <v>-51.423008774923161</v>
      </c>
    </row>
    <row r="12" spans="2:13" x14ac:dyDescent="0.25">
      <c r="G12" s="1" t="s">
        <v>26</v>
      </c>
      <c r="H12" s="14">
        <f>C9</f>
        <v>230</v>
      </c>
      <c r="I12" s="14">
        <f>C10+90</f>
        <v>100</v>
      </c>
      <c r="J12" s="33">
        <v>0</v>
      </c>
      <c r="K12" s="33">
        <f>COS(RADIANS(90-H12))*(90-ABS(I12))</f>
        <v>7.660444431189779</v>
      </c>
      <c r="L12" s="33">
        <v>0</v>
      </c>
      <c r="M12" s="33">
        <f>SIN(RADIANS(90-H12))*(90-ABS(I12))</f>
        <v>6.4278760968653952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130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-140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-140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54.908191934751642</v>
      </c>
      <c r="G45" s="74">
        <v>1.9356547550489989</v>
      </c>
      <c r="H45" s="75">
        <v>-8.5982530440717824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1.9356547550489971</v>
      </c>
      <c r="G46" s="76">
        <v>54.838244643506599</v>
      </c>
      <c r="H46" s="7">
        <v>-10.629461321486323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-8.5982530440717824</v>
      </c>
      <c r="G47" s="6">
        <v>-10.629461321486325</v>
      </c>
      <c r="H47" s="5">
        <v>38.253563421741745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-0.64278760968653936</v>
      </c>
      <c r="C50" s="74">
        <f>SIN(RADIANS($C39))*COS(RADIANS($D39))</f>
        <v>0.76604444311897801</v>
      </c>
      <c r="D50" s="75">
        <f>SIN(RADIANS($D39))</f>
        <v>0</v>
      </c>
      <c r="F50" t="s">
        <v>43</v>
      </c>
      <c r="G50" s="4">
        <f>G46/H47</f>
        <v>1.4335460474340753</v>
      </c>
    </row>
    <row r="51" spans="2:7" x14ac:dyDescent="0.25">
      <c r="B51" s="8">
        <f t="shared" ref="B51:B52" si="9">COS(RADIANS($C40))*COS(RADIANS($D40))</f>
        <v>-0.75440650673548881</v>
      </c>
      <c r="C51" s="76">
        <f t="shared" ref="C51:C52" si="10">SIN(RADIANS($C40))*COS(RADIANS($D40))</f>
        <v>-0.63302222155948917</v>
      </c>
      <c r="D51" s="7">
        <f t="shared" ref="D51:D52" si="11">SIN(RADIANS($D40))</f>
        <v>0.17364817766693033</v>
      </c>
      <c r="F51" t="s">
        <v>44</v>
      </c>
      <c r="G51" s="4">
        <f>F45/H47</f>
        <v>1.4353745644397691</v>
      </c>
    </row>
    <row r="52" spans="2:7" x14ac:dyDescent="0.25">
      <c r="B52" s="77">
        <f t="shared" si="9"/>
        <v>0.13302222155948895</v>
      </c>
      <c r="C52" s="6">
        <f t="shared" si="10"/>
        <v>0.11161889704894966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-0.64278760968653936</v>
      </c>
      <c r="C55" s="74">
        <v>-0.75440650673548881</v>
      </c>
      <c r="D55" s="75">
        <v>0.13302222155948895</v>
      </c>
    </row>
    <row r="56" spans="2:7" x14ac:dyDescent="0.25">
      <c r="B56" s="8">
        <v>0.76604444311897801</v>
      </c>
      <c r="C56" s="76">
        <v>-0.63302222155948917</v>
      </c>
      <c r="D56" s="7">
        <v>0.11161889704894966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-45.917093235821028</v>
      </c>
      <c r="G59" t="s">
        <v>49</v>
      </c>
    </row>
    <row r="60" spans="2:7" x14ac:dyDescent="0.25">
      <c r="B60" s="55">
        <f>F45</f>
        <v>54.908191934751642</v>
      </c>
      <c r="C60" s="55">
        <f>H45</f>
        <v>-8.5982530440717824</v>
      </c>
    </row>
    <row r="61" spans="2:7" x14ac:dyDescent="0.25">
      <c r="B61" s="55">
        <f>F47</f>
        <v>-8.5982530440717824</v>
      </c>
      <c r="C61" s="55">
        <f>H47</f>
        <v>38.253563421741745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58.550594389033137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-22.958546617910514</v>
      </c>
    </row>
    <row r="64" spans="2:7" x14ac:dyDescent="0.25">
      <c r="B64" t="s">
        <v>51</v>
      </c>
      <c r="C64" s="4">
        <f>((B60+C61)/2)-SQRT(((1/4)*(B60-C61)^2)+(C60^2))</f>
        <v>34.611160967460251</v>
      </c>
      <c r="D64" t="str">
        <f>IF(C64&gt;0,"Compresión",IF(C64&lt;0,"Tracción",""))</f>
        <v>Compresión</v>
      </c>
      <c r="E64" s="4">
        <f>E63+90</f>
        <v>67.041453382089486</v>
      </c>
    </row>
    <row r="66" spans="2:3" x14ac:dyDescent="0.25">
      <c r="B66" t="s">
        <v>56</v>
      </c>
      <c r="C66" s="55">
        <f>C63/C64</f>
        <v>1.691668027087551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340EC-EC3C-4ED0-8D62-19EF2B0164BD}">
  <dimension ref="B2:M66"/>
  <sheetViews>
    <sheetView showGridLines="0" topLeftCell="A52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220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310</v>
      </c>
      <c r="I10" s="14">
        <v>0</v>
      </c>
      <c r="J10" s="33">
        <v>0</v>
      </c>
      <c r="K10" s="33">
        <f>COS(RADIANS(90-H10))*(90-ABS(I10))</f>
        <v>-68.94399988070802</v>
      </c>
      <c r="L10" s="33">
        <v>0</v>
      </c>
      <c r="M10" s="33">
        <f>SIN(RADIANS(90-H10))*(90-ABS(I10))</f>
        <v>57.85088487178853</v>
      </c>
    </row>
    <row r="11" spans="2:13" x14ac:dyDescent="0.25">
      <c r="G11" s="1" t="s">
        <v>25</v>
      </c>
      <c r="H11" s="14">
        <f>C9</f>
        <v>220</v>
      </c>
      <c r="I11" s="14">
        <f>C10</f>
        <v>10</v>
      </c>
      <c r="J11" s="33">
        <v>0</v>
      </c>
      <c r="K11" s="33">
        <f>COS(RADIANS(90-H11))*(90-ABS(I11))</f>
        <v>-51.423008774923147</v>
      </c>
      <c r="L11" s="33">
        <v>0</v>
      </c>
      <c r="M11" s="33">
        <f>SIN(RADIANS(90-H11))*(90-ABS(I11))</f>
        <v>-61.283555449518239</v>
      </c>
    </row>
    <row r="12" spans="2:13" x14ac:dyDescent="0.25">
      <c r="G12" s="1" t="s">
        <v>26</v>
      </c>
      <c r="H12" s="14">
        <f>C9</f>
        <v>220</v>
      </c>
      <c r="I12" s="14">
        <f>C10+90</f>
        <v>100</v>
      </c>
      <c r="J12" s="33">
        <v>0</v>
      </c>
      <c r="K12" s="33">
        <f>COS(RADIANS(90-H12))*(90-ABS(I12))</f>
        <v>6.4278760968653934</v>
      </c>
      <c r="L12" s="33">
        <v>0</v>
      </c>
      <c r="M12" s="33">
        <f>SIN(RADIANS(90-H12))*(90-ABS(I12))</f>
        <v>7.6604444311897799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140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-130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-130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56.163262158047857</v>
      </c>
      <c r="G45" s="74">
        <v>2.0558086424612387</v>
      </c>
      <c r="H45" s="75">
        <v>-9.7551376036770936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2.0558086424612441</v>
      </c>
      <c r="G46" s="76">
        <v>54.1411225834688</v>
      </c>
      <c r="H46" s="7">
        <v>-8.9858599701821689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-9.7551376036770918</v>
      </c>
      <c r="G47" s="6">
        <v>-8.9858599701821689</v>
      </c>
      <c r="H47" s="5">
        <v>37.695615258483329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-0.7660444431189779</v>
      </c>
      <c r="C50" s="74">
        <f>SIN(RADIANS($C39))*COS(RADIANS($D39))</f>
        <v>0.64278760968653947</v>
      </c>
      <c r="D50" s="75">
        <f>SIN(RADIANS($D39))</f>
        <v>0</v>
      </c>
      <c r="F50" t="s">
        <v>43</v>
      </c>
      <c r="G50" s="4">
        <f>G46/H47</f>
        <v>1.4362710944553276</v>
      </c>
    </row>
    <row r="51" spans="2:7" x14ac:dyDescent="0.25">
      <c r="B51" s="8">
        <f t="shared" ref="B51:B52" si="9">COS(RADIANS($C40))*COS(RADIANS($D40))</f>
        <v>-0.63302222155948906</v>
      </c>
      <c r="C51" s="76">
        <f t="shared" ref="C51:C52" si="10">SIN(RADIANS($C40))*COS(RADIANS($D40))</f>
        <v>-0.75440650673548892</v>
      </c>
      <c r="D51" s="7">
        <f t="shared" ref="D51:D52" si="11">SIN(RADIANS($D40))</f>
        <v>0.17364817766693033</v>
      </c>
      <c r="F51" t="s">
        <v>44</v>
      </c>
      <c r="G51" s="4">
        <f>F45/H47</f>
        <v>1.4899149880677016</v>
      </c>
    </row>
    <row r="52" spans="2:7" x14ac:dyDescent="0.25">
      <c r="B52" s="77">
        <f t="shared" si="9"/>
        <v>0.11161889704894963</v>
      </c>
      <c r="C52" s="6">
        <f t="shared" si="10"/>
        <v>0.13302222155948898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-0.7660444431189779</v>
      </c>
      <c r="C55" s="74">
        <v>-0.63302222155948906</v>
      </c>
      <c r="D55" s="75">
        <v>0.11161889704894963</v>
      </c>
    </row>
    <row r="56" spans="2:7" x14ac:dyDescent="0.25">
      <c r="B56" s="8">
        <v>0.64278760968653947</v>
      </c>
      <c r="C56" s="76">
        <v>-0.75440650673548892</v>
      </c>
      <c r="D56" s="7">
        <v>0.13302222155948898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-46.572576827404554</v>
      </c>
      <c r="G59" t="s">
        <v>49</v>
      </c>
    </row>
    <row r="60" spans="2:7" x14ac:dyDescent="0.25">
      <c r="B60" s="55">
        <f>F45</f>
        <v>56.163262158047857</v>
      </c>
      <c r="C60" s="55">
        <f>H45</f>
        <v>-9.7551376036770936</v>
      </c>
    </row>
    <row r="61" spans="2:7" x14ac:dyDescent="0.25">
      <c r="B61" s="55">
        <f>F47</f>
        <v>-9.7551376036770918</v>
      </c>
      <c r="C61" s="55">
        <f>H47</f>
        <v>37.695615258483329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60.361720910796322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-23.286288413702277</v>
      </c>
    </row>
    <row r="64" spans="2:7" x14ac:dyDescent="0.25">
      <c r="B64" t="s">
        <v>51</v>
      </c>
      <c r="C64" s="4">
        <f>((B60+C61)/2)-SQRT(((1/4)*(B60-C61)^2)+(C60^2))</f>
        <v>33.497156505734864</v>
      </c>
      <c r="D64" t="str">
        <f>IF(C64&gt;0,"Compresión",IF(C64&lt;0,"Tracción",""))</f>
        <v>Compresión</v>
      </c>
      <c r="E64" s="4">
        <f>E63+90</f>
        <v>66.71371158629772</v>
      </c>
    </row>
    <row r="66" spans="2:3" x14ac:dyDescent="0.25">
      <c r="B66" t="s">
        <v>56</v>
      </c>
      <c r="C66" s="55">
        <f>C63/C64</f>
        <v>1.801995369381939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A9D44-067D-4688-83D5-D76099050A51}">
  <dimension ref="B2:M66"/>
  <sheetViews>
    <sheetView showGridLines="0" topLeftCell="A5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210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300</v>
      </c>
      <c r="I10" s="14">
        <v>0</v>
      </c>
      <c r="J10" s="33">
        <v>0</v>
      </c>
      <c r="K10" s="33">
        <f>COS(RADIANS(90-H10))*(90-ABS(I10))</f>
        <v>-77.94228634059948</v>
      </c>
      <c r="L10" s="33">
        <v>0</v>
      </c>
      <c r="M10" s="33">
        <f>SIN(RADIANS(90-H10))*(90-ABS(I10))</f>
        <v>45.000000000000007</v>
      </c>
    </row>
    <row r="11" spans="2:13" x14ac:dyDescent="0.25">
      <c r="G11" s="1" t="s">
        <v>25</v>
      </c>
      <c r="H11" s="14">
        <f>C9</f>
        <v>210</v>
      </c>
      <c r="I11" s="14">
        <f>C10</f>
        <v>10</v>
      </c>
      <c r="J11" s="33">
        <v>0</v>
      </c>
      <c r="K11" s="33">
        <f>COS(RADIANS(90-H11))*(90-ABS(I11))</f>
        <v>-39.999999999999986</v>
      </c>
      <c r="L11" s="33">
        <v>0</v>
      </c>
      <c r="M11" s="33">
        <f>SIN(RADIANS(90-H11))*(90-ABS(I11))</f>
        <v>-69.282032302755098</v>
      </c>
    </row>
    <row r="12" spans="2:13" x14ac:dyDescent="0.25">
      <c r="G12" s="1" t="s">
        <v>26</v>
      </c>
      <c r="H12" s="14">
        <f>C9</f>
        <v>210</v>
      </c>
      <c r="I12" s="14">
        <f>C10+90</f>
        <v>100</v>
      </c>
      <c r="J12" s="33">
        <v>0</v>
      </c>
      <c r="K12" s="33">
        <f>COS(RADIANS(90-H12))*(90-ABS(I12))</f>
        <v>4.9999999999999982</v>
      </c>
      <c r="L12" s="33">
        <v>0</v>
      </c>
      <c r="M12" s="33">
        <f>SIN(RADIANS(90-H12))*(90-ABS(I12))</f>
        <v>8.6602540378443873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150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-120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-120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57.451821841982508</v>
      </c>
      <c r="G45" s="74">
        <v>1.7830705170560144</v>
      </c>
      <c r="H45" s="75">
        <v>-10.557353994056392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1.7830705170560144</v>
      </c>
      <c r="G46" s="76">
        <v>53.470045083318766</v>
      </c>
      <c r="H46" s="7">
        <v>-7.1757376940530087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-10.557353994056392</v>
      </c>
      <c r="G47" s="6">
        <v>-7.1757376940530095</v>
      </c>
      <c r="H47" s="5">
        <v>37.078133074698719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-0.86602540378443871</v>
      </c>
      <c r="C50" s="74">
        <f>SIN(RADIANS($C39))*COS(RADIANS($D39))</f>
        <v>0.49999999999999994</v>
      </c>
      <c r="D50" s="75">
        <f>SIN(RADIANS($D39))</f>
        <v>0</v>
      </c>
      <c r="F50" t="s">
        <v>43</v>
      </c>
      <c r="G50" s="4">
        <f>G46/H47</f>
        <v>1.4420910830541658</v>
      </c>
    </row>
    <row r="51" spans="2:7" x14ac:dyDescent="0.25">
      <c r="B51" s="8">
        <f t="shared" ref="B51:B52" si="9">COS(RADIANS($C40))*COS(RADIANS($D40))</f>
        <v>-0.49240387650610379</v>
      </c>
      <c r="C51" s="76">
        <f t="shared" ref="C51:C52" si="10">SIN(RADIANS($C40))*COS(RADIANS($D40))</f>
        <v>-0.85286853195244328</v>
      </c>
      <c r="D51" s="7">
        <f t="shared" ref="D51:D52" si="11">SIN(RADIANS($D40))</f>
        <v>0.17364817766693033</v>
      </c>
      <c r="F51" t="s">
        <v>44</v>
      </c>
      <c r="G51" s="4">
        <f>F45/H47</f>
        <v>1.5494798976593116</v>
      </c>
    </row>
    <row r="52" spans="2:7" x14ac:dyDescent="0.25">
      <c r="B52" s="77">
        <f t="shared" si="9"/>
        <v>8.682408883346511E-2</v>
      </c>
      <c r="C52" s="6">
        <f t="shared" si="10"/>
        <v>0.15038373318043527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-0.86602540378443871</v>
      </c>
      <c r="C55" s="74">
        <v>-0.49240387650610379</v>
      </c>
      <c r="D55" s="75">
        <v>8.682408883346511E-2</v>
      </c>
    </row>
    <row r="56" spans="2:7" x14ac:dyDescent="0.25">
      <c r="B56" s="8">
        <v>0.49999999999999994</v>
      </c>
      <c r="C56" s="76">
        <v>-0.85286853195244328</v>
      </c>
      <c r="D56" s="7">
        <v>0.15038373318043527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-46.023244166962506</v>
      </c>
      <c r="G59" t="s">
        <v>49</v>
      </c>
    </row>
    <row r="60" spans="2:7" x14ac:dyDescent="0.25">
      <c r="B60" s="55">
        <f>F45</f>
        <v>57.451821841982508</v>
      </c>
      <c r="C60" s="55">
        <f>H45</f>
        <v>-10.557353994056392</v>
      </c>
    </row>
    <row r="61" spans="2:7" x14ac:dyDescent="0.25">
      <c r="B61" s="55">
        <f>F47</f>
        <v>-10.557353994056392</v>
      </c>
      <c r="C61" s="55">
        <f>H47</f>
        <v>37.078133074698719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61.935680299457488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-23.011622083481253</v>
      </c>
    </row>
    <row r="64" spans="2:7" x14ac:dyDescent="0.25">
      <c r="B64" t="s">
        <v>51</v>
      </c>
      <c r="C64" s="4">
        <f>((B60+C61)/2)-SQRT(((1/4)*(B60-C61)^2)+(C60^2))</f>
        <v>32.594274617223732</v>
      </c>
      <c r="D64" t="str">
        <f>IF(C64&gt;0,"Compresión",IF(C64&lt;0,"Tracción",""))</f>
        <v>Compresión</v>
      </c>
      <c r="E64" s="4">
        <f>E63+90</f>
        <v>66.988377916518743</v>
      </c>
    </row>
    <row r="66" spans="2:3" x14ac:dyDescent="0.25">
      <c r="B66" t="s">
        <v>56</v>
      </c>
      <c r="C66" s="55">
        <f>C63/C64</f>
        <v>1.9002012171404155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3C9E9-3FC9-4B92-811D-FC877501106E}">
  <dimension ref="B2:M66"/>
  <sheetViews>
    <sheetView showGridLines="0" topLeftCell="A4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200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290</v>
      </c>
      <c r="I10" s="14">
        <v>0</v>
      </c>
      <c r="J10" s="33">
        <v>0</v>
      </c>
      <c r="K10" s="33">
        <f>COS(RADIANS(90-H10))*(90-ABS(I10))</f>
        <v>-84.572335870731763</v>
      </c>
      <c r="L10" s="33">
        <v>0</v>
      </c>
      <c r="M10" s="33">
        <f>SIN(RADIANS(90-H10))*(90-ABS(I10))</f>
        <v>30.781812899310179</v>
      </c>
    </row>
    <row r="11" spans="2:13" x14ac:dyDescent="0.25">
      <c r="G11" s="1" t="s">
        <v>25</v>
      </c>
      <c r="H11" s="14">
        <f>C9</f>
        <v>200</v>
      </c>
      <c r="I11" s="14">
        <f>C10</f>
        <v>10</v>
      </c>
      <c r="J11" s="33">
        <v>0</v>
      </c>
      <c r="K11" s="33">
        <f>COS(RADIANS(90-H11))*(90-ABS(I11))</f>
        <v>-27.361611466053496</v>
      </c>
      <c r="L11" s="33">
        <v>0</v>
      </c>
      <c r="M11" s="33">
        <f>SIN(RADIANS(90-H11))*(90-ABS(I11))</f>
        <v>-75.175409662872681</v>
      </c>
    </row>
    <row r="12" spans="2:13" x14ac:dyDescent="0.25">
      <c r="G12" s="1" t="s">
        <v>26</v>
      </c>
      <c r="H12" s="14">
        <f>C9</f>
        <v>200</v>
      </c>
      <c r="I12" s="14">
        <f>C10+90</f>
        <v>100</v>
      </c>
      <c r="J12" s="33">
        <v>0</v>
      </c>
      <c r="K12" s="33">
        <f>COS(RADIANS(90-H12))*(90-ABS(I12))</f>
        <v>3.420201433256687</v>
      </c>
      <c r="L12" s="33">
        <v>0</v>
      </c>
      <c r="M12" s="33">
        <f>SIN(RADIANS(90-H12))*(90-ABS(I12))</f>
        <v>9.3969262078590852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160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-110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-110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58.618451671557473</v>
      </c>
      <c r="G45" s="74">
        <v>1.1372161360392707</v>
      </c>
      <c r="H45" s="75">
        <v>-10.982553052248665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1.137216136039271</v>
      </c>
      <c r="G46" s="76">
        <v>52.958163692888022</v>
      </c>
      <c r="H46" s="7">
        <v>-5.2739769843544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-10.982553052248665</v>
      </c>
      <c r="G47" s="6">
        <v>-5.2739769843544</v>
      </c>
      <c r="H47" s="5">
        <v>36.423384635554498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-0.93969262078590832</v>
      </c>
      <c r="C50" s="74">
        <f>SIN(RADIANS($C39))*COS(RADIANS($D39))</f>
        <v>0.34202014332566888</v>
      </c>
      <c r="D50" s="75">
        <f>SIN(RADIANS($D39))</f>
        <v>0</v>
      </c>
      <c r="F50" t="s">
        <v>43</v>
      </c>
      <c r="G50" s="4">
        <f>G46/H47</f>
        <v>1.4539605317511648</v>
      </c>
    </row>
    <row r="51" spans="2:7" x14ac:dyDescent="0.25">
      <c r="B51" s="8">
        <f t="shared" ref="B51:B52" si="9">COS(RADIANS($C40))*COS(RADIANS($D40))</f>
        <v>-0.33682408883346515</v>
      </c>
      <c r="C51" s="76">
        <f t="shared" ref="C51:C52" si="10">SIN(RADIANS($C40))*COS(RADIANS($D40))</f>
        <v>-0.92541657839832336</v>
      </c>
      <c r="D51" s="7">
        <f t="shared" ref="D51:D52" si="11">SIN(RADIANS($D40))</f>
        <v>0.17364817766693033</v>
      </c>
      <c r="F51" t="s">
        <v>44</v>
      </c>
      <c r="G51" s="4">
        <f>F45/H47</f>
        <v>1.6093631126838601</v>
      </c>
    </row>
    <row r="52" spans="2:7" x14ac:dyDescent="0.25">
      <c r="B52" s="77">
        <f t="shared" si="9"/>
        <v>5.9391174613884684E-2</v>
      </c>
      <c r="C52" s="6">
        <f t="shared" si="10"/>
        <v>0.16317591116653479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-0.93969262078590832</v>
      </c>
      <c r="C55" s="74">
        <v>-0.33682408883346515</v>
      </c>
      <c r="D55" s="75">
        <v>5.9391174613884684E-2</v>
      </c>
    </row>
    <row r="56" spans="2:7" x14ac:dyDescent="0.25">
      <c r="B56" s="8">
        <v>0.34202014332566888</v>
      </c>
      <c r="C56" s="76">
        <v>-0.92541657839832336</v>
      </c>
      <c r="D56" s="7">
        <v>0.16317591116653479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-44.701639038169986</v>
      </c>
      <c r="G59" t="s">
        <v>49</v>
      </c>
    </row>
    <row r="60" spans="2:7" x14ac:dyDescent="0.25">
      <c r="B60" s="55">
        <f>F45</f>
        <v>58.618451671557473</v>
      </c>
      <c r="C60" s="55">
        <f>H45</f>
        <v>-10.982553052248665</v>
      </c>
    </row>
    <row r="61" spans="2:7" x14ac:dyDescent="0.25">
      <c r="B61" s="55">
        <f>F47</f>
        <v>-10.982553052248665</v>
      </c>
      <c r="C61" s="55">
        <f>H47</f>
        <v>36.423384635554498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63.134108786114815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-22.350819519084993</v>
      </c>
    </row>
    <row r="64" spans="2:7" x14ac:dyDescent="0.25">
      <c r="B64" t="s">
        <v>51</v>
      </c>
      <c r="C64" s="4">
        <f>((B60+C61)/2)-SQRT(((1/4)*(B60-C61)^2)+(C60^2))</f>
        <v>31.907727520997149</v>
      </c>
      <c r="D64" t="str">
        <f>IF(C64&gt;0,"Compresión",IF(C64&lt;0,"Tracción",""))</f>
        <v>Compresión</v>
      </c>
      <c r="E64" s="4">
        <f>E63+90</f>
        <v>67.649180480915007</v>
      </c>
    </row>
    <row r="66" spans="2:3" x14ac:dyDescent="0.25">
      <c r="B66" t="s">
        <v>56</v>
      </c>
      <c r="C66" s="55">
        <f>C63/C64</f>
        <v>1.9786463559515131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3DB1E-A960-441C-96D5-C58A675C78E0}">
  <dimension ref="B2:M66"/>
  <sheetViews>
    <sheetView showGridLines="0" topLeftCell="A5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190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280</v>
      </c>
      <c r="I10" s="14">
        <v>0</v>
      </c>
      <c r="J10" s="33">
        <v>0</v>
      </c>
      <c r="K10" s="33">
        <f>COS(RADIANS(90-H10))*(90-ABS(I10))</f>
        <v>-88.632697771098719</v>
      </c>
      <c r="L10" s="33">
        <v>0</v>
      </c>
      <c r="M10" s="33">
        <f>SIN(RADIANS(90-H10))*(90-ABS(I10))</f>
        <v>15.628335990023743</v>
      </c>
    </row>
    <row r="11" spans="2:13" x14ac:dyDescent="0.25">
      <c r="G11" s="1" t="s">
        <v>25</v>
      </c>
      <c r="H11" s="14">
        <f>C9</f>
        <v>190</v>
      </c>
      <c r="I11" s="14">
        <f>C10</f>
        <v>10</v>
      </c>
      <c r="J11" s="33">
        <v>0</v>
      </c>
      <c r="K11" s="33">
        <f>COS(RADIANS(90-H11))*(90-ABS(I11))</f>
        <v>-13.891854213354424</v>
      </c>
      <c r="L11" s="33">
        <v>0</v>
      </c>
      <c r="M11" s="33">
        <f>SIN(RADIANS(90-H11))*(90-ABS(I11))</f>
        <v>-78.784620240976636</v>
      </c>
    </row>
    <row r="12" spans="2:13" x14ac:dyDescent="0.25">
      <c r="G12" s="1" t="s">
        <v>26</v>
      </c>
      <c r="H12" s="14">
        <f>C9</f>
        <v>190</v>
      </c>
      <c r="I12" s="14">
        <f>C10+90</f>
        <v>100</v>
      </c>
      <c r="J12" s="33">
        <v>0</v>
      </c>
      <c r="K12" s="33">
        <f>COS(RADIANS(90-H12))*(90-ABS(I12))</f>
        <v>1.736481776669303</v>
      </c>
      <c r="L12" s="33">
        <v>0</v>
      </c>
      <c r="M12" s="33">
        <f>SIN(RADIANS(90-H12))*(90-ABS(I12))</f>
        <v>9.8480775301220795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170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-100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-100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59.5224388717035</v>
      </c>
      <c r="G45" s="74">
        <v>0.1878269026331072</v>
      </c>
      <c r="H45" s="75">
        <v>-11.026624165414953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0.1878269026331072</v>
      </c>
      <c r="G46" s="76">
        <v>52.723122849514546</v>
      </c>
      <c r="H46" s="7">
        <v>-3.3563633074949459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-11.026624165414951</v>
      </c>
      <c r="G47" s="6">
        <v>-3.3563633074949477</v>
      </c>
      <c r="H47" s="5">
        <v>35.75443827878194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-0.98480775301220802</v>
      </c>
      <c r="C50" s="74">
        <f>SIN(RADIANS($C39))*COS(RADIANS($D39))</f>
        <v>0.17364817766693028</v>
      </c>
      <c r="D50" s="75">
        <f>SIN(RADIANS($D39))</f>
        <v>0</v>
      </c>
      <c r="F50" t="s">
        <v>43</v>
      </c>
      <c r="G50" s="4">
        <f>G46/H47</f>
        <v>1.4745896002735548</v>
      </c>
    </row>
    <row r="51" spans="2:7" x14ac:dyDescent="0.25">
      <c r="B51" s="8">
        <f t="shared" ref="B51:B52" si="9">COS(RADIANS($C40))*COS(RADIANS($D40))</f>
        <v>-0.17101007166283433</v>
      </c>
      <c r="C51" s="76">
        <f t="shared" ref="C51:C52" si="10">SIN(RADIANS($C40))*COS(RADIANS($D40))</f>
        <v>-0.9698463103929541</v>
      </c>
      <c r="D51" s="7">
        <f t="shared" ref="D51:D52" si="11">SIN(RADIANS($D40))</f>
        <v>0.17364817766693033</v>
      </c>
      <c r="F51" t="s">
        <v>44</v>
      </c>
      <c r="G51" s="4">
        <f>F45/H47</f>
        <v>1.6647566494430541</v>
      </c>
    </row>
    <row r="52" spans="2:7" x14ac:dyDescent="0.25">
      <c r="B52" s="77">
        <f t="shared" si="9"/>
        <v>3.0153689607045793E-2</v>
      </c>
      <c r="C52" s="6">
        <f t="shared" si="10"/>
        <v>0.17101007166283433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-0.98480775301220802</v>
      </c>
      <c r="C55" s="74">
        <v>-0.17101007166283433</v>
      </c>
      <c r="D55" s="75">
        <v>3.0153689607045793E-2</v>
      </c>
    </row>
    <row r="56" spans="2:7" x14ac:dyDescent="0.25">
      <c r="B56" s="8">
        <v>0.17364817766693028</v>
      </c>
      <c r="C56" s="76">
        <v>-0.9698463103929541</v>
      </c>
      <c r="D56" s="7">
        <v>0.17101007166283433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-42.856840562833561</v>
      </c>
      <c r="G59" t="s">
        <v>49</v>
      </c>
    </row>
    <row r="60" spans="2:7" x14ac:dyDescent="0.25">
      <c r="B60" s="55">
        <f>F45</f>
        <v>59.5224388717035</v>
      </c>
      <c r="C60" s="55">
        <f>H45</f>
        <v>-11.026624165414953</v>
      </c>
    </row>
    <row r="61" spans="2:7" x14ac:dyDescent="0.25">
      <c r="B61" s="55">
        <f>F47</f>
        <v>-11.026624165414951</v>
      </c>
      <c r="C61" s="55">
        <f>H47</f>
        <v>35.75443827878194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63.850036384576406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-21.428420281416781</v>
      </c>
    </row>
    <row r="64" spans="2:7" x14ac:dyDescent="0.25">
      <c r="B64" t="s">
        <v>51</v>
      </c>
      <c r="C64" s="4">
        <f>((B60+C61)/2)-SQRT(((1/4)*(B60-C61)^2)+(C60^2))</f>
        <v>31.426840765909027</v>
      </c>
      <c r="D64" t="str">
        <f>IF(C64&gt;0,"Compresión",IF(C64&lt;0,"Tracción",""))</f>
        <v>Compresión</v>
      </c>
      <c r="E64" s="4">
        <f>E63+90</f>
        <v>68.571579718583223</v>
      </c>
    </row>
    <row r="66" spans="2:3" x14ac:dyDescent="0.25">
      <c r="B66" t="s">
        <v>56</v>
      </c>
      <c r="C66" s="55">
        <f>C63/C64</f>
        <v>2.0317039456870627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F02C-C6E2-4468-B7BE-490334833B03}">
  <dimension ref="B2:M66"/>
  <sheetViews>
    <sheetView showGridLines="0" topLeftCell="A51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180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270</v>
      </c>
      <c r="I10" s="14">
        <v>0</v>
      </c>
      <c r="J10" s="33">
        <v>0</v>
      </c>
      <c r="K10" s="33">
        <f>COS(RADIANS(90-H10))*(90-ABS(I10))</f>
        <v>-90</v>
      </c>
      <c r="L10" s="33">
        <v>0</v>
      </c>
      <c r="M10" s="33">
        <f>SIN(RADIANS(90-H10))*(90-ABS(I10))</f>
        <v>-1.102633609417758E-14</v>
      </c>
    </row>
    <row r="11" spans="2:13" x14ac:dyDescent="0.25">
      <c r="G11" s="1" t="s">
        <v>25</v>
      </c>
      <c r="H11" s="14">
        <f>C9</f>
        <v>180</v>
      </c>
      <c r="I11" s="14">
        <f>C10</f>
        <v>10</v>
      </c>
      <c r="J11" s="33">
        <v>0</v>
      </c>
      <c r="K11" s="33">
        <f>COS(RADIANS(90-H11))*(90-ABS(I11))</f>
        <v>4.90059381963448E-15</v>
      </c>
      <c r="L11" s="33">
        <v>0</v>
      </c>
      <c r="M11" s="33">
        <f>SIN(RADIANS(90-H11))*(90-ABS(I11))</f>
        <v>-80</v>
      </c>
    </row>
    <row r="12" spans="2:13" x14ac:dyDescent="0.25">
      <c r="G12" s="1" t="s">
        <v>26</v>
      </c>
      <c r="H12" s="14">
        <f>C9</f>
        <v>180</v>
      </c>
      <c r="I12" s="14">
        <f>C10+90</f>
        <v>100</v>
      </c>
      <c r="J12" s="33">
        <v>0</v>
      </c>
      <c r="K12" s="33">
        <f>COS(RADIANS(90-H12))*(90-ABS(I12))</f>
        <v>-6.1257422745431001E-16</v>
      </c>
      <c r="L12" s="33">
        <v>0</v>
      </c>
      <c r="M12" s="33">
        <f>SIN(RADIANS(90-H12))*(90-ABS(I12))</f>
        <v>10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180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-90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-90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60.054749244652776</v>
      </c>
      <c r="G45" s="74">
        <v>-0.95384993477220492</v>
      </c>
      <c r="H45" s="75">
        <v>-10.70275769297144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-0.95384993477220503</v>
      </c>
      <c r="G46" s="76">
        <v>52.851171608294074</v>
      </c>
      <c r="H46" s="7">
        <v>-1.4951111639084429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-10.70275769297144</v>
      </c>
      <c r="G47" s="6">
        <v>-1.495111163908442</v>
      </c>
      <c r="H47" s="5">
        <v>35.094079147053137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-1</v>
      </c>
      <c r="C50" s="74">
        <f>SIN(RADIANS($C39))*COS(RADIANS($D39))</f>
        <v>1.22514845490862E-16</v>
      </c>
      <c r="D50" s="75">
        <f>SIN(RADIANS($D39))</f>
        <v>0</v>
      </c>
      <c r="F50" t="s">
        <v>43</v>
      </c>
      <c r="G50" s="4">
        <f>G46/H47</f>
        <v>1.5059854224079849</v>
      </c>
    </row>
    <row r="51" spans="2:7" x14ac:dyDescent="0.25">
      <c r="B51" s="8">
        <f t="shared" ref="B51:B52" si="9">COS(RADIANS($C40))*COS(RADIANS($D40))</f>
        <v>6.032678484924683E-17</v>
      </c>
      <c r="C51" s="76">
        <f t="shared" ref="C51:C52" si="10">SIN(RADIANS($C40))*COS(RADIANS($D40))</f>
        <v>-0.98480775301220802</v>
      </c>
      <c r="D51" s="7">
        <f t="shared" ref="D51:D52" si="11">SIN(RADIANS($D40))</f>
        <v>0.17364817766693033</v>
      </c>
      <c r="F51" t="s">
        <v>44</v>
      </c>
      <c r="G51" s="4">
        <f>F45/H47</f>
        <v>1.7112501796387951</v>
      </c>
    </row>
    <row r="52" spans="2:7" x14ac:dyDescent="0.25">
      <c r="B52" s="77">
        <f t="shared" si="9"/>
        <v>-1.0637239828316861E-17</v>
      </c>
      <c r="C52" s="6">
        <f t="shared" si="10"/>
        <v>0.1736481776669303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-1</v>
      </c>
      <c r="C55" s="74">
        <v>6.032678484924683E-17</v>
      </c>
      <c r="D55" s="75">
        <v>-1.0637239828316861E-17</v>
      </c>
    </row>
    <row r="56" spans="2:7" x14ac:dyDescent="0.25">
      <c r="B56" s="8">
        <v>1.22514845490862E-16</v>
      </c>
      <c r="C56" s="76">
        <v>-0.98480775301220802</v>
      </c>
      <c r="D56" s="7">
        <v>0.1736481776669303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-40.615391353406551</v>
      </c>
      <c r="G59" t="s">
        <v>49</v>
      </c>
    </row>
    <row r="60" spans="2:7" x14ac:dyDescent="0.25">
      <c r="B60" s="55">
        <f>F45</f>
        <v>60.054749244652776</v>
      </c>
      <c r="C60" s="55">
        <f>H45</f>
        <v>-10.70275769297144</v>
      </c>
    </row>
    <row r="61" spans="2:7" x14ac:dyDescent="0.25">
      <c r="B61" s="55">
        <f>F47</f>
        <v>-10.70275769297144</v>
      </c>
      <c r="C61" s="55">
        <f>H47</f>
        <v>35.094079147053137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64.01545385777095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-20.307695676703275</v>
      </c>
    </row>
    <row r="64" spans="2:7" x14ac:dyDescent="0.25">
      <c r="B64" t="s">
        <v>51</v>
      </c>
      <c r="C64" s="4">
        <f>((B60+C61)/2)-SQRT(((1/4)*(B60-C61)^2)+(C60^2))</f>
        <v>31.133374533934958</v>
      </c>
      <c r="D64" t="str">
        <f>IF(C64&gt;0,"Compresión",IF(C64&lt;0,"Tracción",""))</f>
        <v>Compresión</v>
      </c>
      <c r="E64" s="4">
        <f>E63+90</f>
        <v>69.692304323296725</v>
      </c>
    </row>
    <row r="66" spans="2:3" x14ac:dyDescent="0.25">
      <c r="B66" t="s">
        <v>56</v>
      </c>
      <c r="C66" s="55">
        <f>C63/C64</f>
        <v>2.0561681737389232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518E-5E75-4E1F-B0BE-73F603DB561C}">
  <dimension ref="B2:M66"/>
  <sheetViews>
    <sheetView showGridLines="0" topLeftCell="A4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170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260</v>
      </c>
      <c r="I10" s="14">
        <v>0</v>
      </c>
      <c r="J10" s="33">
        <v>0</v>
      </c>
      <c r="K10" s="33">
        <f>COS(RADIANS(90-H10))*(90-ABS(I10))</f>
        <v>-88.632697771098719</v>
      </c>
      <c r="L10" s="33">
        <v>0</v>
      </c>
      <c r="M10" s="33">
        <f>SIN(RADIANS(90-H10))*(90-ABS(I10))</f>
        <v>-15.628335990023725</v>
      </c>
    </row>
    <row r="11" spans="2:13" x14ac:dyDescent="0.25">
      <c r="G11" s="1" t="s">
        <v>25</v>
      </c>
      <c r="H11" s="14">
        <f>C9</f>
        <v>170</v>
      </c>
      <c r="I11" s="14">
        <f>C10</f>
        <v>10</v>
      </c>
      <c r="J11" s="33">
        <v>0</v>
      </c>
      <c r="K11" s="33">
        <f>COS(RADIANS(90-H11))*(90-ABS(I11))</f>
        <v>13.891854213354433</v>
      </c>
      <c r="L11" s="33">
        <v>0</v>
      </c>
      <c r="M11" s="33">
        <f>SIN(RADIANS(90-H11))*(90-ABS(I11))</f>
        <v>-78.784620240976636</v>
      </c>
    </row>
    <row r="12" spans="2:13" x14ac:dyDescent="0.25">
      <c r="G12" s="1" t="s">
        <v>26</v>
      </c>
      <c r="H12" s="14">
        <f>C9</f>
        <v>170</v>
      </c>
      <c r="I12" s="14">
        <f>C10+90</f>
        <v>100</v>
      </c>
      <c r="J12" s="33">
        <v>0</v>
      </c>
      <c r="K12" s="33">
        <f>COS(RADIANS(90-H12))*(90-ABS(I12))</f>
        <v>-1.7364817766693041</v>
      </c>
      <c r="L12" s="33">
        <v>0</v>
      </c>
      <c r="M12" s="33">
        <f>SIN(RADIANS(90-H12))*(90-ABS(I12))</f>
        <v>9.8480775301220795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-170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-80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-80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60.15117830336321</v>
      </c>
      <c r="G45" s="74">
        <v>-2.1482201948248791</v>
      </c>
      <c r="H45" s="75">
        <v>-10.039291719552228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-2.1482201948248765</v>
      </c>
      <c r="G46" s="76">
        <v>53.38500148124772</v>
      </c>
      <c r="H46" s="7">
        <v>0.24501254163573272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-10.039291719552228</v>
      </c>
      <c r="G47" s="6">
        <v>0.24501254163573183</v>
      </c>
      <c r="H47" s="5">
        <v>34.463820215389042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-0.98480775301220802</v>
      </c>
      <c r="C50" s="74">
        <f>SIN(RADIANS($C39))*COS(RADIANS($D39))</f>
        <v>-0.17364817766693028</v>
      </c>
      <c r="D50" s="75">
        <f>SIN(RADIANS($D39))</f>
        <v>0</v>
      </c>
      <c r="F50" t="s">
        <v>43</v>
      </c>
      <c r="G50" s="4">
        <f>G46/H47</f>
        <v>1.5490157837293339</v>
      </c>
    </row>
    <row r="51" spans="2:7" x14ac:dyDescent="0.25">
      <c r="B51" s="8">
        <f t="shared" ref="B51:B52" si="9">COS(RADIANS($C40))*COS(RADIANS($D40))</f>
        <v>0.17101007166283441</v>
      </c>
      <c r="C51" s="76">
        <f t="shared" ref="C51:C52" si="10">SIN(RADIANS($C40))*COS(RADIANS($D40))</f>
        <v>-0.9698463103929541</v>
      </c>
      <c r="D51" s="7">
        <f t="shared" ref="D51:D52" si="11">SIN(RADIANS($D40))</f>
        <v>0.17364817766693033</v>
      </c>
      <c r="F51" t="s">
        <v>44</v>
      </c>
      <c r="G51" s="4">
        <f>F45/H47</f>
        <v>1.7453427370336634</v>
      </c>
    </row>
    <row r="52" spans="2:7" x14ac:dyDescent="0.25">
      <c r="B52" s="77">
        <f t="shared" si="9"/>
        <v>-3.015368960704581E-2</v>
      </c>
      <c r="C52" s="6">
        <f t="shared" si="10"/>
        <v>0.17101007166283433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-0.98480775301220802</v>
      </c>
      <c r="C55" s="74">
        <v>0.17101007166283441</v>
      </c>
      <c r="D55" s="75">
        <v>-3.015368960704581E-2</v>
      </c>
    </row>
    <row r="56" spans="2:7" x14ac:dyDescent="0.25">
      <c r="B56" s="8">
        <v>-0.17364817766693028</v>
      </c>
      <c r="C56" s="76">
        <v>-0.9698463103929541</v>
      </c>
      <c r="D56" s="7">
        <v>0.17101007166283433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-38.013044609105897</v>
      </c>
      <c r="G59" t="s">
        <v>49</v>
      </c>
    </row>
    <row r="60" spans="2:7" x14ac:dyDescent="0.25">
      <c r="B60" s="55">
        <f>F45</f>
        <v>60.15117830336321</v>
      </c>
      <c r="C60" s="55">
        <f>H45</f>
        <v>-10.039291719552228</v>
      </c>
    </row>
    <row r="61" spans="2:7" x14ac:dyDescent="0.25">
      <c r="B61" s="55">
        <f>F47</f>
        <v>-10.039291719552228</v>
      </c>
      <c r="C61" s="55">
        <f>H47</f>
        <v>34.463820215389042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63.609262035690321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-19.006522304552949</v>
      </c>
    </row>
    <row r="64" spans="2:7" x14ac:dyDescent="0.25">
      <c r="B64" t="s">
        <v>51</v>
      </c>
      <c r="C64" s="4">
        <f>((B60+C61)/2)-SQRT(((1/4)*(B60-C61)^2)+(C60^2))</f>
        <v>31.005736483061938</v>
      </c>
      <c r="D64" t="str">
        <f>IF(C64&gt;0,"Compresión",IF(C64&lt;0,"Tracción",""))</f>
        <v>Compresión</v>
      </c>
      <c r="E64" s="4">
        <f>E63+90</f>
        <v>70.993477695447055</v>
      </c>
    </row>
    <row r="66" spans="2:3" x14ac:dyDescent="0.25">
      <c r="B66" t="s">
        <v>56</v>
      </c>
      <c r="C66" s="55">
        <f>C63/C64</f>
        <v>2.0515320469952165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4151E-30EF-40E9-87AC-DA52858DA79B}">
  <dimension ref="B2:M66"/>
  <sheetViews>
    <sheetView showGridLines="0" topLeftCell="A50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160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250</v>
      </c>
      <c r="I10" s="14">
        <v>0</v>
      </c>
      <c r="J10" s="33">
        <v>0</v>
      </c>
      <c r="K10" s="33">
        <f>COS(RADIANS(90-H10))*(90-ABS(I10))</f>
        <v>-84.572335870731749</v>
      </c>
      <c r="L10" s="33">
        <v>0</v>
      </c>
      <c r="M10" s="33">
        <f>SIN(RADIANS(90-H10))*(90-ABS(I10))</f>
        <v>-30.7818128993102</v>
      </c>
    </row>
    <row r="11" spans="2:13" x14ac:dyDescent="0.25">
      <c r="G11" s="1" t="s">
        <v>25</v>
      </c>
      <c r="H11" s="14">
        <f>C9</f>
        <v>160</v>
      </c>
      <c r="I11" s="14">
        <f>C10</f>
        <v>10</v>
      </c>
      <c r="J11" s="33">
        <v>0</v>
      </c>
      <c r="K11" s="33">
        <f>COS(RADIANS(90-H11))*(90-ABS(I11))</f>
        <v>27.361611466053507</v>
      </c>
      <c r="L11" s="33">
        <v>0</v>
      </c>
      <c r="M11" s="33">
        <f>SIN(RADIANS(90-H11))*(90-ABS(I11))</f>
        <v>-75.175409662872667</v>
      </c>
    </row>
    <row r="12" spans="2:13" x14ac:dyDescent="0.25">
      <c r="G12" s="1" t="s">
        <v>26</v>
      </c>
      <c r="H12" s="14">
        <f>C9</f>
        <v>160</v>
      </c>
      <c r="I12" s="14">
        <f>C10+90</f>
        <v>100</v>
      </c>
      <c r="J12" s="33">
        <v>0</v>
      </c>
      <c r="K12" s="33">
        <f>COS(RADIANS(90-H12))*(90-ABS(I12))</f>
        <v>-3.4202014332566884</v>
      </c>
      <c r="L12" s="33">
        <v>0</v>
      </c>
      <c r="M12" s="33">
        <f>SIN(RADIANS(90-H12))*(90-ABS(I12))</f>
        <v>9.3969262078590834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-160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-70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-70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59.800095280213014</v>
      </c>
      <c r="G45" s="74">
        <v>-3.2442373419542401</v>
      </c>
      <c r="H45" s="75">
        <v>-9.0766199372226275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-3.2442373419542356</v>
      </c>
      <c r="G46" s="76">
        <v>54.316830775475545</v>
      </c>
      <c r="H46" s="7">
        <v>1.8096471031288921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-9.0766199372226293</v>
      </c>
      <c r="G47" s="6">
        <v>1.8096471031288939</v>
      </c>
      <c r="H47" s="5">
        <v>33.883073944311441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-0.93969262078590832</v>
      </c>
      <c r="C50" s="74">
        <f>SIN(RADIANS($C39))*COS(RADIANS($D39))</f>
        <v>-0.34202014332566888</v>
      </c>
      <c r="D50" s="75">
        <f>SIN(RADIANS($D39))</f>
        <v>0</v>
      </c>
      <c r="F50" t="s">
        <v>43</v>
      </c>
      <c r="G50" s="4">
        <f>G46/H47</f>
        <v>1.6030667956734983</v>
      </c>
    </row>
    <row r="51" spans="2:7" x14ac:dyDescent="0.25">
      <c r="B51" s="8">
        <f t="shared" ref="B51:B52" si="9">COS(RADIANS($C40))*COS(RADIANS($D40))</f>
        <v>0.33682408883346526</v>
      </c>
      <c r="C51" s="76">
        <f t="shared" ref="C51:C52" si="10">SIN(RADIANS($C40))*COS(RADIANS($D40))</f>
        <v>-0.92541657839832325</v>
      </c>
      <c r="D51" s="7">
        <f t="shared" ref="D51:D52" si="11">SIN(RADIANS($D40))</f>
        <v>0.17364817766693033</v>
      </c>
      <c r="F51" t="s">
        <v>44</v>
      </c>
      <c r="G51" s="4">
        <f>F45/H47</f>
        <v>1.7648958113569482</v>
      </c>
    </row>
    <row r="52" spans="2:7" x14ac:dyDescent="0.25">
      <c r="B52" s="77">
        <f t="shared" si="9"/>
        <v>-5.9391174613884705E-2</v>
      </c>
      <c r="C52" s="6">
        <f t="shared" si="10"/>
        <v>0.16317591116653477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-0.93969262078590832</v>
      </c>
      <c r="C55" s="74">
        <v>0.33682408883346526</v>
      </c>
      <c r="D55" s="75">
        <v>-5.9391174613884705E-2</v>
      </c>
    </row>
    <row r="56" spans="2:7" x14ac:dyDescent="0.25">
      <c r="B56" s="8">
        <v>-0.34202014332566888</v>
      </c>
      <c r="C56" s="76">
        <v>-0.92541657839832325</v>
      </c>
      <c r="D56" s="7">
        <v>0.16317591116653477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-35.008819762252422</v>
      </c>
      <c r="G59" t="s">
        <v>49</v>
      </c>
    </row>
    <row r="60" spans="2:7" x14ac:dyDescent="0.25">
      <c r="B60" s="55">
        <f>F45</f>
        <v>59.800095280213014</v>
      </c>
      <c r="C60" s="55">
        <f>H45</f>
        <v>-9.0766199372226275</v>
      </c>
    </row>
    <row r="61" spans="2:7" x14ac:dyDescent="0.25">
      <c r="B61" s="55">
        <f>F47</f>
        <v>-9.0766199372226293</v>
      </c>
      <c r="C61" s="55">
        <f>H47</f>
        <v>33.883073944311441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62.662710622005704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-17.504409881126211</v>
      </c>
    </row>
    <row r="64" spans="2:7" x14ac:dyDescent="0.25">
      <c r="B64" t="s">
        <v>51</v>
      </c>
      <c r="C64" s="4">
        <f>((B60+C61)/2)-SQRT(((1/4)*(B60-C61)^2)+(C60^2))</f>
        <v>31.020458602518744</v>
      </c>
      <c r="D64" t="str">
        <f>IF(C64&gt;0,"Compresión",IF(C64&lt;0,"Tracción",""))</f>
        <v>Compresión</v>
      </c>
      <c r="E64" s="4">
        <f>E63+90</f>
        <v>72.495590118873793</v>
      </c>
    </row>
    <row r="66" spans="2:3" x14ac:dyDescent="0.25">
      <c r="B66" t="s">
        <v>56</v>
      </c>
      <c r="C66" s="55">
        <f>C63/C64</f>
        <v>2.0200446236122933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E181-2162-44D5-8229-C62B3C632D6F}">
  <dimension ref="B2:M66"/>
  <sheetViews>
    <sheetView showGridLines="0" topLeftCell="A4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150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240</v>
      </c>
      <c r="I10" s="14">
        <v>0</v>
      </c>
      <c r="J10" s="33">
        <v>0</v>
      </c>
      <c r="K10" s="33">
        <f>COS(RADIANS(90-H10))*(90-ABS(I10))</f>
        <v>-77.94228634059948</v>
      </c>
      <c r="L10" s="33">
        <v>0</v>
      </c>
      <c r="M10" s="33">
        <f>SIN(RADIANS(90-H10))*(90-ABS(I10))</f>
        <v>-44.999999999999993</v>
      </c>
    </row>
    <row r="11" spans="2:13" x14ac:dyDescent="0.25">
      <c r="G11" s="1" t="s">
        <v>25</v>
      </c>
      <c r="H11" s="14">
        <f>C9</f>
        <v>150</v>
      </c>
      <c r="I11" s="14">
        <f>C10</f>
        <v>10</v>
      </c>
      <c r="J11" s="33">
        <v>0</v>
      </c>
      <c r="K11" s="33">
        <f>COS(RADIANS(90-H11))*(90-ABS(I11))</f>
        <v>40.000000000000007</v>
      </c>
      <c r="L11" s="33">
        <v>0</v>
      </c>
      <c r="M11" s="33">
        <f>SIN(RADIANS(90-H11))*(90-ABS(I11))</f>
        <v>-69.282032302755084</v>
      </c>
    </row>
    <row r="12" spans="2:13" x14ac:dyDescent="0.25">
      <c r="G12" s="1" t="s">
        <v>26</v>
      </c>
      <c r="H12" s="14">
        <f>C9</f>
        <v>150</v>
      </c>
      <c r="I12" s="14">
        <f>C10+90</f>
        <v>100</v>
      </c>
      <c r="J12" s="33">
        <v>0</v>
      </c>
      <c r="K12" s="33">
        <f>COS(RADIANS(90-H12))*(90-ABS(I12))</f>
        <v>-5.0000000000000009</v>
      </c>
      <c r="L12" s="33">
        <v>0</v>
      </c>
      <c r="M12" s="33">
        <f>SIN(RADIANS(90-H12))*(90-ABS(I12))</f>
        <v>8.6602540378443855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-150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-60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-60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59.043845969227661</v>
      </c>
      <c r="G45" s="74">
        <v>-4.097833250213629</v>
      </c>
      <c r="H45" s="75">
        <v>-7.8635237104832036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-4.0978332502136254</v>
      </c>
      <c r="G46" s="76">
        <v>55.587623233425468</v>
      </c>
      <c r="H46" s="7">
        <v>3.1566692019146991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-7.8635237104832036</v>
      </c>
      <c r="G47" s="6">
        <v>3.1566692019146996</v>
      </c>
      <c r="H47" s="5">
        <v>33.368530797346871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-0.86602540378443871</v>
      </c>
      <c r="C50" s="74">
        <f>SIN(RADIANS($C39))*COS(RADIANS($D39))</f>
        <v>-0.49999999999999994</v>
      </c>
      <c r="D50" s="75">
        <f>SIN(RADIANS($D39))</f>
        <v>0</v>
      </c>
      <c r="F50" t="s">
        <v>43</v>
      </c>
      <c r="G50" s="4">
        <f>G46/H47</f>
        <v>1.6658696653748157</v>
      </c>
    </row>
    <row r="51" spans="2:7" x14ac:dyDescent="0.25">
      <c r="B51" s="8">
        <f t="shared" ref="B51:B52" si="9">COS(RADIANS($C40))*COS(RADIANS($D40))</f>
        <v>0.49240387650610412</v>
      </c>
      <c r="C51" s="76">
        <f t="shared" ref="C51:C52" si="10">SIN(RADIANS($C40))*COS(RADIANS($D40))</f>
        <v>-0.85286853195244317</v>
      </c>
      <c r="D51" s="7">
        <f t="shared" ref="D51:D52" si="11">SIN(RADIANS($D40))</f>
        <v>0.17364817766693033</v>
      </c>
      <c r="F51" t="s">
        <v>44</v>
      </c>
      <c r="G51" s="4">
        <f>F45/H47</f>
        <v>1.7694469776871995</v>
      </c>
    </row>
    <row r="52" spans="2:7" x14ac:dyDescent="0.25">
      <c r="B52" s="77">
        <f t="shared" si="9"/>
        <v>-8.6824088833465166E-2</v>
      </c>
      <c r="C52" s="6">
        <f t="shared" si="10"/>
        <v>0.15038373318043524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-0.86602540378443871</v>
      </c>
      <c r="C55" s="74">
        <v>0.49240387650610412</v>
      </c>
      <c r="D55" s="75">
        <v>-8.6824088833465166E-2</v>
      </c>
    </row>
    <row r="56" spans="2:7" x14ac:dyDescent="0.25">
      <c r="B56" s="8">
        <v>-0.49999999999999994</v>
      </c>
      <c r="C56" s="76">
        <v>-0.85286853195244317</v>
      </c>
      <c r="D56" s="7">
        <v>0.15038373318043524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-31.488957215539294</v>
      </c>
      <c r="G59" t="s">
        <v>49</v>
      </c>
    </row>
    <row r="60" spans="2:7" x14ac:dyDescent="0.25">
      <c r="B60" s="55">
        <f>F45</f>
        <v>59.043845969227661</v>
      </c>
      <c r="C60" s="55">
        <f>H45</f>
        <v>-7.8635237104832036</v>
      </c>
    </row>
    <row r="61" spans="2:7" x14ac:dyDescent="0.25">
      <c r="B61" s="55">
        <f>F47</f>
        <v>-7.8635237104832036</v>
      </c>
      <c r="C61" s="55">
        <f>H47</f>
        <v>33.368530797346871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61.260770989231034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-15.744478607769647</v>
      </c>
    </row>
    <row r="64" spans="2:7" x14ac:dyDescent="0.25">
      <c r="B64" t="s">
        <v>51</v>
      </c>
      <c r="C64" s="4">
        <f>((B60+C61)/2)-SQRT(((1/4)*(B60-C61)^2)+(C60^2))</f>
        <v>31.151605777343505</v>
      </c>
      <c r="D64" t="str">
        <f>IF(C64&gt;0,"Compresión",IF(C64&lt;0,"Tracción",""))</f>
        <v>Compresión</v>
      </c>
      <c r="E64" s="4">
        <f>E63+90</f>
        <v>74.255521392230349</v>
      </c>
    </row>
    <row r="66" spans="2:3" x14ac:dyDescent="0.25">
      <c r="B66" t="s">
        <v>56</v>
      </c>
      <c r="C66" s="55">
        <f>C63/C64</f>
        <v>1.9665365383439033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4A2E8-E5BD-4B8E-826C-A1B21C3C6E03}">
  <dimension ref="B2:M66"/>
  <sheetViews>
    <sheetView showGridLines="0" topLeftCell="A53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140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230</v>
      </c>
      <c r="I10" s="14">
        <v>0</v>
      </c>
      <c r="J10" s="33">
        <v>0</v>
      </c>
      <c r="K10" s="33">
        <f>COS(RADIANS(90-H10))*(90-ABS(I10))</f>
        <v>-68.943999880708006</v>
      </c>
      <c r="L10" s="33">
        <v>0</v>
      </c>
      <c r="M10" s="33">
        <f>SIN(RADIANS(90-H10))*(90-ABS(I10))</f>
        <v>-57.850884871788551</v>
      </c>
    </row>
    <row r="11" spans="2:13" x14ac:dyDescent="0.25">
      <c r="G11" s="1" t="s">
        <v>25</v>
      </c>
      <c r="H11" s="14">
        <f>C9</f>
        <v>140</v>
      </c>
      <c r="I11" s="14">
        <f>C10</f>
        <v>10</v>
      </c>
      <c r="J11" s="33">
        <v>0</v>
      </c>
      <c r="K11" s="33">
        <f>COS(RADIANS(90-H11))*(90-ABS(I11))</f>
        <v>51.423008774923147</v>
      </c>
      <c r="L11" s="33">
        <v>0</v>
      </c>
      <c r="M11" s="33">
        <f>SIN(RADIANS(90-H11))*(90-ABS(I11))</f>
        <v>-61.283555449518239</v>
      </c>
    </row>
    <row r="12" spans="2:13" x14ac:dyDescent="0.25">
      <c r="G12" s="1" t="s">
        <v>26</v>
      </c>
      <c r="H12" s="14">
        <f>C9</f>
        <v>140</v>
      </c>
      <c r="I12" s="14">
        <f>C10+90</f>
        <v>100</v>
      </c>
      <c r="J12" s="33">
        <v>0</v>
      </c>
      <c r="K12" s="33">
        <f>COS(RADIANS(90-H12))*(90-ABS(I12))</f>
        <v>-6.4278760968653934</v>
      </c>
      <c r="L12" s="33">
        <v>0</v>
      </c>
      <c r="M12" s="33">
        <f>SIN(RADIANS(90-H12))*(90-ABS(I12))</f>
        <v>7.6604444311897799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-140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-50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-50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57.973645198363116</v>
      </c>
      <c r="G45" s="74">
        <v>-4.5896556787849967</v>
      </c>
      <c r="H45" s="75">
        <v>-6.4533341439607694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-4.5896556787849967</v>
      </c>
      <c r="G46" s="76">
        <v>57.092587478504527</v>
      </c>
      <c r="H46" s="7">
        <v>4.2568193947835145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-6.4533341439607703</v>
      </c>
      <c r="G47" s="6">
        <v>4.2568193947835145</v>
      </c>
      <c r="H47" s="5">
        <v>32.933767323132365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-0.7660444431189779</v>
      </c>
      <c r="C50" s="74">
        <f>SIN(RADIANS($C39))*COS(RADIANS($D39))</f>
        <v>-0.64278760968653947</v>
      </c>
      <c r="D50" s="75">
        <f>SIN(RADIANS($D39))</f>
        <v>0</v>
      </c>
      <c r="F50" t="s">
        <v>43</v>
      </c>
      <c r="G50" s="4">
        <f>G46/H47</f>
        <v>1.7335577469269128</v>
      </c>
    </row>
    <row r="51" spans="2:7" x14ac:dyDescent="0.25">
      <c r="B51" s="8">
        <f t="shared" ref="B51:B52" si="9">COS(RADIANS($C40))*COS(RADIANS($D40))</f>
        <v>0.63302222155948906</v>
      </c>
      <c r="C51" s="76">
        <f t="shared" ref="C51:C52" si="10">SIN(RADIANS($C40))*COS(RADIANS($D40))</f>
        <v>-0.75440650673548892</v>
      </c>
      <c r="D51" s="7">
        <f t="shared" ref="D51:D52" si="11">SIN(RADIANS($D40))</f>
        <v>0.17364817766693033</v>
      </c>
      <c r="F51" t="s">
        <v>44</v>
      </c>
      <c r="G51" s="4">
        <f>F45/H47</f>
        <v>1.7603101591612624</v>
      </c>
    </row>
    <row r="52" spans="2:7" x14ac:dyDescent="0.25">
      <c r="B52" s="77">
        <f t="shared" si="9"/>
        <v>-0.11161889704894963</v>
      </c>
      <c r="C52" s="6">
        <f t="shared" si="10"/>
        <v>0.13302222155948898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-0.7660444431189779</v>
      </c>
      <c r="C55" s="74">
        <v>0.63302222155948906</v>
      </c>
      <c r="D55" s="75">
        <v>-0.11161889704894963</v>
      </c>
    </row>
    <row r="56" spans="2:7" x14ac:dyDescent="0.25">
      <c r="B56" s="8">
        <v>-0.64278760968653947</v>
      </c>
      <c r="C56" s="76">
        <v>-0.75440650673548892</v>
      </c>
      <c r="D56" s="7">
        <v>0.13302222155948898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-27.268594719117836</v>
      </c>
      <c r="G59" t="s">
        <v>49</v>
      </c>
    </row>
    <row r="60" spans="2:7" x14ac:dyDescent="0.25">
      <c r="B60" s="55">
        <f>F45</f>
        <v>57.973645198363116</v>
      </c>
      <c r="C60" s="55">
        <f>H45</f>
        <v>-6.4533341439607694</v>
      </c>
    </row>
    <row r="61" spans="2:7" x14ac:dyDescent="0.25">
      <c r="B61" s="55">
        <f>F47</f>
        <v>-6.4533341439607703</v>
      </c>
      <c r="C61" s="55">
        <f>H47</f>
        <v>32.933767323132365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59.538960698464777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-13.634297359558918</v>
      </c>
    </row>
    <row r="64" spans="2:7" x14ac:dyDescent="0.25">
      <c r="B64" t="s">
        <v>51</v>
      </c>
      <c r="C64" s="4">
        <f>((B60+C61)/2)-SQRT(((1/4)*(B60-C61)^2)+(C60^2))</f>
        <v>31.3684518230307</v>
      </c>
      <c r="D64" t="str">
        <f>IF(C64&gt;0,"Compresión",IF(C64&lt;0,"Tracción",""))</f>
        <v>Compresión</v>
      </c>
      <c r="E64" s="4">
        <f>E63+90</f>
        <v>76.365702640441086</v>
      </c>
    </row>
    <row r="66" spans="2:3" x14ac:dyDescent="0.25">
      <c r="B66" t="s">
        <v>56</v>
      </c>
      <c r="C66" s="55">
        <f>C63/C64</f>
        <v>1.8980522543593084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9714A-F76D-4437-9FC5-0B139AB5C383}">
  <dimension ref="B2:M66"/>
  <sheetViews>
    <sheetView showGridLines="0" topLeftCell="A4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130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220</v>
      </c>
      <c r="I10" s="14">
        <v>0</v>
      </c>
      <c r="J10" s="33">
        <v>0</v>
      </c>
      <c r="K10" s="33">
        <f>COS(RADIANS(90-H10))*(90-ABS(I10))</f>
        <v>-57.850884871788544</v>
      </c>
      <c r="L10" s="33">
        <v>0</v>
      </c>
      <c r="M10" s="33">
        <f>SIN(RADIANS(90-H10))*(90-ABS(I10))</f>
        <v>-68.94399988070802</v>
      </c>
    </row>
    <row r="11" spans="2:13" x14ac:dyDescent="0.25">
      <c r="G11" s="1" t="s">
        <v>25</v>
      </c>
      <c r="H11" s="14">
        <f>C9</f>
        <v>130</v>
      </c>
      <c r="I11" s="14">
        <f>C10</f>
        <v>10</v>
      </c>
      <c r="J11" s="33">
        <v>0</v>
      </c>
      <c r="K11" s="33">
        <f>COS(RADIANS(90-H11))*(90-ABS(I11))</f>
        <v>61.283555449518239</v>
      </c>
      <c r="L11" s="33">
        <v>0</v>
      </c>
      <c r="M11" s="33">
        <f>SIN(RADIANS(90-H11))*(90-ABS(I11))</f>
        <v>-51.42300877492314</v>
      </c>
    </row>
    <row r="12" spans="2:13" x14ac:dyDescent="0.25">
      <c r="G12" s="1" t="s">
        <v>26</v>
      </c>
      <c r="H12" s="14">
        <f>C9</f>
        <v>130</v>
      </c>
      <c r="I12" s="14">
        <f>C10+90</f>
        <v>100</v>
      </c>
      <c r="J12" s="33">
        <v>0</v>
      </c>
      <c r="K12" s="33">
        <f>COS(RADIANS(90-H12))*(90-ABS(I12))</f>
        <v>-7.6604444311897799</v>
      </c>
      <c r="L12" s="33">
        <v>0</v>
      </c>
      <c r="M12" s="33">
        <f>SIN(RADIANS(90-H12))*(90-ABS(I12))</f>
        <v>6.4278760968653925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-130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-40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-40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56.7185749750669</v>
      </c>
      <c r="G45" s="74">
        <v>-4.6399620971239184</v>
      </c>
      <c r="H45" s="75">
        <v>-4.9003249028536162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-4.6399620971239273</v>
      </c>
      <c r="G46" s="76">
        <v>58.692343211019143</v>
      </c>
      <c r="H46" s="7">
        <v>5.0931836766488434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-4.9003249028536171</v>
      </c>
      <c r="G47" s="6">
        <v>5.0931836766488434</v>
      </c>
      <c r="H47" s="5">
        <v>32.58908181391395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-0.64278760968653936</v>
      </c>
      <c r="C50" s="74">
        <f>SIN(RADIANS($C39))*COS(RADIANS($D39))</f>
        <v>-0.76604444311897801</v>
      </c>
      <c r="D50" s="75">
        <f>SIN(RADIANS($D39))</f>
        <v>0</v>
      </c>
      <c r="F50" t="s">
        <v>43</v>
      </c>
      <c r="G50" s="4">
        <f>G46/H47</f>
        <v>1.8009817995535049</v>
      </c>
    </row>
    <row r="51" spans="2:7" x14ac:dyDescent="0.25">
      <c r="B51" s="8">
        <f t="shared" ref="B51:B52" si="9">COS(RADIANS($C40))*COS(RADIANS($D40))</f>
        <v>0.75440650673548892</v>
      </c>
      <c r="C51" s="76">
        <f t="shared" ref="C51:C52" si="10">SIN(RADIANS($C40))*COS(RADIANS($D40))</f>
        <v>-0.63302222155948895</v>
      </c>
      <c r="D51" s="7">
        <f t="shared" ref="D51:D52" si="11">SIN(RADIANS($D40))</f>
        <v>0.17364817766693033</v>
      </c>
      <c r="F51" t="s">
        <v>44</v>
      </c>
      <c r="G51" s="4">
        <f>F45/H47</f>
        <v>1.740416477485746</v>
      </c>
    </row>
    <row r="52" spans="2:7" x14ac:dyDescent="0.25">
      <c r="B52" s="77">
        <f t="shared" si="9"/>
        <v>-0.13302222155948898</v>
      </c>
      <c r="C52" s="6">
        <f t="shared" si="10"/>
        <v>0.11161889704894962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-0.64278760968653936</v>
      </c>
      <c r="C55" s="74">
        <v>0.75440650673548892</v>
      </c>
      <c r="D55" s="75">
        <v>-0.13302222155948898</v>
      </c>
    </row>
    <row r="56" spans="2:7" x14ac:dyDescent="0.25">
      <c r="B56" s="8">
        <v>-0.76604444311897801</v>
      </c>
      <c r="C56" s="76">
        <v>-0.63302222155948895</v>
      </c>
      <c r="D56" s="7">
        <v>0.11161889704894962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-22.105460017557242</v>
      </c>
      <c r="G59" t="s">
        <v>49</v>
      </c>
    </row>
    <row r="60" spans="2:7" x14ac:dyDescent="0.25">
      <c r="B60" s="55">
        <f>F45</f>
        <v>56.7185749750669</v>
      </c>
      <c r="C60" s="55">
        <f>H45</f>
        <v>-4.9003249028536162</v>
      </c>
    </row>
    <row r="61" spans="2:7" x14ac:dyDescent="0.25">
      <c r="B61" s="55">
        <f>F47</f>
        <v>-4.9003249028536171</v>
      </c>
      <c r="C61" s="55">
        <f>H47</f>
        <v>32.58908181391395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57.675782710454641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-11.052730008778621</v>
      </c>
    </row>
    <row r="64" spans="2:7" x14ac:dyDescent="0.25">
      <c r="B64" t="s">
        <v>51</v>
      </c>
      <c r="C64" s="4">
        <f>((B60+C61)/2)-SQRT(((1/4)*(B60-C61)^2)+(C60^2))</f>
        <v>31.631874078526209</v>
      </c>
      <c r="D64" t="str">
        <f>IF(C64&gt;0,"Compresión",IF(C64&lt;0,"Tracción",""))</f>
        <v>Compresión</v>
      </c>
      <c r="E64" s="4">
        <f>E63+90</f>
        <v>78.947269991221376</v>
      </c>
    </row>
    <row r="66" spans="2:3" x14ac:dyDescent="0.25">
      <c r="B66" t="s">
        <v>56</v>
      </c>
      <c r="C66" s="55">
        <f>C63/C64</f>
        <v>1.8233438387897714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10C01-3D1A-414E-9B82-CD13C149C03F}">
  <dimension ref="B2:M66"/>
  <sheetViews>
    <sheetView showGridLines="0" topLeftCell="A48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120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210</v>
      </c>
      <c r="I10" s="14">
        <v>0</v>
      </c>
      <c r="J10" s="33">
        <v>0</v>
      </c>
      <c r="K10" s="33">
        <f>COS(RADIANS(90-H10))*(90-ABS(I10))</f>
        <v>-44.999999999999979</v>
      </c>
      <c r="L10" s="33">
        <v>0</v>
      </c>
      <c r="M10" s="33">
        <f>SIN(RADIANS(90-H10))*(90-ABS(I10))</f>
        <v>-77.94228634059948</v>
      </c>
    </row>
    <row r="11" spans="2:13" x14ac:dyDescent="0.25">
      <c r="G11" s="1" t="s">
        <v>25</v>
      </c>
      <c r="H11" s="14">
        <f>C9</f>
        <v>120</v>
      </c>
      <c r="I11" s="14">
        <f>C10</f>
        <v>10</v>
      </c>
      <c r="J11" s="33">
        <v>0</v>
      </c>
      <c r="K11" s="33">
        <f>COS(RADIANS(90-H11))*(90-ABS(I11))</f>
        <v>69.282032302755098</v>
      </c>
      <c r="L11" s="33">
        <v>0</v>
      </c>
      <c r="M11" s="33">
        <f>SIN(RADIANS(90-H11))*(90-ABS(I11))</f>
        <v>-39.999999999999993</v>
      </c>
    </row>
    <row r="12" spans="2:13" x14ac:dyDescent="0.25">
      <c r="G12" s="1" t="s">
        <v>26</v>
      </c>
      <c r="H12" s="14">
        <f>C9</f>
        <v>120</v>
      </c>
      <c r="I12" s="14">
        <f>C10+90</f>
        <v>100</v>
      </c>
      <c r="J12" s="33">
        <v>0</v>
      </c>
      <c r="K12" s="33">
        <f>COS(RADIANS(90-H12))*(90-ABS(I12))</f>
        <v>-8.6602540378443873</v>
      </c>
      <c r="L12" s="33">
        <v>0</v>
      </c>
      <c r="M12" s="33">
        <f>SIN(RADIANS(90-H12))*(90-ABS(I12))</f>
        <v>4.9999999999999991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-120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-30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-30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55.430015291132243</v>
      </c>
      <c r="G45" s="74">
        <v>-4.2188583075701853</v>
      </c>
      <c r="H45" s="75">
        <v>-3.2566850187334011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-4.2188583075701871</v>
      </c>
      <c r="G46" s="76">
        <v>60.228452108570856</v>
      </c>
      <c r="H46" s="7">
        <v>5.6597156320000508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-3.2566850187334024</v>
      </c>
      <c r="G47" s="6">
        <v>5.6597156320000552</v>
      </c>
      <c r="H47" s="5">
        <v>32.341532600296894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-0.49999999999999978</v>
      </c>
      <c r="C50" s="74">
        <f>SIN(RADIANS($C39))*COS(RADIANS($D39))</f>
        <v>-0.86602540378443871</v>
      </c>
      <c r="D50" s="75">
        <f>SIN(RADIANS($D39))</f>
        <v>0</v>
      </c>
      <c r="F50" t="s">
        <v>43</v>
      </c>
      <c r="G50" s="4">
        <f>G46/H47</f>
        <v>1.8622633890892963</v>
      </c>
    </row>
    <row r="51" spans="2:7" x14ac:dyDescent="0.25">
      <c r="B51" s="8">
        <f t="shared" ref="B51:B52" si="9">COS(RADIANS($C40))*COS(RADIANS($D40))</f>
        <v>0.85286853195244328</v>
      </c>
      <c r="C51" s="76">
        <f t="shared" ref="C51:C52" si="10">SIN(RADIANS($C40))*COS(RADIANS($D40))</f>
        <v>-0.49240387650610395</v>
      </c>
      <c r="D51" s="7">
        <f t="shared" ref="D51:D52" si="11">SIN(RADIANS($D40))</f>
        <v>0.17364817766693033</v>
      </c>
      <c r="F51" t="s">
        <v>44</v>
      </c>
      <c r="G51" s="4">
        <f>F45/H47</f>
        <v>1.7138957505873855</v>
      </c>
    </row>
    <row r="52" spans="2:7" x14ac:dyDescent="0.25">
      <c r="B52" s="77">
        <f t="shared" si="9"/>
        <v>-0.15038373318043527</v>
      </c>
      <c r="C52" s="6">
        <f t="shared" si="10"/>
        <v>8.6824088833465138E-2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-0.49999999999999978</v>
      </c>
      <c r="C55" s="74">
        <v>0.85286853195244328</v>
      </c>
      <c r="D55" s="75">
        <v>-0.15038373318043527</v>
      </c>
    </row>
    <row r="56" spans="2:7" x14ac:dyDescent="0.25">
      <c r="B56" s="8">
        <v>-0.86602540378443871</v>
      </c>
      <c r="C56" s="76">
        <v>-0.49240387650610395</v>
      </c>
      <c r="D56" s="7">
        <v>8.6824088833465138E-2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-15.754009982312246</v>
      </c>
      <c r="G59" t="s">
        <v>49</v>
      </c>
    </row>
    <row r="60" spans="2:7" x14ac:dyDescent="0.25">
      <c r="B60" s="55">
        <f>F45</f>
        <v>55.430015291132243</v>
      </c>
      <c r="C60" s="55">
        <f>H45</f>
        <v>-3.2566850187334011</v>
      </c>
    </row>
    <row r="61" spans="2:7" x14ac:dyDescent="0.25">
      <c r="B61" s="55">
        <f>F47</f>
        <v>-3.2566850187334024</v>
      </c>
      <c r="C61" s="55">
        <f>H47</f>
        <v>32.341532600296894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55.880585555427054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-7.8770049911561228</v>
      </c>
    </row>
    <row r="64" spans="2:7" x14ac:dyDescent="0.25">
      <c r="B64" t="s">
        <v>51</v>
      </c>
      <c r="C64" s="4">
        <f>((B60+C61)/2)-SQRT(((1/4)*(B60-C61)^2)+(C60^2))</f>
        <v>31.890962336002083</v>
      </c>
      <c r="D64" t="str">
        <f>IF(C64&gt;0,"Compresión",IF(C64&lt;0,"Tracción",""))</f>
        <v>Compresión</v>
      </c>
      <c r="E64" s="4">
        <f>E63+90</f>
        <v>82.122995008843873</v>
      </c>
    </row>
    <row r="66" spans="2:3" x14ac:dyDescent="0.25">
      <c r="B66" t="s">
        <v>56</v>
      </c>
      <c r="C66" s="55">
        <f>C63/C64</f>
        <v>1.7522389248298977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4D992-CF52-4E69-A066-74D489D24029}">
  <dimension ref="B2:M66"/>
  <sheetViews>
    <sheetView showGridLines="0" topLeftCell="A52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110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200</v>
      </c>
      <c r="I10" s="14">
        <v>0</v>
      </c>
      <c r="J10" s="33">
        <v>0</v>
      </c>
      <c r="K10" s="33">
        <f>COS(RADIANS(90-H10))*(90-ABS(I10))</f>
        <v>-30.781812899310186</v>
      </c>
      <c r="L10" s="33">
        <v>0</v>
      </c>
      <c r="M10" s="33">
        <f>SIN(RADIANS(90-H10))*(90-ABS(I10))</f>
        <v>-84.572335870731763</v>
      </c>
    </row>
    <row r="11" spans="2:13" x14ac:dyDescent="0.25">
      <c r="G11" s="1" t="s">
        <v>25</v>
      </c>
      <c r="H11" s="14">
        <f>C9</f>
        <v>110</v>
      </c>
      <c r="I11" s="14">
        <f>C10</f>
        <v>10</v>
      </c>
      <c r="J11" s="33">
        <v>0</v>
      </c>
      <c r="K11" s="33">
        <f>COS(RADIANS(90-H11))*(90-ABS(I11))</f>
        <v>75.175409662872681</v>
      </c>
      <c r="L11" s="33">
        <v>0</v>
      </c>
      <c r="M11" s="33">
        <f>SIN(RADIANS(90-H11))*(90-ABS(I11))</f>
        <v>-27.361611466053496</v>
      </c>
    </row>
    <row r="12" spans="2:13" x14ac:dyDescent="0.25">
      <c r="G12" s="1" t="s">
        <v>26</v>
      </c>
      <c r="H12" s="14">
        <f>C9</f>
        <v>110</v>
      </c>
      <c r="I12" s="14">
        <f>C10+90</f>
        <v>100</v>
      </c>
      <c r="J12" s="33">
        <v>0</v>
      </c>
      <c r="K12" s="33">
        <f>COS(RADIANS(90-H12))*(90-ABS(I12))</f>
        <v>-9.3969262078590852</v>
      </c>
      <c r="L12" s="33">
        <v>0</v>
      </c>
      <c r="M12" s="33">
        <f>SIN(RADIANS(90-H12))*(90-ABS(I12))</f>
        <v>3.420201433256687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-110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-20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-20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54.263385461557284</v>
      </c>
      <c r="G45" s="74">
        <v>-3.3506280829582615</v>
      </c>
      <c r="H45" s="75">
        <v>-1.5703298816376159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-3.3506280829582664</v>
      </c>
      <c r="G46" s="76">
        <v>61.541479080045072</v>
      </c>
      <c r="H46" s="7">
        <v>5.9590843159142235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-1.5703298816376163</v>
      </c>
      <c r="G47" s="6">
        <v>5.9590843159142262</v>
      </c>
      <c r="H47" s="5">
        <v>32.195135458397644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-0.34202014332566871</v>
      </c>
      <c r="C50" s="74">
        <f>SIN(RADIANS($C39))*COS(RADIANS($D39))</f>
        <v>-0.93969262078590843</v>
      </c>
      <c r="D50" s="75">
        <f>SIN(RADIANS($D39))</f>
        <v>0</v>
      </c>
      <c r="F50" t="s">
        <v>43</v>
      </c>
      <c r="G50" s="4">
        <f>G46/H47</f>
        <v>1.9115148361331975</v>
      </c>
    </row>
    <row r="51" spans="2:7" x14ac:dyDescent="0.25">
      <c r="B51" s="8">
        <f t="shared" ref="B51:B52" si="9">COS(RADIANS($C40))*COS(RADIANS($D40))</f>
        <v>0.92541657839832336</v>
      </c>
      <c r="C51" s="76">
        <f t="shared" ref="C51:C52" si="10">SIN(RADIANS($C40))*COS(RADIANS($D40))</f>
        <v>-0.33682408883346515</v>
      </c>
      <c r="D51" s="7">
        <f t="shared" ref="D51:D52" si="11">SIN(RADIANS($D40))</f>
        <v>0.17364817766693033</v>
      </c>
      <c r="F51" t="s">
        <v>44</v>
      </c>
      <c r="G51" s="4">
        <f>F45/H47</f>
        <v>1.6854529322194061</v>
      </c>
    </row>
    <row r="52" spans="2:7" x14ac:dyDescent="0.25">
      <c r="B52" s="77">
        <f t="shared" si="9"/>
        <v>-0.16317591116653479</v>
      </c>
      <c r="C52" s="6">
        <f t="shared" si="10"/>
        <v>5.9391174613884684E-2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-0.34202014332566871</v>
      </c>
      <c r="C55" s="74">
        <v>0.92541657839832336</v>
      </c>
      <c r="D55" s="75">
        <v>-0.16317591116653479</v>
      </c>
    </row>
    <row r="56" spans="2:7" x14ac:dyDescent="0.25">
      <c r="B56" s="8">
        <v>-0.93969262078590843</v>
      </c>
      <c r="C56" s="76">
        <v>-0.33682408883346515</v>
      </c>
      <c r="D56" s="7">
        <v>5.9391174613884684E-2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-8.0997014592232581</v>
      </c>
      <c r="G59" t="s">
        <v>49</v>
      </c>
    </row>
    <row r="60" spans="2:7" x14ac:dyDescent="0.25">
      <c r="B60" s="55">
        <f>F45</f>
        <v>54.263385461557284</v>
      </c>
      <c r="C60" s="55">
        <f>H45</f>
        <v>-1.5703298816376159</v>
      </c>
    </row>
    <row r="61" spans="2:7" x14ac:dyDescent="0.25">
      <c r="B61" s="55">
        <f>F47</f>
        <v>-1.5703298816376163</v>
      </c>
      <c r="C61" s="55">
        <f>H47</f>
        <v>32.195135458397644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54.374566668765667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-4.0498507296116291</v>
      </c>
    </row>
    <row r="64" spans="2:7" x14ac:dyDescent="0.25">
      <c r="B64" t="s">
        <v>51</v>
      </c>
      <c r="C64" s="4">
        <f>((B60+C61)/2)-SQRT(((1/4)*(B60-C61)^2)+(C60^2))</f>
        <v>32.083954251189269</v>
      </c>
      <c r="D64" t="str">
        <f>IF(C64&gt;0,"Compresión",IF(C64&lt;0,"Tracción",""))</f>
        <v>Compresión</v>
      </c>
      <c r="E64" s="4">
        <f>E63+90</f>
        <v>85.950149270388366</v>
      </c>
    </row>
    <row r="66" spans="2:3" x14ac:dyDescent="0.25">
      <c r="B66" t="s">
        <v>56</v>
      </c>
      <c r="C66" s="55">
        <f>C63/C64</f>
        <v>1.6947588892273198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D386B-B57F-451D-A924-D0767B417676}">
  <dimension ref="B2:M66"/>
  <sheetViews>
    <sheetView showGridLines="0" topLeftCell="A64" zoomScale="112" zoomScaleNormal="112" workbookViewId="0">
      <selection activeCell="C10" sqref="C10"/>
    </sheetView>
  </sheetViews>
  <sheetFormatPr baseColWidth="10" defaultRowHeight="15" x14ac:dyDescent="0.25"/>
  <cols>
    <col min="3" max="3" width="12.28515625" customWidth="1"/>
    <col min="6" max="6" width="11.85546875" bestFit="1" customWidth="1"/>
    <col min="11" max="11" width="12.140625" bestFit="1" customWidth="1"/>
  </cols>
  <sheetData>
    <row r="2" spans="2:13" ht="15.75" thickBot="1" x14ac:dyDescent="0.3">
      <c r="G2" t="s">
        <v>15</v>
      </c>
      <c r="H2" s="3"/>
      <c r="I2" s="3"/>
      <c r="J2" s="3"/>
    </row>
    <row r="3" spans="2:13" x14ac:dyDescent="0.25">
      <c r="B3" s="34" t="s">
        <v>3</v>
      </c>
      <c r="C3" s="2" t="s">
        <v>17</v>
      </c>
      <c r="D3" s="35" t="s">
        <v>19</v>
      </c>
      <c r="E3" s="36" t="s">
        <v>18</v>
      </c>
      <c r="G3" s="16" t="s">
        <v>6</v>
      </c>
      <c r="H3" s="16" t="s">
        <v>5</v>
      </c>
      <c r="I3" s="16" t="s">
        <v>4</v>
      </c>
      <c r="J3" s="16" t="s">
        <v>7</v>
      </c>
      <c r="K3" s="16" t="s">
        <v>8</v>
      </c>
    </row>
    <row r="4" spans="2:13" x14ac:dyDescent="0.25">
      <c r="B4" s="21" t="s">
        <v>0</v>
      </c>
      <c r="C4" s="26">
        <f>Rotación_Tensor!D5</f>
        <v>64</v>
      </c>
      <c r="D4" s="28">
        <f>Rotación_Tensor!E5</f>
        <v>271</v>
      </c>
      <c r="E4" s="29">
        <f>Rotación_Tensor!F5</f>
        <v>-20</v>
      </c>
      <c r="G4" s="16" t="s">
        <v>0</v>
      </c>
      <c r="H4" s="17">
        <f>IF($E4&lt;0,D4,IF(D4&lt;180,D4+180,D4-180))</f>
        <v>271</v>
      </c>
      <c r="I4" s="17">
        <f>IF($E4&lt;0,E4,E4*-1)</f>
        <v>-20</v>
      </c>
      <c r="J4" s="15">
        <f>COS(RADIANS(90-H4))*(90-ABS(I4))</f>
        <v>-69.989338660947382</v>
      </c>
      <c r="K4" s="15">
        <f>SIN(RADIANS(90-H4))*(90-ABS(I4))</f>
        <v>1.2216684506098545</v>
      </c>
    </row>
    <row r="5" spans="2:13" x14ac:dyDescent="0.25">
      <c r="B5" s="21" t="s">
        <v>1</v>
      </c>
      <c r="C5" s="26">
        <f>Rotación_Tensor!D6</f>
        <v>53</v>
      </c>
      <c r="D5" s="28">
        <f>Rotación_Tensor!E6</f>
        <v>3</v>
      </c>
      <c r="E5" s="29">
        <f>Rotación_Tensor!F6</f>
        <v>-4</v>
      </c>
      <c r="G5" s="16" t="s">
        <v>1</v>
      </c>
      <c r="H5" s="17">
        <f>IF($E5&lt;0,D5,IF(D5&lt;180,D5+180,D5-180))</f>
        <v>3</v>
      </c>
      <c r="I5" s="17">
        <f>IF($E5&lt;0,E5,E5*-1)</f>
        <v>-4</v>
      </c>
      <c r="J5" s="15">
        <f>COS(RADIANS(90-H5))*(90-ABS(I5))</f>
        <v>4.500892236893181</v>
      </c>
      <c r="K5" s="15">
        <f t="shared" ref="K5:K6" si="0">SIN(RADIANS(90-H5))*(90-ABS(I5))</f>
        <v>85.882139988893343</v>
      </c>
    </row>
    <row r="6" spans="2:13" ht="15.75" thickBot="1" x14ac:dyDescent="0.3">
      <c r="B6" s="23" t="s">
        <v>2</v>
      </c>
      <c r="C6" s="27">
        <f>Rotación_Tensor!D7</f>
        <v>31</v>
      </c>
      <c r="D6" s="30">
        <f>Rotación_Tensor!E7</f>
        <v>104</v>
      </c>
      <c r="E6" s="31">
        <f>Rotación_Tensor!F7</f>
        <v>-70</v>
      </c>
      <c r="G6" s="16" t="s">
        <v>2</v>
      </c>
      <c r="H6" s="17">
        <f>IF($E6&lt;0,D6,IF(D6&lt;180,D6+180,D6-180))</f>
        <v>104</v>
      </c>
      <c r="I6" s="17">
        <f>IF($E6&lt;0,E6,E6*-1)</f>
        <v>-70</v>
      </c>
      <c r="J6" s="15">
        <f>COS(RADIANS(90-H6))*(90-ABS(I6))</f>
        <v>19.405914525519929</v>
      </c>
      <c r="K6" s="15">
        <f t="shared" si="0"/>
        <v>-4.8384379119933545</v>
      </c>
    </row>
    <row r="7" spans="2:13" ht="15.75" thickBot="1" x14ac:dyDescent="0.3"/>
    <row r="8" spans="2:13" x14ac:dyDescent="0.25">
      <c r="B8" s="37" t="s">
        <v>16</v>
      </c>
      <c r="C8" s="39"/>
      <c r="D8" s="38"/>
      <c r="G8" s="1"/>
      <c r="H8" s="14"/>
      <c r="I8" s="14"/>
      <c r="J8" s="14"/>
      <c r="K8" s="14"/>
      <c r="L8" s="14"/>
      <c r="M8" s="14"/>
    </row>
    <row r="9" spans="2:13" x14ac:dyDescent="0.25">
      <c r="B9" s="21" t="s">
        <v>5</v>
      </c>
      <c r="C9" s="16">
        <v>100</v>
      </c>
      <c r="D9" s="22" t="s">
        <v>31</v>
      </c>
      <c r="G9" s="1" t="s">
        <v>6</v>
      </c>
      <c r="H9" s="16" t="s">
        <v>5</v>
      </c>
      <c r="I9" s="16" t="s">
        <v>4</v>
      </c>
      <c r="J9" s="16" t="s">
        <v>27</v>
      </c>
      <c r="K9" s="16" t="s">
        <v>28</v>
      </c>
      <c r="L9" s="16" t="s">
        <v>29</v>
      </c>
      <c r="M9" s="16" t="s">
        <v>30</v>
      </c>
    </row>
    <row r="10" spans="2:13" ht="15.75" thickBot="1" x14ac:dyDescent="0.3">
      <c r="B10" s="23" t="s">
        <v>4</v>
      </c>
      <c r="C10" s="24">
        <f>Rotación_Tensor!E11</f>
        <v>10</v>
      </c>
      <c r="D10" s="25"/>
      <c r="G10" s="1" t="s">
        <v>24</v>
      </c>
      <c r="H10" s="14">
        <f>C9+90</f>
        <v>190</v>
      </c>
      <c r="I10" s="14">
        <v>0</v>
      </c>
      <c r="J10" s="33">
        <v>0</v>
      </c>
      <c r="K10" s="33">
        <f>COS(RADIANS(90-H10))*(90-ABS(I10))</f>
        <v>-15.628335990023727</v>
      </c>
      <c r="L10" s="33">
        <v>0</v>
      </c>
      <c r="M10" s="33">
        <f>SIN(RADIANS(90-H10))*(90-ABS(I10))</f>
        <v>-88.632697771098719</v>
      </c>
    </row>
    <row r="11" spans="2:13" x14ac:dyDescent="0.25">
      <c r="G11" s="1" t="s">
        <v>25</v>
      </c>
      <c r="H11" s="14">
        <f>C9</f>
        <v>100</v>
      </c>
      <c r="I11" s="14">
        <f>C10</f>
        <v>10</v>
      </c>
      <c r="J11" s="33">
        <v>0</v>
      </c>
      <c r="K11" s="33">
        <f>COS(RADIANS(90-H11))*(90-ABS(I11))</f>
        <v>78.784620240976636</v>
      </c>
      <c r="L11" s="33">
        <v>0</v>
      </c>
      <c r="M11" s="33">
        <f>SIN(RADIANS(90-H11))*(90-ABS(I11))</f>
        <v>-13.891854213354426</v>
      </c>
    </row>
    <row r="12" spans="2:13" x14ac:dyDescent="0.25">
      <c r="G12" s="1" t="s">
        <v>26</v>
      </c>
      <c r="H12" s="14">
        <f>C9</f>
        <v>100</v>
      </c>
      <c r="I12" s="14">
        <f>C10+90</f>
        <v>100</v>
      </c>
      <c r="J12" s="33">
        <v>0</v>
      </c>
      <c r="K12" s="33">
        <f>COS(RADIANS(90-H12))*(90-ABS(I12))</f>
        <v>-9.8480775301220795</v>
      </c>
      <c r="L12" s="33">
        <v>0</v>
      </c>
      <c r="M12" s="33">
        <f>SIN(RADIANS(90-H12))*(90-ABS(I12))</f>
        <v>1.7364817766693033</v>
      </c>
    </row>
    <row r="13" spans="2:13" x14ac:dyDescent="0.25">
      <c r="B13" s="32" t="s">
        <v>32</v>
      </c>
      <c r="C13" s="32"/>
      <c r="D13" s="32"/>
    </row>
    <row r="15" spans="2:13" x14ac:dyDescent="0.25">
      <c r="B15" s="17"/>
      <c r="C15" s="66" t="s">
        <v>33</v>
      </c>
      <c r="D15" s="59" t="s">
        <v>34</v>
      </c>
    </row>
    <row r="16" spans="2:13" x14ac:dyDescent="0.25">
      <c r="B16" s="69" t="s">
        <v>0</v>
      </c>
      <c r="C16" s="60">
        <f>IF(D4&lt;270,90-D4,360+90-D4)</f>
        <v>179</v>
      </c>
      <c r="D16" s="67">
        <f>E4</f>
        <v>-20</v>
      </c>
    </row>
    <row r="17" spans="2:8" x14ac:dyDescent="0.25">
      <c r="B17" s="70" t="s">
        <v>1</v>
      </c>
      <c r="C17" s="60">
        <f t="shared" ref="C17:C18" si="1">IF(D5&lt;270,90-D5,360+90-D5)</f>
        <v>87</v>
      </c>
      <c r="D17" s="67">
        <f>E5</f>
        <v>-4</v>
      </c>
    </row>
    <row r="18" spans="2:8" x14ac:dyDescent="0.25">
      <c r="B18" s="71" t="s">
        <v>2</v>
      </c>
      <c r="C18" s="63">
        <f t="shared" si="1"/>
        <v>-14</v>
      </c>
      <c r="D18" s="68">
        <f>E6</f>
        <v>-70</v>
      </c>
    </row>
    <row r="21" spans="2:8" x14ac:dyDescent="0.25">
      <c r="B21" s="78" t="s">
        <v>35</v>
      </c>
      <c r="F21" t="s">
        <v>38</v>
      </c>
    </row>
    <row r="22" spans="2:8" x14ac:dyDescent="0.25">
      <c r="B22" s="57">
        <f>C4</f>
        <v>64</v>
      </c>
      <c r="C22" s="58">
        <v>0</v>
      </c>
      <c r="D22" s="59">
        <v>0</v>
      </c>
      <c r="F22" s="73" cm="1">
        <f t="array" ref="F22:H24">MMULT((MMULT(_xlfn.ANCHORARRAY(B32),B22:D24)),B27:D29)</f>
        <v>60.054749244652776</v>
      </c>
      <c r="G22" s="74">
        <v>0.91915555842136387</v>
      </c>
      <c r="H22" s="75">
        <v>10.705793057590242</v>
      </c>
    </row>
    <row r="23" spans="2:8" x14ac:dyDescent="0.25">
      <c r="B23" s="60">
        <v>0</v>
      </c>
      <c r="C23" s="61">
        <f>C5</f>
        <v>53</v>
      </c>
      <c r="D23" s="62">
        <v>0</v>
      </c>
      <c r="F23" s="8">
        <v>0.91915555842136387</v>
      </c>
      <c r="G23" s="76">
        <v>52.827087888461982</v>
      </c>
      <c r="H23" s="7">
        <v>-1.6316967263409916</v>
      </c>
    </row>
    <row r="24" spans="2:8" x14ac:dyDescent="0.25">
      <c r="B24" s="63">
        <v>0</v>
      </c>
      <c r="C24" s="64">
        <v>0</v>
      </c>
      <c r="D24" s="65">
        <f>C6</f>
        <v>31</v>
      </c>
      <c r="F24" s="77">
        <v>10.705793057590242</v>
      </c>
      <c r="G24" s="6">
        <v>-1.6316967263409916</v>
      </c>
      <c r="H24" s="5">
        <v>35.118162866885243</v>
      </c>
    </row>
    <row r="26" spans="2:8" x14ac:dyDescent="0.25">
      <c r="B26" t="s">
        <v>36</v>
      </c>
    </row>
    <row r="27" spans="2:8" x14ac:dyDescent="0.25">
      <c r="B27" s="73">
        <f>COS(RADIANS($C16))*COS(RADIANS($D16))</f>
        <v>-0.93954950104825941</v>
      </c>
      <c r="C27" s="74">
        <f>SIN(RADIANS($C16))*COS(RADIANS($D16))</f>
        <v>1.6399897544071732E-2</v>
      </c>
      <c r="D27" s="75">
        <f>SIN(RADIANS($D16))</f>
        <v>-0.34202014332566871</v>
      </c>
    </row>
    <row r="28" spans="2:8" x14ac:dyDescent="0.25">
      <c r="B28" s="8">
        <f t="shared" ref="B28:B29" si="2">COS(RADIANS($C17))*COS(RADIANS($D17))</f>
        <v>5.2208468483932118E-2</v>
      </c>
      <c r="C28" s="76">
        <f t="shared" ref="C28:C29" si="3">SIN(RADIANS($C17))*COS(RADIANS($D17))</f>
        <v>0.99619692339885657</v>
      </c>
      <c r="D28" s="7">
        <f t="shared" ref="D28:D29" si="4">SIN(RADIANS($D17))</f>
        <v>-6.9756473744125302E-2</v>
      </c>
    </row>
    <row r="29" spans="2:8" x14ac:dyDescent="0.25">
      <c r="B29" s="77">
        <f t="shared" si="2"/>
        <v>0.33186068336920022</v>
      </c>
      <c r="C29" s="6">
        <f t="shared" si="3"/>
        <v>-8.2742161406615847E-2</v>
      </c>
      <c r="D29" s="5">
        <f t="shared" si="4"/>
        <v>-0.93969262078590832</v>
      </c>
    </row>
    <row r="31" spans="2:8" x14ac:dyDescent="0.25">
      <c r="B31" t="s">
        <v>37</v>
      </c>
    </row>
    <row r="32" spans="2:8" x14ac:dyDescent="0.25">
      <c r="B32" s="73" cm="1">
        <f t="array" ref="B32:D34">TRANSPOSE(B27:D29)</f>
        <v>-0.93954950104825941</v>
      </c>
      <c r="C32" s="74">
        <v>5.2208468483932118E-2</v>
      </c>
      <c r="D32" s="75">
        <v>0.33186068336920022</v>
      </c>
    </row>
    <row r="33" spans="2:8" x14ac:dyDescent="0.25">
      <c r="B33" s="8">
        <v>1.6399897544071732E-2</v>
      </c>
      <c r="C33" s="76">
        <v>0.99619692339885657</v>
      </c>
      <c r="D33" s="7">
        <v>-8.2742161406615847E-2</v>
      </c>
    </row>
    <row r="34" spans="2:8" x14ac:dyDescent="0.25">
      <c r="B34" s="77">
        <v>-0.34202014332566871</v>
      </c>
      <c r="C34" s="6">
        <v>-6.9756473744125302E-2</v>
      </c>
      <c r="D34" s="5">
        <v>-0.93969262078590832</v>
      </c>
    </row>
    <row r="36" spans="2:8" x14ac:dyDescent="0.25">
      <c r="B36" s="32" t="s">
        <v>39</v>
      </c>
      <c r="C36" s="32"/>
    </row>
    <row r="37" spans="2:8" x14ac:dyDescent="0.25">
      <c r="B37" s="14"/>
      <c r="C37" s="14"/>
    </row>
    <row r="38" spans="2:8" x14ac:dyDescent="0.25">
      <c r="B38" s="17"/>
      <c r="C38" s="66" t="s">
        <v>33</v>
      </c>
      <c r="D38" s="59" t="s">
        <v>34</v>
      </c>
    </row>
    <row r="39" spans="2:8" x14ac:dyDescent="0.25">
      <c r="B39" s="69" t="s">
        <v>0</v>
      </c>
      <c r="C39" s="60">
        <f>IF(H10&lt;270,90-H10,360+90-H10)</f>
        <v>-100</v>
      </c>
      <c r="D39" s="67">
        <f>I10</f>
        <v>0</v>
      </c>
    </row>
    <row r="40" spans="2:8" x14ac:dyDescent="0.25">
      <c r="B40" s="70" t="s">
        <v>1</v>
      </c>
      <c r="C40" s="60">
        <f t="shared" ref="C40:C41" si="5">IF(H11&lt;270,90-H11,360+90-H11)</f>
        <v>-10</v>
      </c>
      <c r="D40" s="67">
        <f t="shared" ref="D40:D41" si="6">I11</f>
        <v>10</v>
      </c>
    </row>
    <row r="41" spans="2:8" x14ac:dyDescent="0.25">
      <c r="B41" s="71" t="s">
        <v>2</v>
      </c>
      <c r="C41" s="63">
        <f t="shared" si="5"/>
        <v>-10</v>
      </c>
      <c r="D41" s="68">
        <f t="shared" si="6"/>
        <v>100</v>
      </c>
    </row>
    <row r="44" spans="2:8" x14ac:dyDescent="0.25">
      <c r="B44" s="78" t="s">
        <v>35</v>
      </c>
      <c r="F44" t="s">
        <v>41</v>
      </c>
    </row>
    <row r="45" spans="2:8" x14ac:dyDescent="0.25">
      <c r="B45" s="57">
        <f>F22</f>
        <v>60.054749244652776</v>
      </c>
      <c r="C45" s="79">
        <f t="shared" ref="C45:D47" si="7">G22</f>
        <v>0.91915555842136387</v>
      </c>
      <c r="D45" s="80">
        <f t="shared" si="7"/>
        <v>10.705793057590242</v>
      </c>
      <c r="F45" s="73" cm="1">
        <f t="array" ref="F45:H47">MMULT((MMULT(B50:D52,B45:D47)),_xlfn.ANCHORARRAY(B55))</f>
        <v>53.359398261411251</v>
      </c>
      <c r="G45" s="74">
        <v>-2.1116096039902592</v>
      </c>
      <c r="H45" s="75">
        <v>0.11631030631305905</v>
      </c>
    </row>
    <row r="46" spans="2:8" x14ac:dyDescent="0.25">
      <c r="B46" s="81">
        <f t="shared" ref="B46:B47" si="8">F23</f>
        <v>0.91915555842136387</v>
      </c>
      <c r="C46" s="61">
        <f t="shared" si="7"/>
        <v>52.827087888461982</v>
      </c>
      <c r="D46" s="82">
        <f t="shared" si="7"/>
        <v>-1.6316967263409916</v>
      </c>
      <c r="F46" s="8">
        <v>-2.1116096039902619</v>
      </c>
      <c r="G46" s="76">
        <v>62.489437285023023</v>
      </c>
      <c r="H46" s="7">
        <v>6.0001949920002673</v>
      </c>
    </row>
    <row r="47" spans="2:8" x14ac:dyDescent="0.25">
      <c r="B47" s="83">
        <f t="shared" si="8"/>
        <v>10.705793057590242</v>
      </c>
      <c r="C47" s="84">
        <f t="shared" si="7"/>
        <v>-1.6316967263409916</v>
      </c>
      <c r="D47" s="65">
        <f t="shared" si="7"/>
        <v>35.118162866885243</v>
      </c>
      <c r="F47" s="77">
        <v>0.11631030631305891</v>
      </c>
      <c r="G47" s="6">
        <v>6.0001949920002735</v>
      </c>
      <c r="H47" s="5">
        <v>32.151164453565713</v>
      </c>
    </row>
    <row r="49" spans="2:7" x14ac:dyDescent="0.25">
      <c r="B49" t="s">
        <v>36</v>
      </c>
    </row>
    <row r="50" spans="2:7" x14ac:dyDescent="0.25">
      <c r="B50" s="73">
        <f>COS(RADIANS($C39))*COS(RADIANS($D39))</f>
        <v>-0.1736481776669303</v>
      </c>
      <c r="C50" s="74">
        <f>SIN(RADIANS($C39))*COS(RADIANS($D39))</f>
        <v>-0.98480775301220802</v>
      </c>
      <c r="D50" s="75">
        <f>SIN(RADIANS($D39))</f>
        <v>0</v>
      </c>
      <c r="F50" t="s">
        <v>43</v>
      </c>
      <c r="G50" s="4">
        <f>G46/H47</f>
        <v>1.9436135003842032</v>
      </c>
    </row>
    <row r="51" spans="2:7" x14ac:dyDescent="0.25">
      <c r="B51" s="8">
        <f t="shared" ref="B51:B52" si="9">COS(RADIANS($C40))*COS(RADIANS($D40))</f>
        <v>0.9698463103929541</v>
      </c>
      <c r="C51" s="76">
        <f t="shared" ref="C51:C52" si="10">SIN(RADIANS($C40))*COS(RADIANS($D40))</f>
        <v>-0.17101007166283433</v>
      </c>
      <c r="D51" s="7">
        <f t="shared" ref="D51:D52" si="11">SIN(RADIANS($D40))</f>
        <v>0.17364817766693033</v>
      </c>
      <c r="F51" t="s">
        <v>44</v>
      </c>
      <c r="G51" s="4">
        <f>F45/H47</f>
        <v>1.6596412344092704</v>
      </c>
    </row>
    <row r="52" spans="2:7" x14ac:dyDescent="0.25">
      <c r="B52" s="77">
        <f t="shared" si="9"/>
        <v>-0.17101007166283433</v>
      </c>
      <c r="C52" s="6">
        <f t="shared" si="10"/>
        <v>3.0153689607045796E-2</v>
      </c>
      <c r="D52" s="5">
        <f t="shared" si="11"/>
        <v>0.98480775301220802</v>
      </c>
      <c r="F52" t="s">
        <v>45</v>
      </c>
    </row>
    <row r="54" spans="2:7" x14ac:dyDescent="0.25">
      <c r="B54" t="s">
        <v>37</v>
      </c>
    </row>
    <row r="55" spans="2:7" x14ac:dyDescent="0.25">
      <c r="B55" s="73" cm="1">
        <f t="array" ref="B55:D57">TRANSPOSE(B50:D52)</f>
        <v>-0.1736481776669303</v>
      </c>
      <c r="C55" s="74">
        <v>0.9698463103929541</v>
      </c>
      <c r="D55" s="75">
        <v>-0.17101007166283433</v>
      </c>
    </row>
    <row r="56" spans="2:7" x14ac:dyDescent="0.25">
      <c r="B56" s="8">
        <v>-0.98480775301220802</v>
      </c>
      <c r="C56" s="76">
        <v>-0.17101007166283433</v>
      </c>
      <c r="D56" s="7">
        <v>3.0153689607045796E-2</v>
      </c>
    </row>
    <row r="57" spans="2:7" x14ac:dyDescent="0.25">
      <c r="B57" s="77">
        <v>0</v>
      </c>
      <c r="C57" s="6">
        <v>0.17364817766693033</v>
      </c>
      <c r="D57" s="5">
        <v>0.98480775301220802</v>
      </c>
    </row>
    <row r="59" spans="2:7" x14ac:dyDescent="0.25">
      <c r="B59" t="s">
        <v>40</v>
      </c>
      <c r="E59" t="s">
        <v>48</v>
      </c>
      <c r="F59" s="4">
        <f>DEGREES(ATAN((2*C60)/(B60-C61)))</f>
        <v>0.62841842483384669</v>
      </c>
      <c r="G59" t="s">
        <v>49</v>
      </c>
    </row>
    <row r="60" spans="2:7" x14ac:dyDescent="0.25">
      <c r="B60" s="55">
        <f>F45</f>
        <v>53.359398261411251</v>
      </c>
      <c r="C60" s="55">
        <f>H45</f>
        <v>0.11631030631305905</v>
      </c>
    </row>
    <row r="61" spans="2:7" x14ac:dyDescent="0.25">
      <c r="B61" s="55">
        <f>F47</f>
        <v>0.11631030631305891</v>
      </c>
      <c r="C61" s="55">
        <f>H47</f>
        <v>32.151164453565713</v>
      </c>
    </row>
    <row r="62" spans="2:7" x14ac:dyDescent="0.25">
      <c r="D62" t="s">
        <v>46</v>
      </c>
      <c r="E62" t="s">
        <v>47</v>
      </c>
    </row>
    <row r="63" spans="2:7" x14ac:dyDescent="0.25">
      <c r="B63" t="s">
        <v>50</v>
      </c>
      <c r="C63" s="4">
        <f>((B60+C61)/2)+SQRT(((1/4)*(B60-C61)^2)+(C60^2))</f>
        <v>53.360036111815205</v>
      </c>
      <c r="D63" t="str">
        <f>IF(C63&gt;0,"Compresión",IF(C63&lt;0,"Tracción",""))</f>
        <v>Compresión</v>
      </c>
      <c r="E63" s="4">
        <f>IF(B60&gt;C61,F59/2,IF(AND(B60&lt;C61,C60&gt;0),(F59/2)+90,IF(AND(B60&lt;C61,C60&lt;0),(F59/2)-90)))</f>
        <v>0.31420921241692334</v>
      </c>
    </row>
    <row r="64" spans="2:7" x14ac:dyDescent="0.25">
      <c r="B64" t="s">
        <v>51</v>
      </c>
      <c r="C64" s="4">
        <f>((B60+C61)/2)-SQRT(((1/4)*(B60-C61)^2)+(C60^2))</f>
        <v>32.150526603161765</v>
      </c>
      <c r="D64" t="str">
        <f>IF(C64&gt;0,"Compresión",IF(C64&lt;0,"Tracción",""))</f>
        <v>Compresión</v>
      </c>
      <c r="E64" s="4">
        <f>E63+90</f>
        <v>90.314209212416927</v>
      </c>
    </row>
    <row r="66" spans="2:3" x14ac:dyDescent="0.25">
      <c r="B66" t="s">
        <v>56</v>
      </c>
      <c r="C66" s="55">
        <f>C63/C64</f>
        <v>1.6596940003641385</v>
      </c>
    </row>
  </sheetData>
  <mergeCells count="1">
    <mergeCell ref="B8:D8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1A45D-DD49-4F9D-AF8F-0C130CFB8C69}">
  <dimension ref="B2:F38"/>
  <sheetViews>
    <sheetView workbookViewId="0">
      <selection activeCell="G4" sqref="G4"/>
    </sheetView>
  </sheetViews>
  <sheetFormatPr baseColWidth="10" defaultRowHeight="15" x14ac:dyDescent="0.25"/>
  <sheetData>
    <row r="2" spans="2:6" x14ac:dyDescent="0.25">
      <c r="B2" t="s">
        <v>42</v>
      </c>
      <c r="D2" t="s">
        <v>56</v>
      </c>
      <c r="E2" t="s">
        <v>7</v>
      </c>
      <c r="F2" t="s">
        <v>8</v>
      </c>
    </row>
    <row r="3" spans="2:6" x14ac:dyDescent="0.25">
      <c r="B3" s="105">
        <v>0</v>
      </c>
      <c r="C3" s="96">
        <v>90</v>
      </c>
      <c r="D3" s="55">
        <f>'90º'!C66</f>
        <v>1.6525341398469628</v>
      </c>
      <c r="E3" s="4">
        <f>D3*COS(RADIANS(B3))</f>
        <v>1.6525341398469628</v>
      </c>
      <c r="F3" s="4">
        <f>D3*SIN(RADIANS(B3))</f>
        <v>0</v>
      </c>
    </row>
    <row r="4" spans="2:6" x14ac:dyDescent="0.25">
      <c r="B4" s="105">
        <v>10</v>
      </c>
      <c r="C4" s="96">
        <v>80</v>
      </c>
      <c r="D4" s="55">
        <f>'80º'!C66</f>
        <v>1.6736192833544807</v>
      </c>
      <c r="E4" s="4">
        <f t="shared" ref="E4:E38" si="0">D4*COS(RADIANS(B4))</f>
        <v>1.648193245838228</v>
      </c>
      <c r="F4" s="4">
        <f t="shared" ref="F4:F38" si="1">D4*SIN(RADIANS(B4))</f>
        <v>0.29062093866273947</v>
      </c>
    </row>
    <row r="5" spans="2:6" x14ac:dyDescent="0.25">
      <c r="B5" s="105">
        <v>20</v>
      </c>
      <c r="C5" s="96">
        <v>70</v>
      </c>
      <c r="D5" s="55">
        <f>'70º'!C66</f>
        <v>1.7180388999491736</v>
      </c>
      <c r="E5" s="4">
        <f t="shared" si="0"/>
        <v>1.614428476505378</v>
      </c>
      <c r="F5" s="4">
        <f t="shared" si="1"/>
        <v>0.58760391079969054</v>
      </c>
    </row>
    <row r="6" spans="2:6" x14ac:dyDescent="0.25">
      <c r="B6" s="105">
        <v>30</v>
      </c>
      <c r="C6" s="96">
        <v>60</v>
      </c>
      <c r="D6" s="55">
        <f>'60º'!C66</f>
        <v>1.7774637490462335</v>
      </c>
      <c r="E6" s="4">
        <f t="shared" si="0"/>
        <v>1.5393287609799666</v>
      </c>
      <c r="F6" s="4">
        <f t="shared" si="1"/>
        <v>0.88873187452311664</v>
      </c>
    </row>
    <row r="7" spans="2:6" x14ac:dyDescent="0.25">
      <c r="B7" s="105">
        <v>40</v>
      </c>
      <c r="C7" s="96">
        <v>50</v>
      </c>
      <c r="D7" s="55">
        <f>'50º'!C66</f>
        <v>1.8424023253686783</v>
      </c>
      <c r="E7" s="4">
        <f t="shared" si="0"/>
        <v>1.4113620633381594</v>
      </c>
      <c r="F7" s="4">
        <f t="shared" si="1"/>
        <v>1.1842733868046542</v>
      </c>
    </row>
    <row r="8" spans="2:6" x14ac:dyDescent="0.25">
      <c r="B8" s="105">
        <v>50</v>
      </c>
      <c r="C8" s="96">
        <v>40</v>
      </c>
      <c r="D8" s="55">
        <f>'40º'!C66</f>
        <v>1.9037264344078966</v>
      </c>
      <c r="E8" s="4">
        <f t="shared" si="0"/>
        <v>1.2236917642701304</v>
      </c>
      <c r="F8" s="4">
        <f t="shared" si="1"/>
        <v>1.4583390562968748</v>
      </c>
    </row>
    <row r="9" spans="2:6" x14ac:dyDescent="0.25">
      <c r="B9" s="105">
        <f>B8+10</f>
        <v>60</v>
      </c>
      <c r="C9" s="96">
        <v>30</v>
      </c>
      <c r="D9" s="55">
        <f>'30º'!C66</f>
        <v>1.9534519377648532</v>
      </c>
      <c r="E9" s="4">
        <f t="shared" si="0"/>
        <v>0.9767259688824268</v>
      </c>
      <c r="F9" s="4">
        <f t="shared" si="1"/>
        <v>1.6917390031763009</v>
      </c>
    </row>
    <row r="10" spans="2:6" x14ac:dyDescent="0.25">
      <c r="B10" s="105">
        <f t="shared" ref="B10:B38" si="2">B9+10</f>
        <v>70</v>
      </c>
      <c r="C10" s="96">
        <v>20</v>
      </c>
      <c r="D10" s="55">
        <f>'20º'!C66</f>
        <v>1.9851543474594402</v>
      </c>
      <c r="E10" s="4">
        <f t="shared" si="0"/>
        <v>0.67896277444165232</v>
      </c>
      <c r="F10" s="4">
        <f t="shared" si="1"/>
        <v>1.8654348914287011</v>
      </c>
    </row>
    <row r="11" spans="2:6" x14ac:dyDescent="0.25">
      <c r="B11" s="105">
        <f t="shared" si="2"/>
        <v>80</v>
      </c>
      <c r="C11" s="96">
        <v>10</v>
      </c>
      <c r="D11" s="55">
        <f>'10º'!C66</f>
        <v>1.9942599532865393</v>
      </c>
      <c r="E11" s="4">
        <f t="shared" si="0"/>
        <v>0.34629960668234533</v>
      </c>
      <c r="F11" s="4">
        <f t="shared" si="1"/>
        <v>1.9639626635183476</v>
      </c>
    </row>
    <row r="12" spans="2:6" x14ac:dyDescent="0.25">
      <c r="B12" s="105">
        <f t="shared" si="2"/>
        <v>90</v>
      </c>
      <c r="C12" s="96">
        <v>0</v>
      </c>
      <c r="D12" s="55">
        <f>'0º'!C66</f>
        <v>1.9782724071107198</v>
      </c>
      <c r="E12" s="4">
        <f t="shared" si="0"/>
        <v>1.2118386914800276E-16</v>
      </c>
      <c r="F12" s="4">
        <f t="shared" si="1"/>
        <v>1.9782724071107198</v>
      </c>
    </row>
    <row r="13" spans="2:6" x14ac:dyDescent="0.25">
      <c r="B13" s="105">
        <f t="shared" si="2"/>
        <v>100</v>
      </c>
      <c r="C13" s="96">
        <v>350</v>
      </c>
      <c r="D13" s="55">
        <f>'350º'!C66</f>
        <v>1.9369079012223507</v>
      </c>
      <c r="E13" s="4">
        <f t="shared" si="0"/>
        <v>-0.33634052735593983</v>
      </c>
      <c r="F13" s="4">
        <f t="shared" si="1"/>
        <v>1.9074819179943749</v>
      </c>
    </row>
    <row r="14" spans="2:6" x14ac:dyDescent="0.25">
      <c r="B14" s="105">
        <f t="shared" si="2"/>
        <v>110</v>
      </c>
      <c r="C14" s="96">
        <f>C13-10</f>
        <v>340</v>
      </c>
      <c r="D14" s="55">
        <f>'340º'!C66</f>
        <v>1.8721006096331019</v>
      </c>
      <c r="E14" s="4">
        <f t="shared" si="0"/>
        <v>-0.64029611882678528</v>
      </c>
      <c r="F14" s="4">
        <f t="shared" si="1"/>
        <v>1.7591991282410264</v>
      </c>
    </row>
    <row r="15" spans="2:6" x14ac:dyDescent="0.25">
      <c r="B15" s="105">
        <f t="shared" si="2"/>
        <v>120</v>
      </c>
      <c r="C15" s="96">
        <f t="shared" ref="C15:C38" si="3">C14-10</f>
        <v>330</v>
      </c>
      <c r="D15" s="55">
        <f>'330º'!C66</f>
        <v>1.7878729816909102</v>
      </c>
      <c r="E15" s="4">
        <f t="shared" si="0"/>
        <v>-0.89393649084545468</v>
      </c>
      <c r="F15" s="4">
        <f t="shared" si="1"/>
        <v>1.5483434208841589</v>
      </c>
    </row>
    <row r="16" spans="2:6" x14ac:dyDescent="0.25">
      <c r="B16" s="105">
        <f t="shared" si="2"/>
        <v>130</v>
      </c>
      <c r="C16" s="96">
        <f t="shared" si="3"/>
        <v>320</v>
      </c>
      <c r="D16" s="55">
        <f>'320º'!C66</f>
        <v>1.6901268133977603</v>
      </c>
      <c r="E16" s="4">
        <f t="shared" si="0"/>
        <v>-1.0863925744510741</v>
      </c>
      <c r="F16" s="4">
        <f t="shared" si="1"/>
        <v>1.2947122535697402</v>
      </c>
    </row>
    <row r="17" spans="2:6" x14ac:dyDescent="0.25">
      <c r="B17" s="105">
        <f t="shared" si="2"/>
        <v>140</v>
      </c>
      <c r="C17" s="96">
        <f t="shared" si="3"/>
        <v>310</v>
      </c>
      <c r="D17" s="55">
        <f>'310º'!C66</f>
        <v>1.5865008620195609</v>
      </c>
      <c r="E17" s="4">
        <f t="shared" si="0"/>
        <v>-1.215330169353553</v>
      </c>
      <c r="F17" s="4">
        <f t="shared" si="1"/>
        <v>1.0197830968631878</v>
      </c>
    </row>
    <row r="18" spans="2:6" x14ac:dyDescent="0.25">
      <c r="B18" s="105">
        <f t="shared" si="2"/>
        <v>150</v>
      </c>
      <c r="C18" s="96">
        <f t="shared" si="3"/>
        <v>300</v>
      </c>
      <c r="D18" s="55">
        <f>'300º'!C66</f>
        <v>1.4865630770816471</v>
      </c>
      <c r="E18" s="4">
        <f t="shared" si="0"/>
        <v>-1.2874013890806713</v>
      </c>
      <c r="F18" s="4">
        <f t="shared" si="1"/>
        <v>0.74328153854082346</v>
      </c>
    </row>
    <row r="19" spans="2:6" x14ac:dyDescent="0.25">
      <c r="B19" s="105">
        <f t="shared" si="2"/>
        <v>160</v>
      </c>
      <c r="C19" s="96">
        <f t="shared" si="3"/>
        <v>290</v>
      </c>
      <c r="D19" s="55">
        <f>'290º'!C66</f>
        <v>1.4026358988192689</v>
      </c>
      <c r="E19" s="4">
        <f t="shared" si="0"/>
        <v>-1.3180466037698768</v>
      </c>
      <c r="F19" s="4">
        <f t="shared" si="1"/>
        <v>0.47972973114789474</v>
      </c>
    </row>
    <row r="20" spans="2:6" x14ac:dyDescent="0.25">
      <c r="B20" s="105">
        <f t="shared" si="2"/>
        <v>170</v>
      </c>
      <c r="C20" s="96">
        <f t="shared" si="3"/>
        <v>280</v>
      </c>
      <c r="D20" s="55">
        <f>'280º'!C66</f>
        <v>1.3505411758521284</v>
      </c>
      <c r="E20" s="4">
        <f t="shared" si="0"/>
        <v>-1.3300234207413999</v>
      </c>
      <c r="F20" s="4">
        <f t="shared" si="1"/>
        <v>0.23451901405087533</v>
      </c>
    </row>
    <row r="21" spans="2:6" x14ac:dyDescent="0.25">
      <c r="B21" s="105">
        <f t="shared" si="2"/>
        <v>180</v>
      </c>
      <c r="C21" s="96">
        <f t="shared" si="3"/>
        <v>270</v>
      </c>
      <c r="D21" s="55">
        <f>'270º'!C66</f>
        <v>1.3455622552881883</v>
      </c>
      <c r="E21" s="4">
        <f t="shared" si="0"/>
        <v>-1.3455622552881883</v>
      </c>
      <c r="F21" s="4">
        <f t="shared" si="1"/>
        <v>1.6485135180496819E-16</v>
      </c>
    </row>
    <row r="22" spans="2:6" x14ac:dyDescent="0.25">
      <c r="B22" s="105">
        <f t="shared" si="2"/>
        <v>190</v>
      </c>
      <c r="C22" s="96">
        <f t="shared" si="3"/>
        <v>260</v>
      </c>
      <c r="D22" s="55">
        <f>'260º'!C66</f>
        <v>1.390659776651477</v>
      </c>
      <c r="E22" s="4">
        <f t="shared" si="0"/>
        <v>-1.3695325298486001</v>
      </c>
      <c r="F22" s="4">
        <f t="shared" si="1"/>
        <v>-0.24148553597022954</v>
      </c>
    </row>
    <row r="23" spans="2:6" x14ac:dyDescent="0.25">
      <c r="B23" s="105">
        <f t="shared" si="2"/>
        <v>200</v>
      </c>
      <c r="C23" s="96">
        <f t="shared" si="3"/>
        <v>250</v>
      </c>
      <c r="D23" s="55">
        <f>'250º'!C66</f>
        <v>1.4736731467218114</v>
      </c>
      <c r="E23" s="4">
        <f t="shared" si="0"/>
        <v>-1.3847997814248354</v>
      </c>
      <c r="F23" s="4">
        <f t="shared" si="1"/>
        <v>-0.50402590085698307</v>
      </c>
    </row>
    <row r="24" spans="2:6" x14ac:dyDescent="0.25">
      <c r="B24" s="105">
        <f t="shared" si="2"/>
        <v>210</v>
      </c>
      <c r="C24" s="96">
        <f t="shared" si="3"/>
        <v>240</v>
      </c>
      <c r="D24" s="55">
        <f>'240º'!C66</f>
        <v>1.5785357347348847</v>
      </c>
      <c r="E24" s="4">
        <f t="shared" si="0"/>
        <v>-1.3670520470619441</v>
      </c>
      <c r="F24" s="4">
        <f t="shared" si="1"/>
        <v>-0.78926786736744259</v>
      </c>
    </row>
    <row r="25" spans="2:6" x14ac:dyDescent="0.25">
      <c r="B25" s="105">
        <f t="shared" si="2"/>
        <v>220</v>
      </c>
      <c r="C25" s="96">
        <f t="shared" si="3"/>
        <v>230</v>
      </c>
      <c r="D25" s="55">
        <f>'230º'!C66</f>
        <v>1.691668027087551</v>
      </c>
      <c r="E25" s="4">
        <f t="shared" si="0"/>
        <v>-1.2958928917524632</v>
      </c>
      <c r="F25" s="4">
        <f t="shared" si="1"/>
        <v>-1.0873832475147507</v>
      </c>
    </row>
    <row r="26" spans="2:6" x14ac:dyDescent="0.25">
      <c r="B26" s="105">
        <f t="shared" si="2"/>
        <v>230</v>
      </c>
      <c r="C26" s="96">
        <f t="shared" si="3"/>
        <v>220</v>
      </c>
      <c r="D26" s="55">
        <f>'220º'!C66</f>
        <v>1.801995369381939</v>
      </c>
      <c r="E26" s="4">
        <f t="shared" si="0"/>
        <v>-1.1583002961512294</v>
      </c>
      <c r="F26" s="4">
        <f t="shared" si="1"/>
        <v>-1.3804085392411645</v>
      </c>
    </row>
    <row r="27" spans="2:6" x14ac:dyDescent="0.25">
      <c r="B27" s="105">
        <f t="shared" si="2"/>
        <v>240</v>
      </c>
      <c r="C27" s="96">
        <f t="shared" si="3"/>
        <v>210</v>
      </c>
      <c r="D27" s="55">
        <f>'210º'!C66</f>
        <v>1.9002012171404155</v>
      </c>
      <c r="E27" s="4">
        <f t="shared" si="0"/>
        <v>-0.95010060857020862</v>
      </c>
      <c r="F27" s="4">
        <f t="shared" si="1"/>
        <v>-1.6456225263457096</v>
      </c>
    </row>
    <row r="28" spans="2:6" x14ac:dyDescent="0.25">
      <c r="B28" s="105">
        <f t="shared" si="2"/>
        <v>250</v>
      </c>
      <c r="C28" s="96">
        <f t="shared" si="3"/>
        <v>200</v>
      </c>
      <c r="D28" s="55">
        <f>'200º'!C66</f>
        <v>1.9786463559515131</v>
      </c>
      <c r="E28" s="4">
        <f t="shared" si="0"/>
        <v>-0.67673691025334826</v>
      </c>
      <c r="F28" s="4">
        <f t="shared" si="1"/>
        <v>-1.8593193798325647</v>
      </c>
    </row>
    <row r="29" spans="2:6" x14ac:dyDescent="0.25">
      <c r="B29" s="105">
        <f t="shared" si="2"/>
        <v>260</v>
      </c>
      <c r="C29" s="96">
        <f t="shared" si="3"/>
        <v>190</v>
      </c>
      <c r="D29" s="55">
        <f>'190º'!C66</f>
        <v>2.0317039456870627</v>
      </c>
      <c r="E29" s="4">
        <f t="shared" si="0"/>
        <v>-0.35280168772727044</v>
      </c>
      <c r="F29" s="4">
        <f t="shared" si="1"/>
        <v>-2.0008377975381135</v>
      </c>
    </row>
    <row r="30" spans="2:6" x14ac:dyDescent="0.25">
      <c r="B30" s="105">
        <f t="shared" si="2"/>
        <v>270</v>
      </c>
      <c r="C30" s="96">
        <f t="shared" si="3"/>
        <v>180</v>
      </c>
      <c r="D30" s="55">
        <f>'180º'!C66</f>
        <v>2.0561681737389232</v>
      </c>
      <c r="E30" s="4">
        <f t="shared" si="0"/>
        <v>-3.7786668916327813E-16</v>
      </c>
      <c r="F30" s="4">
        <f t="shared" si="1"/>
        <v>-2.0561681737389232</v>
      </c>
    </row>
    <row r="31" spans="2:6" x14ac:dyDescent="0.25">
      <c r="B31" s="105">
        <f t="shared" si="2"/>
        <v>280</v>
      </c>
      <c r="C31" s="96">
        <f t="shared" si="3"/>
        <v>170</v>
      </c>
      <c r="D31" s="55">
        <f>'170º'!C66</f>
        <v>2.0515320469952165</v>
      </c>
      <c r="E31" s="4">
        <f t="shared" si="0"/>
        <v>0.35624480138602588</v>
      </c>
      <c r="F31" s="4">
        <f t="shared" si="1"/>
        <v>-2.0203646654338949</v>
      </c>
    </row>
    <row r="32" spans="2:6" x14ac:dyDescent="0.25">
      <c r="B32" s="105">
        <f t="shared" si="2"/>
        <v>290</v>
      </c>
      <c r="C32" s="96">
        <f t="shared" si="3"/>
        <v>160</v>
      </c>
      <c r="D32" s="55">
        <f>'160º'!C66</f>
        <v>2.0200446236122933</v>
      </c>
      <c r="E32" s="4">
        <f t="shared" si="0"/>
        <v>0.69089595169212359</v>
      </c>
      <c r="F32" s="4">
        <f t="shared" si="1"/>
        <v>-1.8982210264667196</v>
      </c>
    </row>
    <row r="33" spans="2:6" x14ac:dyDescent="0.25">
      <c r="B33" s="105">
        <f t="shared" si="2"/>
        <v>300</v>
      </c>
      <c r="C33" s="96">
        <f t="shared" si="3"/>
        <v>150</v>
      </c>
      <c r="D33" s="55">
        <f>'150º'!C66</f>
        <v>1.9665365383439033</v>
      </c>
      <c r="E33" s="4">
        <f t="shared" si="0"/>
        <v>0.98326826917195187</v>
      </c>
      <c r="F33" s="4">
        <f t="shared" si="1"/>
        <v>-1.7030705996761311</v>
      </c>
    </row>
    <row r="34" spans="2:6" x14ac:dyDescent="0.25">
      <c r="B34" s="105">
        <f t="shared" si="2"/>
        <v>310</v>
      </c>
      <c r="C34" s="96">
        <f t="shared" si="3"/>
        <v>140</v>
      </c>
      <c r="D34" s="55">
        <f>'140º'!C66</f>
        <v>1.8980522543593084</v>
      </c>
      <c r="E34" s="4">
        <f t="shared" si="0"/>
        <v>1.2200444716397669</v>
      </c>
      <c r="F34" s="4">
        <f t="shared" si="1"/>
        <v>-1.4539923822013974</v>
      </c>
    </row>
    <row r="35" spans="2:6" x14ac:dyDescent="0.25">
      <c r="B35" s="105">
        <f t="shared" si="2"/>
        <v>320</v>
      </c>
      <c r="C35" s="96">
        <f t="shared" si="3"/>
        <v>130</v>
      </c>
      <c r="D35" s="55">
        <f>'130º'!C66</f>
        <v>1.8233438387897714</v>
      </c>
      <c r="E35" s="4">
        <f t="shared" si="0"/>
        <v>1.3967624156001297</v>
      </c>
      <c r="F35" s="4">
        <f t="shared" si="1"/>
        <v>-1.1720228277723563</v>
      </c>
    </row>
    <row r="36" spans="2:6" x14ac:dyDescent="0.25">
      <c r="B36" s="105">
        <f t="shared" si="2"/>
        <v>330</v>
      </c>
      <c r="C36" s="96">
        <f t="shared" si="3"/>
        <v>120</v>
      </c>
      <c r="D36" s="55">
        <f>'120º'!C66</f>
        <v>1.7522389248298977</v>
      </c>
      <c r="E36" s="4">
        <f t="shared" si="0"/>
        <v>1.5174834224026224</v>
      </c>
      <c r="F36" s="4">
        <f t="shared" si="1"/>
        <v>-0.87611946241494965</v>
      </c>
    </row>
    <row r="37" spans="2:6" x14ac:dyDescent="0.25">
      <c r="B37" s="105">
        <f t="shared" si="2"/>
        <v>340</v>
      </c>
      <c r="C37" s="96">
        <f t="shared" si="3"/>
        <v>110</v>
      </c>
      <c r="D37" s="55">
        <f>'110º'!C66</f>
        <v>1.6947588892273198</v>
      </c>
      <c r="E37" s="4">
        <f t="shared" si="0"/>
        <v>1.5925524222182352</v>
      </c>
      <c r="F37" s="4">
        <f t="shared" si="1"/>
        <v>-0.57964167819597878</v>
      </c>
    </row>
    <row r="38" spans="2:6" x14ac:dyDescent="0.25">
      <c r="B38" s="105">
        <f t="shared" si="2"/>
        <v>350</v>
      </c>
      <c r="C38" s="96">
        <f t="shared" si="3"/>
        <v>100</v>
      </c>
      <c r="D38" s="55">
        <f>'100º'!C66</f>
        <v>1.6596940003641385</v>
      </c>
      <c r="E38" s="4">
        <f t="shared" si="0"/>
        <v>1.6344795191864501</v>
      </c>
      <c r="F38" s="4">
        <f t="shared" si="1"/>
        <v>-0.28820283864797036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4FE6B-1AFB-4B35-A2A3-EE6C98CF52B5}">
  <dimension ref="A1:AP80"/>
  <sheetViews>
    <sheetView showGridLines="0" topLeftCell="D1" workbookViewId="0">
      <selection activeCell="AO11" sqref="AO11"/>
    </sheetView>
  </sheetViews>
  <sheetFormatPr baseColWidth="10" defaultRowHeight="15" x14ac:dyDescent="0.25"/>
  <cols>
    <col min="2" max="2" width="18.7109375" customWidth="1"/>
    <col min="5" max="5" width="11.85546875" bestFit="1" customWidth="1"/>
    <col min="10" max="10" width="9.85546875" customWidth="1"/>
  </cols>
  <sheetData>
    <row r="1" spans="1:42" x14ac:dyDescent="0.25">
      <c r="H1" s="4"/>
      <c r="J1" s="4"/>
      <c r="M1" s="4"/>
      <c r="O1" s="4"/>
      <c r="R1" s="4"/>
      <c r="T1" s="4"/>
      <c r="W1" s="4"/>
      <c r="Y1" s="4">
        <f>RADIANS([1]Inputs!H13)</f>
        <v>0</v>
      </c>
      <c r="AA1" s="4"/>
      <c r="AP1" t="s">
        <v>16</v>
      </c>
    </row>
    <row r="2" spans="1:42" x14ac:dyDescent="0.25">
      <c r="H2" s="4"/>
      <c r="J2" s="4"/>
      <c r="M2" s="4"/>
      <c r="O2" s="4"/>
      <c r="R2" s="4"/>
      <c r="T2" s="4"/>
      <c r="W2" s="4"/>
      <c r="Y2" s="4">
        <f>[1]Inputs!$I$7*TAN(W1)*COS(Y1)</f>
        <v>0</v>
      </c>
      <c r="AA2" s="4"/>
    </row>
    <row r="3" spans="1:42" x14ac:dyDescent="0.25">
      <c r="H3" s="4"/>
      <c r="J3" s="4"/>
    </row>
    <row r="4" spans="1:42" x14ac:dyDescent="0.25">
      <c r="A4" s="43" t="s">
        <v>14</v>
      </c>
      <c r="B4" s="44"/>
      <c r="C4" s="44"/>
      <c r="D4" s="44"/>
      <c r="E4" s="45"/>
      <c r="G4" s="46">
        <v>80</v>
      </c>
      <c r="H4" s="47"/>
      <c r="I4" s="48"/>
      <c r="L4" s="49">
        <v>70</v>
      </c>
      <c r="M4" s="50"/>
      <c r="N4" s="51"/>
      <c r="Q4" s="52">
        <v>60</v>
      </c>
      <c r="R4" s="53"/>
      <c r="S4" s="54"/>
      <c r="V4" s="40">
        <v>50</v>
      </c>
      <c r="W4" s="41"/>
      <c r="X4" s="42"/>
      <c r="Z4" s="40">
        <v>40</v>
      </c>
      <c r="AA4" s="41"/>
      <c r="AB4" s="42"/>
      <c r="AD4" s="40">
        <v>30</v>
      </c>
      <c r="AE4" s="41"/>
      <c r="AF4" s="42"/>
      <c r="AH4" s="40">
        <v>20</v>
      </c>
      <c r="AI4" s="41"/>
      <c r="AJ4" s="42"/>
      <c r="AL4" s="40">
        <v>10</v>
      </c>
      <c r="AM4" s="41"/>
      <c r="AN4" s="42"/>
    </row>
    <row r="5" spans="1:42" x14ac:dyDescent="0.25">
      <c r="A5" s="13" t="s">
        <v>13</v>
      </c>
      <c r="B5" s="12" t="s">
        <v>12</v>
      </c>
      <c r="C5" s="12" t="s">
        <v>11</v>
      </c>
      <c r="D5" s="12" t="s">
        <v>10</v>
      </c>
      <c r="E5" s="11" t="s">
        <v>9</v>
      </c>
      <c r="G5" s="13" t="s">
        <v>11</v>
      </c>
      <c r="H5" s="12" t="s">
        <v>10</v>
      </c>
      <c r="I5" s="11" t="s">
        <v>9</v>
      </c>
      <c r="L5" s="13"/>
      <c r="M5" s="12"/>
      <c r="N5" s="11"/>
      <c r="Q5" s="13"/>
      <c r="R5" s="12"/>
      <c r="S5" s="11"/>
      <c r="V5" s="13"/>
      <c r="W5" s="12"/>
      <c r="X5" s="11"/>
      <c r="Z5" s="13"/>
      <c r="AA5" s="12"/>
      <c r="AB5" s="11"/>
      <c r="AD5" s="13"/>
      <c r="AE5" s="12"/>
      <c r="AF5" s="11"/>
      <c r="AH5" s="13"/>
      <c r="AI5" s="12"/>
      <c r="AJ5" s="11"/>
      <c r="AL5" s="13"/>
      <c r="AM5" s="12"/>
      <c r="AN5" s="11"/>
    </row>
    <row r="6" spans="1:42" x14ac:dyDescent="0.25">
      <c r="A6" s="10">
        <v>0</v>
      </c>
      <c r="B6" s="4">
        <f t="shared" ref="B6:B37" si="0">RADIANS(A6)</f>
        <v>0</v>
      </c>
      <c r="C6" s="4">
        <v>90</v>
      </c>
      <c r="D6" s="4">
        <f t="shared" ref="D6:D37" si="1">C6*COS(B6)</f>
        <v>90</v>
      </c>
      <c r="E6" s="7">
        <f t="shared" ref="E6:E37" si="2">C6*SIN(B6)</f>
        <v>0</v>
      </c>
      <c r="G6" s="8">
        <v>80</v>
      </c>
      <c r="H6" s="4">
        <f>(G6*COS(B6))</f>
        <v>80</v>
      </c>
      <c r="I6" s="7">
        <f>(G6*SIN(B6))</f>
        <v>0</v>
      </c>
      <c r="L6" s="8">
        <v>70</v>
      </c>
      <c r="M6" s="4">
        <f t="shared" ref="M6:M37" si="3">(L6*COS(B6))</f>
        <v>70</v>
      </c>
      <c r="N6" s="7">
        <f t="shared" ref="N6:N37" si="4">(L6*SIN(B6))</f>
        <v>0</v>
      </c>
      <c r="Q6" s="8">
        <v>60</v>
      </c>
      <c r="R6" s="4">
        <f>(Q6*COS(B6))</f>
        <v>60</v>
      </c>
      <c r="S6" s="7">
        <f>(Q6*SIN(B6))</f>
        <v>0</v>
      </c>
      <c r="V6" s="8">
        <v>50</v>
      </c>
      <c r="W6" s="4">
        <f>(V6*COS(B6))</f>
        <v>50</v>
      </c>
      <c r="X6" s="7">
        <f>(V6*SIN(B6))</f>
        <v>0</v>
      </c>
      <c r="Z6" s="8">
        <v>40</v>
      </c>
      <c r="AA6" s="4">
        <f>(Z6*COS(B6))</f>
        <v>40</v>
      </c>
      <c r="AB6" s="7">
        <f>(Z6*SIN(B6))</f>
        <v>0</v>
      </c>
      <c r="AD6" s="8">
        <v>30</v>
      </c>
      <c r="AE6" s="4">
        <f>(AD6*COS(B6))</f>
        <v>30</v>
      </c>
      <c r="AF6" s="7">
        <f>(AD6*SIN(B6))</f>
        <v>0</v>
      </c>
      <c r="AH6" s="8">
        <v>20</v>
      </c>
      <c r="AI6" s="4">
        <f>(AH6*COS(B6))</f>
        <v>20</v>
      </c>
      <c r="AJ6" s="7">
        <f>(AH6*SIN(B6))</f>
        <v>0</v>
      </c>
      <c r="AL6" s="8">
        <v>10</v>
      </c>
      <c r="AM6" s="4">
        <f>(AL6*COS(B6))</f>
        <v>10</v>
      </c>
      <c r="AN6" s="7">
        <f>(AL6*SIN(B6))</f>
        <v>0</v>
      </c>
    </row>
    <row r="7" spans="1:42" x14ac:dyDescent="0.25">
      <c r="A7" s="10">
        <v>5</v>
      </c>
      <c r="B7" s="4">
        <f t="shared" si="0"/>
        <v>8.7266462599716474E-2</v>
      </c>
      <c r="C7" s="4">
        <v>90</v>
      </c>
      <c r="D7" s="4">
        <f t="shared" si="1"/>
        <v>89.6575228282571</v>
      </c>
      <c r="E7" s="7">
        <f t="shared" si="2"/>
        <v>7.8440168472892351</v>
      </c>
      <c r="G7" s="8">
        <v>80</v>
      </c>
      <c r="H7" s="4">
        <f t="shared" ref="H7:H38" si="5">(G7*COS(B7))+$H$2</f>
        <v>79.69557584733964</v>
      </c>
      <c r="I7" s="7">
        <f t="shared" ref="I7:I38" si="6">(G7*SIN(B7))+$J$2</f>
        <v>6.9724594198126528</v>
      </c>
      <c r="L7" s="8">
        <v>70</v>
      </c>
      <c r="M7" s="4">
        <f t="shared" si="3"/>
        <v>69.733628866422194</v>
      </c>
      <c r="N7" s="7">
        <f t="shared" si="4"/>
        <v>6.1009019923360714</v>
      </c>
      <c r="Q7" s="8">
        <v>60</v>
      </c>
      <c r="R7" s="4">
        <f t="shared" ref="R7:R70" si="7">(Q7*COS(B7))</f>
        <v>59.771681885504734</v>
      </c>
      <c r="S7" s="7">
        <f t="shared" ref="S7:S70" si="8">(Q7*SIN(B7))</f>
        <v>5.2293445648594901</v>
      </c>
      <c r="V7" s="8">
        <v>50</v>
      </c>
      <c r="W7" s="4">
        <f t="shared" ref="W7:W70" si="9">(V7*COS(B7))</f>
        <v>49.80973490458728</v>
      </c>
      <c r="X7" s="7">
        <f t="shared" ref="X7:X70" si="10">(V7*SIN(B7))</f>
        <v>4.3577871373829087</v>
      </c>
      <c r="Z7" s="8">
        <v>40</v>
      </c>
      <c r="AA7" s="4">
        <f t="shared" ref="AA7:AA70" si="11">(Z7*COS(B7))</f>
        <v>39.84778792366982</v>
      </c>
      <c r="AB7" s="7">
        <f t="shared" ref="AB7:AB70" si="12">(Z7*SIN(B7))</f>
        <v>3.4862297099063264</v>
      </c>
      <c r="AD7" s="8">
        <v>30</v>
      </c>
      <c r="AE7" s="4">
        <f t="shared" ref="AE7:AE70" si="13">(AD7*COS(B7))</f>
        <v>29.885840942752367</v>
      </c>
      <c r="AF7" s="7">
        <f t="shared" ref="AF7:AF70" si="14">(AD7*SIN(B7))</f>
        <v>2.614672282429745</v>
      </c>
      <c r="AH7" s="8">
        <v>20</v>
      </c>
      <c r="AI7" s="4">
        <f t="shared" ref="AI7:AI70" si="15">(AH7*COS(B7))</f>
        <v>19.92389396183491</v>
      </c>
      <c r="AJ7" s="7">
        <f t="shared" ref="AJ7:AJ70" si="16">(AH7*SIN(B7))</f>
        <v>1.7431148549531632</v>
      </c>
      <c r="AL7" s="8">
        <v>10</v>
      </c>
      <c r="AM7" s="4">
        <f t="shared" ref="AM7:AM70" si="17">(AL7*COS(B7))</f>
        <v>9.961946980917455</v>
      </c>
      <c r="AN7" s="7">
        <f t="shared" ref="AN7:AN70" si="18">(AL7*SIN(B7))</f>
        <v>0.8715574274765816</v>
      </c>
    </row>
    <row r="8" spans="1:42" x14ac:dyDescent="0.25">
      <c r="A8" s="10">
        <v>10</v>
      </c>
      <c r="B8" s="4">
        <f t="shared" si="0"/>
        <v>0.17453292519943295</v>
      </c>
      <c r="C8" s="4">
        <v>90</v>
      </c>
      <c r="D8" s="4">
        <f t="shared" si="1"/>
        <v>88.632697771098719</v>
      </c>
      <c r="E8" s="7">
        <f t="shared" si="2"/>
        <v>15.62833599002373</v>
      </c>
      <c r="G8" s="8">
        <v>80</v>
      </c>
      <c r="H8" s="4">
        <f t="shared" si="5"/>
        <v>78.784620240976636</v>
      </c>
      <c r="I8" s="7">
        <f t="shared" si="6"/>
        <v>13.891854213354426</v>
      </c>
      <c r="L8" s="8">
        <v>70</v>
      </c>
      <c r="M8" s="4">
        <f t="shared" si="3"/>
        <v>68.936542710854567</v>
      </c>
      <c r="N8" s="7">
        <f t="shared" si="4"/>
        <v>12.155372436685123</v>
      </c>
      <c r="Q8" s="8">
        <v>60</v>
      </c>
      <c r="R8" s="4">
        <f t="shared" si="7"/>
        <v>59.088465180732484</v>
      </c>
      <c r="S8" s="7">
        <f t="shared" si="8"/>
        <v>10.418890660015819</v>
      </c>
      <c r="V8" s="8">
        <v>50</v>
      </c>
      <c r="W8" s="4">
        <f t="shared" si="9"/>
        <v>49.240387650610401</v>
      </c>
      <c r="X8" s="7">
        <f t="shared" si="10"/>
        <v>8.6824088833465165</v>
      </c>
      <c r="Z8" s="8">
        <v>40</v>
      </c>
      <c r="AA8" s="4">
        <f t="shared" si="11"/>
        <v>39.392310120488318</v>
      </c>
      <c r="AB8" s="7">
        <f t="shared" si="12"/>
        <v>6.945927106677213</v>
      </c>
      <c r="AD8" s="8">
        <v>30</v>
      </c>
      <c r="AE8" s="4">
        <f t="shared" si="13"/>
        <v>29.544232590366242</v>
      </c>
      <c r="AF8" s="7">
        <f t="shared" si="14"/>
        <v>5.2094453300079095</v>
      </c>
      <c r="AH8" s="8">
        <v>20</v>
      </c>
      <c r="AI8" s="4">
        <f t="shared" si="15"/>
        <v>19.696155060244159</v>
      </c>
      <c r="AJ8" s="7">
        <f t="shared" si="16"/>
        <v>3.4729635533386065</v>
      </c>
      <c r="AL8" s="8">
        <v>10</v>
      </c>
      <c r="AM8" s="4">
        <f t="shared" si="17"/>
        <v>9.8480775301220795</v>
      </c>
      <c r="AN8" s="7">
        <f t="shared" si="18"/>
        <v>1.7364817766693033</v>
      </c>
    </row>
    <row r="9" spans="1:42" x14ac:dyDescent="0.25">
      <c r="A9" s="10">
        <v>15</v>
      </c>
      <c r="B9" s="4">
        <f t="shared" si="0"/>
        <v>0.26179938779914941</v>
      </c>
      <c r="C9" s="4">
        <v>90</v>
      </c>
      <c r="D9" s="4">
        <f t="shared" si="1"/>
        <v>86.933324366016151</v>
      </c>
      <c r="E9" s="7">
        <f t="shared" si="2"/>
        <v>23.293714059226865</v>
      </c>
      <c r="G9" s="8">
        <v>80</v>
      </c>
      <c r="H9" s="4">
        <f t="shared" si="5"/>
        <v>77.274066103125463</v>
      </c>
      <c r="I9" s="7">
        <f t="shared" si="6"/>
        <v>20.705523608201659</v>
      </c>
      <c r="L9" s="8">
        <v>70</v>
      </c>
      <c r="M9" s="4">
        <f t="shared" si="3"/>
        <v>67.614807840234775</v>
      </c>
      <c r="N9" s="7">
        <f t="shared" si="4"/>
        <v>18.117333157176454</v>
      </c>
      <c r="Q9" s="8">
        <v>60</v>
      </c>
      <c r="R9" s="4">
        <f t="shared" si="7"/>
        <v>57.955549577344101</v>
      </c>
      <c r="S9" s="7">
        <f t="shared" si="8"/>
        <v>15.529142706151244</v>
      </c>
      <c r="V9" s="8">
        <v>50</v>
      </c>
      <c r="W9" s="4">
        <f t="shared" si="9"/>
        <v>48.296291314453413</v>
      </c>
      <c r="X9" s="7">
        <f t="shared" si="10"/>
        <v>12.940952255126037</v>
      </c>
      <c r="Z9" s="8">
        <v>40</v>
      </c>
      <c r="AA9" s="4">
        <f t="shared" si="11"/>
        <v>38.637033051562732</v>
      </c>
      <c r="AB9" s="7">
        <f t="shared" si="12"/>
        <v>10.35276180410083</v>
      </c>
      <c r="AD9" s="8">
        <v>30</v>
      </c>
      <c r="AE9" s="4">
        <f t="shared" si="13"/>
        <v>28.97777478867205</v>
      </c>
      <c r="AF9" s="7">
        <f t="shared" si="14"/>
        <v>7.7645713530756222</v>
      </c>
      <c r="AH9" s="8">
        <v>20</v>
      </c>
      <c r="AI9" s="4">
        <f t="shared" si="15"/>
        <v>19.318516525781366</v>
      </c>
      <c r="AJ9" s="7">
        <f t="shared" si="16"/>
        <v>5.1763809020504148</v>
      </c>
      <c r="AL9" s="8">
        <v>10</v>
      </c>
      <c r="AM9" s="4">
        <f t="shared" si="17"/>
        <v>9.6592582628906829</v>
      </c>
      <c r="AN9" s="7">
        <f t="shared" si="18"/>
        <v>2.5881904510252074</v>
      </c>
    </row>
    <row r="10" spans="1:42" x14ac:dyDescent="0.25">
      <c r="A10" s="10">
        <v>20</v>
      </c>
      <c r="B10" s="4">
        <f t="shared" si="0"/>
        <v>0.3490658503988659</v>
      </c>
      <c r="C10" s="4">
        <v>90</v>
      </c>
      <c r="D10" s="4">
        <f t="shared" si="1"/>
        <v>84.572335870731763</v>
      </c>
      <c r="E10" s="7">
        <f t="shared" si="2"/>
        <v>30.781812899310186</v>
      </c>
      <c r="G10" s="8">
        <v>80</v>
      </c>
      <c r="H10" s="4">
        <f t="shared" si="5"/>
        <v>75.175409662872681</v>
      </c>
      <c r="I10" s="7">
        <f t="shared" si="6"/>
        <v>27.361611466053496</v>
      </c>
      <c r="L10" s="8">
        <v>70</v>
      </c>
      <c r="M10" s="4">
        <f t="shared" si="3"/>
        <v>65.778483455013586</v>
      </c>
      <c r="N10" s="7">
        <f t="shared" si="4"/>
        <v>23.94141003279681</v>
      </c>
      <c r="Q10" s="8">
        <v>60</v>
      </c>
      <c r="R10" s="4">
        <f t="shared" si="7"/>
        <v>56.381557247154504</v>
      </c>
      <c r="S10" s="7">
        <f t="shared" si="8"/>
        <v>20.521208599540124</v>
      </c>
      <c r="V10" s="8">
        <v>50</v>
      </c>
      <c r="W10" s="4">
        <f t="shared" si="9"/>
        <v>46.984631039295422</v>
      </c>
      <c r="X10" s="7">
        <f t="shared" si="10"/>
        <v>17.101007166283434</v>
      </c>
      <c r="Z10" s="8">
        <v>40</v>
      </c>
      <c r="AA10" s="4">
        <f t="shared" si="11"/>
        <v>37.587704831436341</v>
      </c>
      <c r="AB10" s="7">
        <f t="shared" si="12"/>
        <v>13.680805733026748</v>
      </c>
      <c r="AD10" s="8">
        <v>30</v>
      </c>
      <c r="AE10" s="4">
        <f t="shared" si="13"/>
        <v>28.190778623577252</v>
      </c>
      <c r="AF10" s="7">
        <f t="shared" si="14"/>
        <v>10.260604299770062</v>
      </c>
      <c r="AH10" s="8">
        <v>20</v>
      </c>
      <c r="AI10" s="4">
        <f t="shared" si="15"/>
        <v>18.79385241571817</v>
      </c>
      <c r="AJ10" s="7">
        <f t="shared" si="16"/>
        <v>6.840402866513374</v>
      </c>
      <c r="AL10" s="8">
        <v>10</v>
      </c>
      <c r="AM10" s="4">
        <f t="shared" si="17"/>
        <v>9.3969262078590852</v>
      </c>
      <c r="AN10" s="7">
        <f t="shared" si="18"/>
        <v>3.420201433256687</v>
      </c>
    </row>
    <row r="11" spans="1:42" x14ac:dyDescent="0.25">
      <c r="A11" s="10">
        <v>25</v>
      </c>
      <c r="B11" s="4">
        <f t="shared" si="0"/>
        <v>0.43633231299858238</v>
      </c>
      <c r="C11" s="4">
        <v>90</v>
      </c>
      <c r="D11" s="4">
        <f t="shared" si="1"/>
        <v>81.567700833298488</v>
      </c>
      <c r="E11" s="7">
        <f t="shared" si="2"/>
        <v>38.035643556662947</v>
      </c>
      <c r="G11" s="8">
        <v>80</v>
      </c>
      <c r="H11" s="4">
        <f t="shared" si="5"/>
        <v>72.50462296293199</v>
      </c>
      <c r="I11" s="7">
        <f t="shared" si="6"/>
        <v>33.809460939255956</v>
      </c>
      <c r="L11" s="8">
        <v>70</v>
      </c>
      <c r="M11" s="4">
        <f t="shared" si="3"/>
        <v>63.441545092565498</v>
      </c>
      <c r="N11" s="7">
        <f t="shared" si="4"/>
        <v>29.583278321848962</v>
      </c>
      <c r="Q11" s="8">
        <v>60</v>
      </c>
      <c r="R11" s="4">
        <f t="shared" si="7"/>
        <v>54.378467222198999</v>
      </c>
      <c r="S11" s="7">
        <f t="shared" si="8"/>
        <v>25.357095704441967</v>
      </c>
      <c r="V11" s="8">
        <v>50</v>
      </c>
      <c r="W11" s="4">
        <f t="shared" si="9"/>
        <v>45.315389351832494</v>
      </c>
      <c r="X11" s="7">
        <f t="shared" si="10"/>
        <v>21.130913087034973</v>
      </c>
      <c r="Z11" s="8">
        <v>40</v>
      </c>
      <c r="AA11" s="4">
        <f t="shared" si="11"/>
        <v>36.252311481465995</v>
      </c>
      <c r="AB11" s="7">
        <f t="shared" si="12"/>
        <v>16.904730469627978</v>
      </c>
      <c r="AD11" s="8">
        <v>30</v>
      </c>
      <c r="AE11" s="4">
        <f t="shared" si="13"/>
        <v>27.1892336110995</v>
      </c>
      <c r="AF11" s="7">
        <f t="shared" si="14"/>
        <v>12.678547852220984</v>
      </c>
      <c r="AH11" s="8">
        <v>20</v>
      </c>
      <c r="AI11" s="4">
        <f t="shared" si="15"/>
        <v>18.126155740732997</v>
      </c>
      <c r="AJ11" s="7">
        <f t="shared" si="16"/>
        <v>8.452365234813989</v>
      </c>
      <c r="AL11" s="8">
        <v>10</v>
      </c>
      <c r="AM11" s="4">
        <f t="shared" si="17"/>
        <v>9.0630778703664987</v>
      </c>
      <c r="AN11" s="7">
        <f t="shared" si="18"/>
        <v>4.2261826174069945</v>
      </c>
    </row>
    <row r="12" spans="1:42" x14ac:dyDescent="0.25">
      <c r="A12" s="10">
        <v>30</v>
      </c>
      <c r="B12" s="4">
        <f t="shared" si="0"/>
        <v>0.52359877559829882</v>
      </c>
      <c r="C12" s="4">
        <v>90</v>
      </c>
      <c r="D12" s="4">
        <f t="shared" si="1"/>
        <v>77.94228634059948</v>
      </c>
      <c r="E12" s="7">
        <f t="shared" si="2"/>
        <v>44.999999999999993</v>
      </c>
      <c r="G12" s="8">
        <v>80</v>
      </c>
      <c r="H12" s="4">
        <f t="shared" si="5"/>
        <v>69.282032302755098</v>
      </c>
      <c r="I12" s="7">
        <f t="shared" si="6"/>
        <v>39.999999999999993</v>
      </c>
      <c r="L12" s="8">
        <v>70</v>
      </c>
      <c r="M12" s="4">
        <f t="shared" si="3"/>
        <v>60.621778264910709</v>
      </c>
      <c r="N12" s="7">
        <f t="shared" si="4"/>
        <v>34.999999999999993</v>
      </c>
      <c r="Q12" s="8">
        <v>60</v>
      </c>
      <c r="R12" s="4">
        <f t="shared" si="7"/>
        <v>51.96152422706632</v>
      </c>
      <c r="S12" s="7">
        <f t="shared" si="8"/>
        <v>29.999999999999996</v>
      </c>
      <c r="V12" s="8">
        <v>50</v>
      </c>
      <c r="W12" s="4">
        <f t="shared" si="9"/>
        <v>43.301270189221938</v>
      </c>
      <c r="X12" s="7">
        <f t="shared" si="10"/>
        <v>24.999999999999996</v>
      </c>
      <c r="Z12" s="8">
        <v>40</v>
      </c>
      <c r="AA12" s="4">
        <f t="shared" si="11"/>
        <v>34.641016151377549</v>
      </c>
      <c r="AB12" s="7">
        <f t="shared" si="12"/>
        <v>19.999999999999996</v>
      </c>
      <c r="AD12" s="8">
        <v>30</v>
      </c>
      <c r="AE12" s="4">
        <f t="shared" si="13"/>
        <v>25.98076211353316</v>
      </c>
      <c r="AF12" s="7">
        <f t="shared" si="14"/>
        <v>14.999999999999998</v>
      </c>
      <c r="AH12" s="8">
        <v>20</v>
      </c>
      <c r="AI12" s="4">
        <f t="shared" si="15"/>
        <v>17.320508075688775</v>
      </c>
      <c r="AJ12" s="7">
        <f t="shared" si="16"/>
        <v>9.9999999999999982</v>
      </c>
      <c r="AL12" s="8">
        <v>10</v>
      </c>
      <c r="AM12" s="4">
        <f t="shared" si="17"/>
        <v>8.6602540378443873</v>
      </c>
      <c r="AN12" s="7">
        <f t="shared" si="18"/>
        <v>4.9999999999999991</v>
      </c>
    </row>
    <row r="13" spans="1:42" x14ac:dyDescent="0.25">
      <c r="A13" s="10">
        <v>35</v>
      </c>
      <c r="B13" s="4">
        <f t="shared" si="0"/>
        <v>0.6108652381980153</v>
      </c>
      <c r="C13" s="4">
        <v>90</v>
      </c>
      <c r="D13" s="4">
        <f t="shared" si="1"/>
        <v>73.723683986009263</v>
      </c>
      <c r="E13" s="7">
        <f t="shared" si="2"/>
        <v>51.621879271594146</v>
      </c>
      <c r="G13" s="8">
        <v>80</v>
      </c>
      <c r="H13" s="4">
        <f t="shared" si="5"/>
        <v>65.532163543119339</v>
      </c>
      <c r="I13" s="7">
        <f t="shared" si="6"/>
        <v>45.886114908083684</v>
      </c>
      <c r="L13" s="8">
        <v>70</v>
      </c>
      <c r="M13" s="4">
        <f t="shared" si="3"/>
        <v>57.340643100229428</v>
      </c>
      <c r="N13" s="7">
        <f t="shared" si="4"/>
        <v>40.150350544573222</v>
      </c>
      <c r="Q13" s="8">
        <v>60</v>
      </c>
      <c r="R13" s="4">
        <f t="shared" si="7"/>
        <v>49.149122657339511</v>
      </c>
      <c r="S13" s="7">
        <f t="shared" si="8"/>
        <v>34.414586181062759</v>
      </c>
      <c r="V13" s="8">
        <v>50</v>
      </c>
      <c r="W13" s="4">
        <f t="shared" si="9"/>
        <v>40.957602214449587</v>
      </c>
      <c r="X13" s="7">
        <f t="shared" si="10"/>
        <v>28.678821817552304</v>
      </c>
      <c r="Z13" s="8">
        <v>40</v>
      </c>
      <c r="AA13" s="4">
        <f t="shared" si="11"/>
        <v>32.766081771559669</v>
      </c>
      <c r="AB13" s="7">
        <f t="shared" si="12"/>
        <v>22.943057454041842</v>
      </c>
      <c r="AD13" s="8">
        <v>30</v>
      </c>
      <c r="AE13" s="4">
        <f t="shared" si="13"/>
        <v>24.574561328669756</v>
      </c>
      <c r="AF13" s="7">
        <f t="shared" si="14"/>
        <v>17.20729309053138</v>
      </c>
      <c r="AH13" s="8">
        <v>20</v>
      </c>
      <c r="AI13" s="4">
        <f t="shared" si="15"/>
        <v>16.383040885779835</v>
      </c>
      <c r="AJ13" s="7">
        <f t="shared" si="16"/>
        <v>11.471528727020921</v>
      </c>
      <c r="AL13" s="8">
        <v>10</v>
      </c>
      <c r="AM13" s="4">
        <f t="shared" si="17"/>
        <v>8.1915204428899173</v>
      </c>
      <c r="AN13" s="7">
        <f t="shared" si="18"/>
        <v>5.7357643635104605</v>
      </c>
    </row>
    <row r="14" spans="1:42" x14ac:dyDescent="0.25">
      <c r="A14" s="10">
        <v>40</v>
      </c>
      <c r="B14" s="4">
        <f t="shared" si="0"/>
        <v>0.69813170079773179</v>
      </c>
      <c r="C14" s="4">
        <v>90</v>
      </c>
      <c r="D14" s="4">
        <f t="shared" si="1"/>
        <v>68.94399988070802</v>
      </c>
      <c r="E14" s="7">
        <f t="shared" si="2"/>
        <v>57.85088487178853</v>
      </c>
      <c r="G14" s="8">
        <v>80</v>
      </c>
      <c r="H14" s="4">
        <f t="shared" si="5"/>
        <v>61.283555449518239</v>
      </c>
      <c r="I14" s="7">
        <f t="shared" si="6"/>
        <v>51.42300877492314</v>
      </c>
      <c r="L14" s="8">
        <v>70</v>
      </c>
      <c r="M14" s="4">
        <f t="shared" si="3"/>
        <v>53.623111018328458</v>
      </c>
      <c r="N14" s="7">
        <f t="shared" si="4"/>
        <v>44.99513267805775</v>
      </c>
      <c r="Q14" s="8">
        <v>60</v>
      </c>
      <c r="R14" s="4">
        <f t="shared" si="7"/>
        <v>45.962666587138678</v>
      </c>
      <c r="S14" s="7">
        <f t="shared" si="8"/>
        <v>38.567256581192353</v>
      </c>
      <c r="V14" s="8">
        <v>50</v>
      </c>
      <c r="W14" s="4">
        <f t="shared" si="9"/>
        <v>38.302222155948904</v>
      </c>
      <c r="X14" s="7">
        <f t="shared" si="10"/>
        <v>32.139380484326963</v>
      </c>
      <c r="Z14" s="8">
        <v>40</v>
      </c>
      <c r="AA14" s="4">
        <f t="shared" si="11"/>
        <v>30.64177772475912</v>
      </c>
      <c r="AB14" s="7">
        <f t="shared" si="12"/>
        <v>25.71150438746157</v>
      </c>
      <c r="AD14" s="8">
        <v>30</v>
      </c>
      <c r="AE14" s="4">
        <f t="shared" si="13"/>
        <v>22.981333293569339</v>
      </c>
      <c r="AF14" s="7">
        <f t="shared" si="14"/>
        <v>19.283628290596177</v>
      </c>
      <c r="AH14" s="8">
        <v>20</v>
      </c>
      <c r="AI14" s="4">
        <f t="shared" si="15"/>
        <v>15.32088886237956</v>
      </c>
      <c r="AJ14" s="7">
        <f t="shared" si="16"/>
        <v>12.855752193730785</v>
      </c>
      <c r="AL14" s="8">
        <v>10</v>
      </c>
      <c r="AM14" s="4">
        <f t="shared" si="17"/>
        <v>7.6604444311897799</v>
      </c>
      <c r="AN14" s="7">
        <f t="shared" si="18"/>
        <v>6.4278760968653925</v>
      </c>
    </row>
    <row r="15" spans="1:42" x14ac:dyDescent="0.25">
      <c r="A15" s="10">
        <v>45</v>
      </c>
      <c r="B15" s="4">
        <f t="shared" si="0"/>
        <v>0.78539816339744828</v>
      </c>
      <c r="C15" s="4">
        <v>90</v>
      </c>
      <c r="D15" s="4">
        <f t="shared" si="1"/>
        <v>63.63961030678928</v>
      </c>
      <c r="E15" s="7">
        <f t="shared" si="2"/>
        <v>63.639610306789272</v>
      </c>
      <c r="G15" s="8">
        <v>80</v>
      </c>
      <c r="H15" s="4">
        <f t="shared" si="5"/>
        <v>56.568542494923804</v>
      </c>
      <c r="I15" s="7">
        <f t="shared" si="6"/>
        <v>56.568542494923797</v>
      </c>
      <c r="L15" s="8">
        <v>70</v>
      </c>
      <c r="M15" s="4">
        <f t="shared" si="3"/>
        <v>49.497474683058329</v>
      </c>
      <c r="N15" s="7">
        <f t="shared" si="4"/>
        <v>49.497474683058321</v>
      </c>
      <c r="Q15" s="8">
        <v>60</v>
      </c>
      <c r="R15" s="4">
        <f t="shared" si="7"/>
        <v>42.426406871192853</v>
      </c>
      <c r="S15" s="7">
        <f t="shared" si="8"/>
        <v>42.426406871192846</v>
      </c>
      <c r="V15" s="8">
        <v>50</v>
      </c>
      <c r="W15" s="4">
        <f t="shared" si="9"/>
        <v>35.355339059327378</v>
      </c>
      <c r="X15" s="7">
        <f t="shared" si="10"/>
        <v>35.35533905932737</v>
      </c>
      <c r="Z15" s="8">
        <v>40</v>
      </c>
      <c r="AA15" s="4">
        <f t="shared" si="11"/>
        <v>28.284271247461902</v>
      </c>
      <c r="AB15" s="7">
        <f t="shared" si="12"/>
        <v>28.284271247461898</v>
      </c>
      <c r="AD15" s="8">
        <v>30</v>
      </c>
      <c r="AE15" s="4">
        <f t="shared" si="13"/>
        <v>21.213203435596427</v>
      </c>
      <c r="AF15" s="7">
        <f t="shared" si="14"/>
        <v>21.213203435596423</v>
      </c>
      <c r="AH15" s="8">
        <v>20</v>
      </c>
      <c r="AI15" s="4">
        <f t="shared" si="15"/>
        <v>14.142135623730951</v>
      </c>
      <c r="AJ15" s="7">
        <f t="shared" si="16"/>
        <v>14.142135623730949</v>
      </c>
      <c r="AL15" s="8">
        <v>10</v>
      </c>
      <c r="AM15" s="4">
        <f t="shared" si="17"/>
        <v>7.0710678118654755</v>
      </c>
      <c r="AN15" s="7">
        <f t="shared" si="18"/>
        <v>7.0710678118654746</v>
      </c>
    </row>
    <row r="16" spans="1:42" x14ac:dyDescent="0.25">
      <c r="A16" s="10">
        <v>50</v>
      </c>
      <c r="B16" s="4">
        <f t="shared" si="0"/>
        <v>0.87266462599716477</v>
      </c>
      <c r="C16" s="4">
        <v>90</v>
      </c>
      <c r="D16" s="4">
        <f t="shared" si="1"/>
        <v>57.850884871788544</v>
      </c>
      <c r="E16" s="7">
        <f t="shared" si="2"/>
        <v>68.94399988070802</v>
      </c>
      <c r="G16" s="8">
        <v>80</v>
      </c>
      <c r="H16" s="4">
        <f t="shared" si="5"/>
        <v>51.423008774923147</v>
      </c>
      <c r="I16" s="7">
        <f t="shared" si="6"/>
        <v>61.283555449518239</v>
      </c>
      <c r="L16" s="8">
        <v>70</v>
      </c>
      <c r="M16" s="4">
        <f t="shared" si="3"/>
        <v>44.995132678057757</v>
      </c>
      <c r="N16" s="7">
        <f t="shared" si="4"/>
        <v>53.623111018328458</v>
      </c>
      <c r="Q16" s="8">
        <v>60</v>
      </c>
      <c r="R16" s="4">
        <f t="shared" si="7"/>
        <v>38.56725658119236</v>
      </c>
      <c r="S16" s="7">
        <f t="shared" si="8"/>
        <v>45.962666587138678</v>
      </c>
      <c r="V16" s="8">
        <v>50</v>
      </c>
      <c r="W16" s="4">
        <f t="shared" si="9"/>
        <v>32.139380484326971</v>
      </c>
      <c r="X16" s="7">
        <f t="shared" si="10"/>
        <v>38.302222155948904</v>
      </c>
      <c r="Z16" s="8">
        <v>40</v>
      </c>
      <c r="AA16" s="4">
        <f t="shared" si="11"/>
        <v>25.711504387461574</v>
      </c>
      <c r="AB16" s="7">
        <f t="shared" si="12"/>
        <v>30.64177772475912</v>
      </c>
      <c r="AD16" s="8">
        <v>30</v>
      </c>
      <c r="AE16" s="4">
        <f t="shared" si="13"/>
        <v>19.28362829059618</v>
      </c>
      <c r="AF16" s="7">
        <f t="shared" si="14"/>
        <v>22.981333293569339</v>
      </c>
      <c r="AH16" s="8">
        <v>20</v>
      </c>
      <c r="AI16" s="4">
        <f t="shared" si="15"/>
        <v>12.855752193730787</v>
      </c>
      <c r="AJ16" s="7">
        <f t="shared" si="16"/>
        <v>15.32088886237956</v>
      </c>
      <c r="AL16" s="8">
        <v>10</v>
      </c>
      <c r="AM16" s="4">
        <f t="shared" si="17"/>
        <v>6.4278760968653934</v>
      </c>
      <c r="AN16" s="7">
        <f t="shared" si="18"/>
        <v>7.6604444311897799</v>
      </c>
    </row>
    <row r="17" spans="1:40" x14ac:dyDescent="0.25">
      <c r="A17" s="10">
        <v>55</v>
      </c>
      <c r="B17" s="4">
        <f t="shared" si="0"/>
        <v>0.95993108859688125</v>
      </c>
      <c r="C17" s="4">
        <v>90</v>
      </c>
      <c r="D17" s="4">
        <f t="shared" si="1"/>
        <v>51.621879271594153</v>
      </c>
      <c r="E17" s="7">
        <f t="shared" si="2"/>
        <v>73.723683986009263</v>
      </c>
      <c r="G17" s="8">
        <v>80</v>
      </c>
      <c r="H17" s="4">
        <f t="shared" si="5"/>
        <v>45.886114908083691</v>
      </c>
      <c r="I17" s="7">
        <f t="shared" si="6"/>
        <v>65.532163543119339</v>
      </c>
      <c r="L17" s="8">
        <v>70</v>
      </c>
      <c r="M17" s="4">
        <f t="shared" si="3"/>
        <v>40.150350544573229</v>
      </c>
      <c r="N17" s="7">
        <f t="shared" si="4"/>
        <v>57.340643100229428</v>
      </c>
      <c r="Q17" s="8">
        <v>60</v>
      </c>
      <c r="R17" s="4">
        <f t="shared" si="7"/>
        <v>34.414586181062766</v>
      </c>
      <c r="S17" s="7">
        <f t="shared" si="8"/>
        <v>49.149122657339511</v>
      </c>
      <c r="V17" s="8">
        <v>50</v>
      </c>
      <c r="W17" s="4">
        <f t="shared" si="9"/>
        <v>28.678821817552308</v>
      </c>
      <c r="X17" s="7">
        <f t="shared" si="10"/>
        <v>40.957602214449587</v>
      </c>
      <c r="Z17" s="8">
        <v>40</v>
      </c>
      <c r="AA17" s="4">
        <f t="shared" si="11"/>
        <v>22.943057454041845</v>
      </c>
      <c r="AB17" s="7">
        <f t="shared" si="12"/>
        <v>32.766081771559669</v>
      </c>
      <c r="AD17" s="8">
        <v>30</v>
      </c>
      <c r="AE17" s="4">
        <f t="shared" si="13"/>
        <v>17.207293090531383</v>
      </c>
      <c r="AF17" s="7">
        <f t="shared" si="14"/>
        <v>24.574561328669756</v>
      </c>
      <c r="AH17" s="8">
        <v>20</v>
      </c>
      <c r="AI17" s="4">
        <f t="shared" si="15"/>
        <v>11.471528727020923</v>
      </c>
      <c r="AJ17" s="7">
        <f t="shared" si="16"/>
        <v>16.383040885779835</v>
      </c>
      <c r="AL17" s="8">
        <v>10</v>
      </c>
      <c r="AM17" s="4">
        <f t="shared" si="17"/>
        <v>5.7357643635104614</v>
      </c>
      <c r="AN17" s="7">
        <f t="shared" si="18"/>
        <v>8.1915204428899173</v>
      </c>
    </row>
    <row r="18" spans="1:40" x14ac:dyDescent="0.25">
      <c r="A18" s="10">
        <v>60</v>
      </c>
      <c r="B18" s="4">
        <f t="shared" si="0"/>
        <v>1.0471975511965976</v>
      </c>
      <c r="C18" s="4">
        <v>90</v>
      </c>
      <c r="D18" s="4">
        <f t="shared" si="1"/>
        <v>45.000000000000007</v>
      </c>
      <c r="E18" s="7">
        <f t="shared" si="2"/>
        <v>77.94228634059948</v>
      </c>
      <c r="G18" s="8">
        <v>80</v>
      </c>
      <c r="H18" s="4">
        <f t="shared" si="5"/>
        <v>40.000000000000007</v>
      </c>
      <c r="I18" s="7">
        <f t="shared" si="6"/>
        <v>69.282032302755084</v>
      </c>
      <c r="L18" s="8">
        <v>70</v>
      </c>
      <c r="M18" s="4">
        <f t="shared" si="3"/>
        <v>35.000000000000007</v>
      </c>
      <c r="N18" s="7">
        <f t="shared" si="4"/>
        <v>60.621778264910702</v>
      </c>
      <c r="Q18" s="8">
        <v>60</v>
      </c>
      <c r="R18" s="4">
        <f t="shared" si="7"/>
        <v>30.000000000000007</v>
      </c>
      <c r="S18" s="7">
        <f t="shared" si="8"/>
        <v>51.961524227066313</v>
      </c>
      <c r="V18" s="8">
        <v>50</v>
      </c>
      <c r="W18" s="4">
        <f t="shared" si="9"/>
        <v>25.000000000000007</v>
      </c>
      <c r="X18" s="7">
        <f t="shared" si="10"/>
        <v>43.301270189221931</v>
      </c>
      <c r="Z18" s="8">
        <v>40</v>
      </c>
      <c r="AA18" s="4">
        <f t="shared" si="11"/>
        <v>20.000000000000004</v>
      </c>
      <c r="AB18" s="7">
        <f t="shared" si="12"/>
        <v>34.641016151377542</v>
      </c>
      <c r="AD18" s="8">
        <v>30</v>
      </c>
      <c r="AE18" s="4">
        <f t="shared" si="13"/>
        <v>15.000000000000004</v>
      </c>
      <c r="AF18" s="7">
        <f t="shared" si="14"/>
        <v>25.980762113533157</v>
      </c>
      <c r="AH18" s="8">
        <v>20</v>
      </c>
      <c r="AI18" s="4">
        <f t="shared" si="15"/>
        <v>10.000000000000002</v>
      </c>
      <c r="AJ18" s="7">
        <f t="shared" si="16"/>
        <v>17.320508075688771</v>
      </c>
      <c r="AL18" s="8">
        <v>10</v>
      </c>
      <c r="AM18" s="4">
        <f t="shared" si="17"/>
        <v>5.0000000000000009</v>
      </c>
      <c r="AN18" s="7">
        <f t="shared" si="18"/>
        <v>8.6602540378443855</v>
      </c>
    </row>
    <row r="19" spans="1:40" x14ac:dyDescent="0.25">
      <c r="A19" s="10">
        <v>65</v>
      </c>
      <c r="B19" s="4">
        <f t="shared" si="0"/>
        <v>1.1344640137963142</v>
      </c>
      <c r="C19" s="4">
        <v>90</v>
      </c>
      <c r="D19" s="4">
        <f t="shared" si="1"/>
        <v>38.035643556662947</v>
      </c>
      <c r="E19" s="7">
        <f t="shared" si="2"/>
        <v>81.567700833298488</v>
      </c>
      <c r="G19" s="8">
        <v>80</v>
      </c>
      <c r="H19" s="4">
        <f t="shared" si="5"/>
        <v>33.809460939255956</v>
      </c>
      <c r="I19" s="7">
        <f t="shared" si="6"/>
        <v>72.50462296293199</v>
      </c>
      <c r="L19" s="8">
        <v>70</v>
      </c>
      <c r="M19" s="4">
        <f t="shared" si="3"/>
        <v>29.583278321848962</v>
      </c>
      <c r="N19" s="7">
        <f t="shared" si="4"/>
        <v>63.441545092565498</v>
      </c>
      <c r="Q19" s="8">
        <v>60</v>
      </c>
      <c r="R19" s="4">
        <f t="shared" si="7"/>
        <v>25.357095704441967</v>
      </c>
      <c r="S19" s="7">
        <f t="shared" si="8"/>
        <v>54.378467222198999</v>
      </c>
      <c r="V19" s="8">
        <v>50</v>
      </c>
      <c r="W19" s="4">
        <f t="shared" si="9"/>
        <v>21.130913087034973</v>
      </c>
      <c r="X19" s="7">
        <f t="shared" si="10"/>
        <v>45.315389351832494</v>
      </c>
      <c r="Z19" s="8">
        <v>40</v>
      </c>
      <c r="AA19" s="4">
        <f t="shared" si="11"/>
        <v>16.904730469627978</v>
      </c>
      <c r="AB19" s="7">
        <f t="shared" si="12"/>
        <v>36.252311481465995</v>
      </c>
      <c r="AD19" s="8">
        <v>30</v>
      </c>
      <c r="AE19" s="4">
        <f t="shared" si="13"/>
        <v>12.678547852220984</v>
      </c>
      <c r="AF19" s="7">
        <f t="shared" si="14"/>
        <v>27.1892336110995</v>
      </c>
      <c r="AH19" s="8">
        <v>20</v>
      </c>
      <c r="AI19" s="4">
        <f t="shared" si="15"/>
        <v>8.452365234813989</v>
      </c>
      <c r="AJ19" s="7">
        <f t="shared" si="16"/>
        <v>18.126155740732997</v>
      </c>
      <c r="AL19" s="8">
        <v>10</v>
      </c>
      <c r="AM19" s="4">
        <f t="shared" si="17"/>
        <v>4.2261826174069945</v>
      </c>
      <c r="AN19" s="7">
        <f t="shared" si="18"/>
        <v>9.0630778703664987</v>
      </c>
    </row>
    <row r="20" spans="1:40" x14ac:dyDescent="0.25">
      <c r="A20" s="10">
        <v>70</v>
      </c>
      <c r="B20" s="4">
        <f t="shared" si="0"/>
        <v>1.2217304763960306</v>
      </c>
      <c r="C20" s="4">
        <v>90</v>
      </c>
      <c r="D20" s="4">
        <f t="shared" si="1"/>
        <v>30.781812899310193</v>
      </c>
      <c r="E20" s="7">
        <f t="shared" si="2"/>
        <v>84.572335870731749</v>
      </c>
      <c r="G20" s="8">
        <v>80</v>
      </c>
      <c r="H20" s="4">
        <f t="shared" si="5"/>
        <v>27.361611466053507</v>
      </c>
      <c r="I20" s="7">
        <f t="shared" si="6"/>
        <v>75.175409662872667</v>
      </c>
      <c r="L20" s="8">
        <v>70</v>
      </c>
      <c r="M20" s="4">
        <f t="shared" si="3"/>
        <v>23.941410032796817</v>
      </c>
      <c r="N20" s="7">
        <f t="shared" si="4"/>
        <v>65.778483455013586</v>
      </c>
      <c r="Q20" s="8">
        <v>60</v>
      </c>
      <c r="R20" s="4">
        <f t="shared" si="7"/>
        <v>20.521208599540131</v>
      </c>
      <c r="S20" s="7">
        <f t="shared" si="8"/>
        <v>56.381557247154497</v>
      </c>
      <c r="V20" s="8">
        <v>50</v>
      </c>
      <c r="W20" s="4">
        <f t="shared" si="9"/>
        <v>17.101007166283441</v>
      </c>
      <c r="X20" s="7">
        <f t="shared" si="10"/>
        <v>46.984631039295415</v>
      </c>
      <c r="Z20" s="8">
        <v>40</v>
      </c>
      <c r="AA20" s="4">
        <f t="shared" si="11"/>
        <v>13.680805733026753</v>
      </c>
      <c r="AB20" s="7">
        <f t="shared" si="12"/>
        <v>37.587704831436334</v>
      </c>
      <c r="AD20" s="8">
        <v>30</v>
      </c>
      <c r="AE20" s="4">
        <f t="shared" si="13"/>
        <v>10.260604299770065</v>
      </c>
      <c r="AF20" s="7">
        <f t="shared" si="14"/>
        <v>28.190778623577248</v>
      </c>
      <c r="AH20" s="8">
        <v>20</v>
      </c>
      <c r="AI20" s="4">
        <f t="shared" si="15"/>
        <v>6.8404028665133767</v>
      </c>
      <c r="AJ20" s="7">
        <f t="shared" si="16"/>
        <v>18.793852415718167</v>
      </c>
      <c r="AL20" s="8">
        <v>10</v>
      </c>
      <c r="AM20" s="4">
        <f t="shared" si="17"/>
        <v>3.4202014332566884</v>
      </c>
      <c r="AN20" s="7">
        <f t="shared" si="18"/>
        <v>9.3969262078590834</v>
      </c>
    </row>
    <row r="21" spans="1:40" x14ac:dyDescent="0.25">
      <c r="A21" s="10">
        <v>75</v>
      </c>
      <c r="B21" s="4">
        <f t="shared" si="0"/>
        <v>1.3089969389957472</v>
      </c>
      <c r="C21" s="4">
        <v>90</v>
      </c>
      <c r="D21" s="4">
        <f t="shared" si="1"/>
        <v>23.293714059226865</v>
      </c>
      <c r="E21" s="7">
        <f t="shared" si="2"/>
        <v>86.933324366016151</v>
      </c>
      <c r="G21" s="8">
        <v>80</v>
      </c>
      <c r="H21" s="4">
        <f t="shared" si="5"/>
        <v>20.705523608201659</v>
      </c>
      <c r="I21" s="7">
        <f t="shared" si="6"/>
        <v>77.274066103125463</v>
      </c>
      <c r="L21" s="8">
        <v>70</v>
      </c>
      <c r="M21" s="4">
        <f t="shared" si="3"/>
        <v>18.117333157176454</v>
      </c>
      <c r="N21" s="7">
        <f t="shared" si="4"/>
        <v>67.614807840234775</v>
      </c>
      <c r="Q21" s="8">
        <v>60</v>
      </c>
      <c r="R21" s="4">
        <f t="shared" si="7"/>
        <v>15.529142706151244</v>
      </c>
      <c r="S21" s="7">
        <f t="shared" si="8"/>
        <v>57.955549577344101</v>
      </c>
      <c r="V21" s="8">
        <v>50</v>
      </c>
      <c r="W21" s="4">
        <f t="shared" si="9"/>
        <v>12.940952255126037</v>
      </c>
      <c r="X21" s="7">
        <f t="shared" si="10"/>
        <v>48.296291314453413</v>
      </c>
      <c r="Z21" s="8">
        <v>40</v>
      </c>
      <c r="AA21" s="4">
        <f t="shared" si="11"/>
        <v>10.35276180410083</v>
      </c>
      <c r="AB21" s="7">
        <f t="shared" si="12"/>
        <v>38.637033051562732</v>
      </c>
      <c r="AD21" s="8">
        <v>30</v>
      </c>
      <c r="AE21" s="4">
        <f t="shared" si="13"/>
        <v>7.7645713530756222</v>
      </c>
      <c r="AF21" s="7">
        <f t="shared" si="14"/>
        <v>28.97777478867205</v>
      </c>
      <c r="AH21" s="8">
        <v>20</v>
      </c>
      <c r="AI21" s="4">
        <f t="shared" si="15"/>
        <v>5.1763809020504148</v>
      </c>
      <c r="AJ21" s="7">
        <f t="shared" si="16"/>
        <v>19.318516525781366</v>
      </c>
      <c r="AL21" s="8">
        <v>10</v>
      </c>
      <c r="AM21" s="4">
        <f t="shared" si="17"/>
        <v>2.5881904510252074</v>
      </c>
      <c r="AN21" s="7">
        <f t="shared" si="18"/>
        <v>9.6592582628906829</v>
      </c>
    </row>
    <row r="22" spans="1:40" x14ac:dyDescent="0.25">
      <c r="A22" s="10">
        <v>80</v>
      </c>
      <c r="B22" s="4">
        <f t="shared" si="0"/>
        <v>1.3962634015954636</v>
      </c>
      <c r="C22" s="4">
        <v>90</v>
      </c>
      <c r="D22" s="4">
        <f t="shared" si="1"/>
        <v>15.628335990023738</v>
      </c>
      <c r="E22" s="7">
        <f t="shared" si="2"/>
        <v>88.632697771098719</v>
      </c>
      <c r="G22" s="8">
        <v>80</v>
      </c>
      <c r="H22" s="4">
        <f t="shared" si="5"/>
        <v>13.891854213354433</v>
      </c>
      <c r="I22" s="7">
        <f t="shared" si="6"/>
        <v>78.784620240976636</v>
      </c>
      <c r="L22" s="8">
        <v>70</v>
      </c>
      <c r="M22" s="4">
        <f t="shared" si="3"/>
        <v>12.155372436685129</v>
      </c>
      <c r="N22" s="7">
        <f t="shared" si="4"/>
        <v>68.936542710854567</v>
      </c>
      <c r="Q22" s="8">
        <v>60</v>
      </c>
      <c r="R22" s="4">
        <f t="shared" si="7"/>
        <v>10.418890660015824</v>
      </c>
      <c r="S22" s="7">
        <f t="shared" si="8"/>
        <v>59.088465180732484</v>
      </c>
      <c r="V22" s="8">
        <v>50</v>
      </c>
      <c r="W22" s="4">
        <f t="shared" si="9"/>
        <v>8.6824088833465201</v>
      </c>
      <c r="X22" s="7">
        <f t="shared" si="10"/>
        <v>49.240387650610401</v>
      </c>
      <c r="Z22" s="8">
        <v>40</v>
      </c>
      <c r="AA22" s="4">
        <f t="shared" si="11"/>
        <v>6.9459271066772166</v>
      </c>
      <c r="AB22" s="7">
        <f t="shared" si="12"/>
        <v>39.392310120488318</v>
      </c>
      <c r="AD22" s="8">
        <v>30</v>
      </c>
      <c r="AE22" s="4">
        <f t="shared" si="13"/>
        <v>5.2094453300079122</v>
      </c>
      <c r="AF22" s="7">
        <f t="shared" si="14"/>
        <v>29.544232590366242</v>
      </c>
      <c r="AH22" s="8">
        <v>20</v>
      </c>
      <c r="AI22" s="4">
        <f t="shared" si="15"/>
        <v>3.4729635533386083</v>
      </c>
      <c r="AJ22" s="7">
        <f t="shared" si="16"/>
        <v>19.696155060244159</v>
      </c>
      <c r="AL22" s="8">
        <v>10</v>
      </c>
      <c r="AM22" s="4">
        <f t="shared" si="17"/>
        <v>1.7364817766693041</v>
      </c>
      <c r="AN22" s="7">
        <f t="shared" si="18"/>
        <v>9.8480775301220795</v>
      </c>
    </row>
    <row r="23" spans="1:40" x14ac:dyDescent="0.25">
      <c r="A23" s="10">
        <v>85</v>
      </c>
      <c r="B23" s="4">
        <f t="shared" si="0"/>
        <v>1.4835298641951802</v>
      </c>
      <c r="C23" s="4">
        <v>90</v>
      </c>
      <c r="D23" s="4">
        <f t="shared" si="1"/>
        <v>7.8440168472892324</v>
      </c>
      <c r="E23" s="7">
        <f t="shared" si="2"/>
        <v>89.6575228282571</v>
      </c>
      <c r="G23" s="8">
        <v>80</v>
      </c>
      <c r="H23" s="4">
        <f t="shared" si="5"/>
        <v>6.972459419812651</v>
      </c>
      <c r="I23" s="7">
        <f t="shared" si="6"/>
        <v>79.69557584733964</v>
      </c>
      <c r="L23" s="8">
        <v>70</v>
      </c>
      <c r="M23" s="4">
        <f t="shared" si="3"/>
        <v>6.1009019923360697</v>
      </c>
      <c r="N23" s="7">
        <f t="shared" si="4"/>
        <v>69.733628866422194</v>
      </c>
      <c r="Q23" s="8">
        <v>60</v>
      </c>
      <c r="R23" s="4">
        <f t="shared" si="7"/>
        <v>5.2293445648594883</v>
      </c>
      <c r="S23" s="7">
        <f t="shared" si="8"/>
        <v>59.771681885504734</v>
      </c>
      <c r="V23" s="8">
        <v>50</v>
      </c>
      <c r="W23" s="4">
        <f t="shared" si="9"/>
        <v>4.3577871373829069</v>
      </c>
      <c r="X23" s="7">
        <f t="shared" si="10"/>
        <v>49.80973490458728</v>
      </c>
      <c r="Z23" s="8">
        <v>40</v>
      </c>
      <c r="AA23" s="4">
        <f t="shared" si="11"/>
        <v>3.4862297099063255</v>
      </c>
      <c r="AB23" s="7">
        <f t="shared" si="12"/>
        <v>39.84778792366982</v>
      </c>
      <c r="AD23" s="8">
        <v>30</v>
      </c>
      <c r="AE23" s="4">
        <f t="shared" si="13"/>
        <v>2.6146722824297441</v>
      </c>
      <c r="AF23" s="7">
        <f t="shared" si="14"/>
        <v>29.885840942752367</v>
      </c>
      <c r="AH23" s="8">
        <v>20</v>
      </c>
      <c r="AI23" s="4">
        <f t="shared" si="15"/>
        <v>1.7431148549531628</v>
      </c>
      <c r="AJ23" s="7">
        <f t="shared" si="16"/>
        <v>19.92389396183491</v>
      </c>
      <c r="AL23" s="8">
        <v>10</v>
      </c>
      <c r="AM23" s="4">
        <f t="shared" si="17"/>
        <v>0.87155742747658138</v>
      </c>
      <c r="AN23" s="7">
        <f t="shared" si="18"/>
        <v>9.961946980917455</v>
      </c>
    </row>
    <row r="24" spans="1:40" x14ac:dyDescent="0.25">
      <c r="A24" s="10">
        <v>90</v>
      </c>
      <c r="B24" s="4">
        <f t="shared" si="0"/>
        <v>1.5707963267948966</v>
      </c>
      <c r="C24" s="4">
        <v>90</v>
      </c>
      <c r="D24" s="4">
        <f t="shared" si="1"/>
        <v>5.51316804708879E-15</v>
      </c>
      <c r="E24" s="7">
        <f t="shared" si="2"/>
        <v>90</v>
      </c>
      <c r="G24" s="8">
        <v>80</v>
      </c>
      <c r="H24" s="4">
        <f t="shared" si="5"/>
        <v>4.90059381963448E-15</v>
      </c>
      <c r="I24" s="7">
        <f t="shared" si="6"/>
        <v>80</v>
      </c>
      <c r="L24" s="8">
        <v>70</v>
      </c>
      <c r="M24" s="4">
        <f t="shared" si="3"/>
        <v>4.28801959218017E-15</v>
      </c>
      <c r="N24" s="7">
        <f t="shared" si="4"/>
        <v>70</v>
      </c>
      <c r="Q24" s="8">
        <v>60</v>
      </c>
      <c r="R24" s="4">
        <f t="shared" si="7"/>
        <v>3.67544536472586E-15</v>
      </c>
      <c r="S24" s="7">
        <f t="shared" si="8"/>
        <v>60</v>
      </c>
      <c r="V24" s="8">
        <v>50</v>
      </c>
      <c r="W24" s="4">
        <f t="shared" si="9"/>
        <v>3.06287113727155E-15</v>
      </c>
      <c r="X24" s="7">
        <f t="shared" si="10"/>
        <v>50</v>
      </c>
      <c r="Z24" s="8">
        <v>40</v>
      </c>
      <c r="AA24" s="4">
        <f t="shared" si="11"/>
        <v>2.45029690981724E-15</v>
      </c>
      <c r="AB24" s="7">
        <f t="shared" si="12"/>
        <v>40</v>
      </c>
      <c r="AD24" s="8">
        <v>30</v>
      </c>
      <c r="AE24" s="4">
        <f t="shared" si="13"/>
        <v>1.83772268236293E-15</v>
      </c>
      <c r="AF24" s="7">
        <f t="shared" si="14"/>
        <v>30</v>
      </c>
      <c r="AH24" s="8">
        <v>20</v>
      </c>
      <c r="AI24" s="4">
        <f t="shared" si="15"/>
        <v>1.22514845490862E-15</v>
      </c>
      <c r="AJ24" s="7">
        <f t="shared" si="16"/>
        <v>20</v>
      </c>
      <c r="AL24" s="8">
        <v>10</v>
      </c>
      <c r="AM24" s="4">
        <f t="shared" si="17"/>
        <v>6.1257422745431001E-16</v>
      </c>
      <c r="AN24" s="7">
        <f t="shared" si="18"/>
        <v>10</v>
      </c>
    </row>
    <row r="25" spans="1:40" x14ac:dyDescent="0.25">
      <c r="A25" s="10">
        <v>95</v>
      </c>
      <c r="B25" s="4">
        <f t="shared" si="0"/>
        <v>1.6580627893946132</v>
      </c>
      <c r="C25" s="4">
        <v>90</v>
      </c>
      <c r="D25" s="4">
        <f t="shared" si="1"/>
        <v>-7.8440168472892413</v>
      </c>
      <c r="E25" s="7">
        <f t="shared" si="2"/>
        <v>89.6575228282571</v>
      </c>
      <c r="G25" s="8">
        <v>80</v>
      </c>
      <c r="H25" s="4">
        <f t="shared" si="5"/>
        <v>-6.972459419812659</v>
      </c>
      <c r="I25" s="7">
        <f t="shared" si="6"/>
        <v>79.69557584733964</v>
      </c>
      <c r="L25" s="8">
        <v>70</v>
      </c>
      <c r="M25" s="4">
        <f t="shared" si="3"/>
        <v>-6.1009019923360768</v>
      </c>
      <c r="N25" s="7">
        <f t="shared" si="4"/>
        <v>69.733628866422194</v>
      </c>
      <c r="Q25" s="8">
        <v>60</v>
      </c>
      <c r="R25" s="4">
        <f t="shared" si="7"/>
        <v>-5.2293445648594945</v>
      </c>
      <c r="S25" s="7">
        <f t="shared" si="8"/>
        <v>59.771681885504734</v>
      </c>
      <c r="V25" s="8">
        <v>50</v>
      </c>
      <c r="W25" s="4">
        <f t="shared" si="9"/>
        <v>-4.3577871373829113</v>
      </c>
      <c r="X25" s="7">
        <f t="shared" si="10"/>
        <v>49.80973490458728</v>
      </c>
      <c r="Z25" s="8">
        <v>40</v>
      </c>
      <c r="AA25" s="4">
        <f t="shared" si="11"/>
        <v>-3.4862297099063295</v>
      </c>
      <c r="AB25" s="7">
        <f t="shared" si="12"/>
        <v>39.84778792366982</v>
      </c>
      <c r="AD25" s="8">
        <v>30</v>
      </c>
      <c r="AE25" s="4">
        <f t="shared" si="13"/>
        <v>-2.6146722824297473</v>
      </c>
      <c r="AF25" s="7">
        <f t="shared" si="14"/>
        <v>29.885840942752367</v>
      </c>
      <c r="AH25" s="8">
        <v>20</v>
      </c>
      <c r="AI25" s="4">
        <f t="shared" si="15"/>
        <v>-1.7431148549531648</v>
      </c>
      <c r="AJ25" s="7">
        <f t="shared" si="16"/>
        <v>19.92389396183491</v>
      </c>
      <c r="AL25" s="8">
        <v>10</v>
      </c>
      <c r="AM25" s="4">
        <f t="shared" si="17"/>
        <v>-0.87155742747658238</v>
      </c>
      <c r="AN25" s="7">
        <f t="shared" si="18"/>
        <v>9.961946980917455</v>
      </c>
    </row>
    <row r="26" spans="1:40" x14ac:dyDescent="0.25">
      <c r="A26" s="10">
        <v>100</v>
      </c>
      <c r="B26" s="4">
        <f t="shared" si="0"/>
        <v>1.7453292519943295</v>
      </c>
      <c r="C26" s="4">
        <v>90</v>
      </c>
      <c r="D26" s="4">
        <f t="shared" si="1"/>
        <v>-15.628335990023727</v>
      </c>
      <c r="E26" s="7">
        <f t="shared" si="2"/>
        <v>88.632697771098719</v>
      </c>
      <c r="G26" s="8">
        <v>80</v>
      </c>
      <c r="H26" s="4">
        <f t="shared" si="5"/>
        <v>-13.891854213354424</v>
      </c>
      <c r="I26" s="7">
        <f t="shared" si="6"/>
        <v>78.784620240976636</v>
      </c>
      <c r="L26" s="8">
        <v>70</v>
      </c>
      <c r="M26" s="4">
        <f t="shared" si="3"/>
        <v>-12.155372436685122</v>
      </c>
      <c r="N26" s="7">
        <f t="shared" si="4"/>
        <v>68.936542710854567</v>
      </c>
      <c r="Q26" s="8">
        <v>60</v>
      </c>
      <c r="R26" s="4">
        <f t="shared" si="7"/>
        <v>-10.418890660015819</v>
      </c>
      <c r="S26" s="7">
        <f t="shared" si="8"/>
        <v>59.088465180732484</v>
      </c>
      <c r="V26" s="8">
        <v>50</v>
      </c>
      <c r="W26" s="4">
        <f t="shared" si="9"/>
        <v>-8.6824088833465147</v>
      </c>
      <c r="X26" s="7">
        <f t="shared" si="10"/>
        <v>49.240387650610401</v>
      </c>
      <c r="Z26" s="8">
        <v>40</v>
      </c>
      <c r="AA26" s="4">
        <f t="shared" si="11"/>
        <v>-6.9459271066772121</v>
      </c>
      <c r="AB26" s="7">
        <f t="shared" si="12"/>
        <v>39.392310120488318</v>
      </c>
      <c r="AD26" s="8">
        <v>30</v>
      </c>
      <c r="AE26" s="4">
        <f t="shared" si="13"/>
        <v>-5.2094453300079095</v>
      </c>
      <c r="AF26" s="7">
        <f t="shared" si="14"/>
        <v>29.544232590366242</v>
      </c>
      <c r="AH26" s="8">
        <v>20</v>
      </c>
      <c r="AI26" s="4">
        <f t="shared" si="15"/>
        <v>-3.4729635533386061</v>
      </c>
      <c r="AJ26" s="7">
        <f t="shared" si="16"/>
        <v>19.696155060244159</v>
      </c>
      <c r="AL26" s="8">
        <v>10</v>
      </c>
      <c r="AM26" s="4">
        <f t="shared" si="17"/>
        <v>-1.736481776669303</v>
      </c>
      <c r="AN26" s="7">
        <f t="shared" si="18"/>
        <v>9.8480775301220795</v>
      </c>
    </row>
    <row r="27" spans="1:40" x14ac:dyDescent="0.25">
      <c r="A27" s="10">
        <v>105</v>
      </c>
      <c r="B27" s="4">
        <f t="shared" si="0"/>
        <v>1.8325957145940461</v>
      </c>
      <c r="C27" s="4">
        <v>90</v>
      </c>
      <c r="D27" s="4">
        <f t="shared" si="1"/>
        <v>-23.293714059226875</v>
      </c>
      <c r="E27" s="7">
        <f t="shared" si="2"/>
        <v>86.933324366016151</v>
      </c>
      <c r="G27" s="8">
        <v>80</v>
      </c>
      <c r="H27" s="4">
        <f t="shared" si="5"/>
        <v>-20.705523608201666</v>
      </c>
      <c r="I27" s="7">
        <f t="shared" si="6"/>
        <v>77.274066103125463</v>
      </c>
      <c r="L27" s="8">
        <v>70</v>
      </c>
      <c r="M27" s="4">
        <f t="shared" si="3"/>
        <v>-18.117333157176461</v>
      </c>
      <c r="N27" s="7">
        <f t="shared" si="4"/>
        <v>67.614807840234775</v>
      </c>
      <c r="Q27" s="8">
        <v>60</v>
      </c>
      <c r="R27" s="4">
        <f t="shared" si="7"/>
        <v>-15.529142706151251</v>
      </c>
      <c r="S27" s="7">
        <f t="shared" si="8"/>
        <v>57.955549577344101</v>
      </c>
      <c r="V27" s="8">
        <v>50</v>
      </c>
      <c r="W27" s="4">
        <f t="shared" si="9"/>
        <v>-12.940952255126042</v>
      </c>
      <c r="X27" s="7">
        <f t="shared" si="10"/>
        <v>48.296291314453413</v>
      </c>
      <c r="Z27" s="8">
        <v>40</v>
      </c>
      <c r="AA27" s="4">
        <f t="shared" si="11"/>
        <v>-10.352761804100833</v>
      </c>
      <c r="AB27" s="7">
        <f t="shared" si="12"/>
        <v>38.637033051562732</v>
      </c>
      <c r="AD27" s="8">
        <v>30</v>
      </c>
      <c r="AE27" s="4">
        <f t="shared" si="13"/>
        <v>-7.7645713530756257</v>
      </c>
      <c r="AF27" s="7">
        <f t="shared" si="14"/>
        <v>28.97777478867205</v>
      </c>
      <c r="AH27" s="8">
        <v>20</v>
      </c>
      <c r="AI27" s="4">
        <f t="shared" si="15"/>
        <v>-5.1763809020504166</v>
      </c>
      <c r="AJ27" s="7">
        <f t="shared" si="16"/>
        <v>19.318516525781366</v>
      </c>
      <c r="AL27" s="8">
        <v>10</v>
      </c>
      <c r="AM27" s="4">
        <f t="shared" si="17"/>
        <v>-2.5881904510252083</v>
      </c>
      <c r="AN27" s="7">
        <f t="shared" si="18"/>
        <v>9.6592582628906829</v>
      </c>
    </row>
    <row r="28" spans="1:40" x14ac:dyDescent="0.25">
      <c r="A28" s="10">
        <v>110</v>
      </c>
      <c r="B28" s="4">
        <f t="shared" si="0"/>
        <v>1.9198621771937625</v>
      </c>
      <c r="C28" s="4">
        <v>90</v>
      </c>
      <c r="D28" s="4">
        <f t="shared" si="1"/>
        <v>-30.781812899310186</v>
      </c>
      <c r="E28" s="7">
        <f t="shared" si="2"/>
        <v>84.572335870731763</v>
      </c>
      <c r="G28" s="8">
        <v>80</v>
      </c>
      <c r="H28" s="4">
        <f t="shared" si="5"/>
        <v>-27.361611466053496</v>
      </c>
      <c r="I28" s="7">
        <f t="shared" si="6"/>
        <v>75.175409662872681</v>
      </c>
      <c r="L28" s="8">
        <v>70</v>
      </c>
      <c r="M28" s="4">
        <f t="shared" si="3"/>
        <v>-23.94141003279681</v>
      </c>
      <c r="N28" s="7">
        <f t="shared" si="4"/>
        <v>65.778483455013586</v>
      </c>
      <c r="Q28" s="8">
        <v>60</v>
      </c>
      <c r="R28" s="4">
        <f t="shared" si="7"/>
        <v>-20.521208599540124</v>
      </c>
      <c r="S28" s="7">
        <f t="shared" si="8"/>
        <v>56.381557247154504</v>
      </c>
      <c r="V28" s="8">
        <v>50</v>
      </c>
      <c r="W28" s="4">
        <f t="shared" si="9"/>
        <v>-17.101007166283434</v>
      </c>
      <c r="X28" s="7">
        <f t="shared" si="10"/>
        <v>46.984631039295422</v>
      </c>
      <c r="Z28" s="8">
        <v>40</v>
      </c>
      <c r="AA28" s="4">
        <f t="shared" si="11"/>
        <v>-13.680805733026748</v>
      </c>
      <c r="AB28" s="7">
        <f t="shared" si="12"/>
        <v>37.587704831436341</v>
      </c>
      <c r="AD28" s="8">
        <v>30</v>
      </c>
      <c r="AE28" s="4">
        <f t="shared" si="13"/>
        <v>-10.260604299770062</v>
      </c>
      <c r="AF28" s="7">
        <f t="shared" si="14"/>
        <v>28.190778623577252</v>
      </c>
      <c r="AH28" s="8">
        <v>20</v>
      </c>
      <c r="AI28" s="4">
        <f t="shared" si="15"/>
        <v>-6.840402866513374</v>
      </c>
      <c r="AJ28" s="7">
        <f t="shared" si="16"/>
        <v>18.79385241571817</v>
      </c>
      <c r="AL28" s="8">
        <v>10</v>
      </c>
      <c r="AM28" s="4">
        <f t="shared" si="17"/>
        <v>-3.420201433256687</v>
      </c>
      <c r="AN28" s="7">
        <f t="shared" si="18"/>
        <v>9.3969262078590852</v>
      </c>
    </row>
    <row r="29" spans="1:40" x14ac:dyDescent="0.25">
      <c r="A29" s="10">
        <v>115</v>
      </c>
      <c r="B29" s="4">
        <f t="shared" si="0"/>
        <v>2.0071286397934789</v>
      </c>
      <c r="C29" s="4">
        <v>90</v>
      </c>
      <c r="D29" s="4">
        <f t="shared" si="1"/>
        <v>-38.03564355666294</v>
      </c>
      <c r="E29" s="7">
        <f t="shared" si="2"/>
        <v>81.567700833298503</v>
      </c>
      <c r="G29" s="8">
        <v>80</v>
      </c>
      <c r="H29" s="4">
        <f t="shared" si="5"/>
        <v>-33.809460939255949</v>
      </c>
      <c r="I29" s="7">
        <f t="shared" si="6"/>
        <v>72.504622962932004</v>
      </c>
      <c r="L29" s="8">
        <v>70</v>
      </c>
      <c r="M29" s="4">
        <f t="shared" si="3"/>
        <v>-29.583278321848955</v>
      </c>
      <c r="N29" s="7">
        <f t="shared" si="4"/>
        <v>63.441545092565505</v>
      </c>
      <c r="Q29" s="8">
        <v>60</v>
      </c>
      <c r="R29" s="4">
        <f t="shared" si="7"/>
        <v>-25.35709570444196</v>
      </c>
      <c r="S29" s="7">
        <f t="shared" si="8"/>
        <v>54.378467222199006</v>
      </c>
      <c r="V29" s="8">
        <v>50</v>
      </c>
      <c r="W29" s="4">
        <f t="shared" si="9"/>
        <v>-21.130913087034966</v>
      </c>
      <c r="X29" s="7">
        <f t="shared" si="10"/>
        <v>45.315389351832501</v>
      </c>
      <c r="Z29" s="8">
        <v>40</v>
      </c>
      <c r="AA29" s="4">
        <f t="shared" si="11"/>
        <v>-16.904730469627975</v>
      </c>
      <c r="AB29" s="7">
        <f t="shared" si="12"/>
        <v>36.252311481466002</v>
      </c>
      <c r="AD29" s="8">
        <v>30</v>
      </c>
      <c r="AE29" s="4">
        <f t="shared" si="13"/>
        <v>-12.67854785222098</v>
      </c>
      <c r="AF29" s="7">
        <f t="shared" si="14"/>
        <v>27.189233611099503</v>
      </c>
      <c r="AH29" s="8">
        <v>20</v>
      </c>
      <c r="AI29" s="4">
        <f t="shared" si="15"/>
        <v>-8.4523652348139873</v>
      </c>
      <c r="AJ29" s="7">
        <f t="shared" si="16"/>
        <v>18.126155740733001</v>
      </c>
      <c r="AL29" s="8">
        <v>10</v>
      </c>
      <c r="AM29" s="4">
        <f t="shared" si="17"/>
        <v>-4.2261826174069936</v>
      </c>
      <c r="AN29" s="7">
        <f t="shared" si="18"/>
        <v>9.0630778703665005</v>
      </c>
    </row>
    <row r="30" spans="1:40" x14ac:dyDescent="0.25">
      <c r="A30" s="10">
        <v>120</v>
      </c>
      <c r="B30" s="4">
        <f t="shared" si="0"/>
        <v>2.0943951023931953</v>
      </c>
      <c r="C30" s="4">
        <v>90</v>
      </c>
      <c r="D30" s="4">
        <f t="shared" si="1"/>
        <v>-44.999999999999979</v>
      </c>
      <c r="E30" s="7">
        <f t="shared" si="2"/>
        <v>77.94228634059948</v>
      </c>
      <c r="G30" s="8">
        <v>80</v>
      </c>
      <c r="H30" s="4">
        <f t="shared" si="5"/>
        <v>-39.999999999999986</v>
      </c>
      <c r="I30" s="7">
        <f t="shared" si="6"/>
        <v>69.282032302755098</v>
      </c>
      <c r="L30" s="8">
        <v>70</v>
      </c>
      <c r="M30" s="4">
        <f t="shared" si="3"/>
        <v>-34.999999999999986</v>
      </c>
      <c r="N30" s="7">
        <f t="shared" si="4"/>
        <v>60.621778264910709</v>
      </c>
      <c r="Q30" s="8">
        <v>60</v>
      </c>
      <c r="R30" s="4">
        <f t="shared" si="7"/>
        <v>-29.999999999999986</v>
      </c>
      <c r="S30" s="7">
        <f t="shared" si="8"/>
        <v>51.96152422706632</v>
      </c>
      <c r="V30" s="8">
        <v>50</v>
      </c>
      <c r="W30" s="4">
        <f t="shared" si="9"/>
        <v>-24.999999999999989</v>
      </c>
      <c r="X30" s="7">
        <f t="shared" si="10"/>
        <v>43.301270189221938</v>
      </c>
      <c r="Z30" s="8">
        <v>40</v>
      </c>
      <c r="AA30" s="4">
        <f t="shared" si="11"/>
        <v>-19.999999999999993</v>
      </c>
      <c r="AB30" s="7">
        <f t="shared" si="12"/>
        <v>34.641016151377549</v>
      </c>
      <c r="AD30" s="8">
        <v>30</v>
      </c>
      <c r="AE30" s="4">
        <f t="shared" si="13"/>
        <v>-14.999999999999993</v>
      </c>
      <c r="AF30" s="7">
        <f t="shared" si="14"/>
        <v>25.98076211353316</v>
      </c>
      <c r="AH30" s="8">
        <v>20</v>
      </c>
      <c r="AI30" s="4">
        <f t="shared" si="15"/>
        <v>-9.9999999999999964</v>
      </c>
      <c r="AJ30" s="7">
        <f t="shared" si="16"/>
        <v>17.320508075688775</v>
      </c>
      <c r="AL30" s="8">
        <v>10</v>
      </c>
      <c r="AM30" s="4">
        <f t="shared" si="17"/>
        <v>-4.9999999999999982</v>
      </c>
      <c r="AN30" s="7">
        <f t="shared" si="18"/>
        <v>8.6602540378443873</v>
      </c>
    </row>
    <row r="31" spans="1:40" x14ac:dyDescent="0.25">
      <c r="A31" s="10">
        <v>125</v>
      </c>
      <c r="B31" s="4">
        <f t="shared" si="0"/>
        <v>2.1816615649929121</v>
      </c>
      <c r="C31" s="4">
        <v>90</v>
      </c>
      <c r="D31" s="4">
        <f t="shared" si="1"/>
        <v>-51.621879271594153</v>
      </c>
      <c r="E31" s="7">
        <f t="shared" si="2"/>
        <v>73.723683986009249</v>
      </c>
      <c r="G31" s="8">
        <v>80</v>
      </c>
      <c r="H31" s="4">
        <f t="shared" si="5"/>
        <v>-45.886114908083691</v>
      </c>
      <c r="I31" s="7">
        <f t="shared" si="6"/>
        <v>65.532163543119339</v>
      </c>
      <c r="L31" s="8">
        <v>70</v>
      </c>
      <c r="M31" s="4">
        <f t="shared" si="3"/>
        <v>-40.150350544573229</v>
      </c>
      <c r="N31" s="7">
        <f t="shared" si="4"/>
        <v>57.340643100229421</v>
      </c>
      <c r="Q31" s="8">
        <v>60</v>
      </c>
      <c r="R31" s="4">
        <f t="shared" si="7"/>
        <v>-34.414586181062766</v>
      </c>
      <c r="S31" s="7">
        <f t="shared" si="8"/>
        <v>49.149122657339504</v>
      </c>
      <c r="V31" s="8">
        <v>50</v>
      </c>
      <c r="W31" s="4">
        <f t="shared" si="9"/>
        <v>-28.678821817552308</v>
      </c>
      <c r="X31" s="7">
        <f t="shared" si="10"/>
        <v>40.957602214449587</v>
      </c>
      <c r="Z31" s="8">
        <v>40</v>
      </c>
      <c r="AA31" s="4">
        <f t="shared" si="11"/>
        <v>-22.943057454041845</v>
      </c>
      <c r="AB31" s="7">
        <f t="shared" si="12"/>
        <v>32.766081771559669</v>
      </c>
      <c r="AD31" s="8">
        <v>30</v>
      </c>
      <c r="AE31" s="4">
        <f t="shared" si="13"/>
        <v>-17.207293090531383</v>
      </c>
      <c r="AF31" s="7">
        <f t="shared" si="14"/>
        <v>24.574561328669752</v>
      </c>
      <c r="AH31" s="8">
        <v>20</v>
      </c>
      <c r="AI31" s="4">
        <f t="shared" si="15"/>
        <v>-11.471528727020923</v>
      </c>
      <c r="AJ31" s="7">
        <f t="shared" si="16"/>
        <v>16.383040885779835</v>
      </c>
      <c r="AL31" s="8">
        <v>10</v>
      </c>
      <c r="AM31" s="4">
        <f t="shared" si="17"/>
        <v>-5.7357643635104614</v>
      </c>
      <c r="AN31" s="7">
        <f t="shared" si="18"/>
        <v>8.1915204428899173</v>
      </c>
    </row>
    <row r="32" spans="1:40" x14ac:dyDescent="0.25">
      <c r="A32" s="10">
        <v>130</v>
      </c>
      <c r="B32" s="4">
        <f t="shared" si="0"/>
        <v>2.2689280275926285</v>
      </c>
      <c r="C32" s="4">
        <v>90</v>
      </c>
      <c r="D32" s="4">
        <f t="shared" si="1"/>
        <v>-57.850884871788544</v>
      </c>
      <c r="E32" s="7">
        <f t="shared" si="2"/>
        <v>68.94399988070802</v>
      </c>
      <c r="G32" s="8">
        <v>80</v>
      </c>
      <c r="H32" s="4">
        <f t="shared" si="5"/>
        <v>-51.423008774923147</v>
      </c>
      <c r="I32" s="7">
        <f t="shared" si="6"/>
        <v>61.283555449518239</v>
      </c>
      <c r="L32" s="8">
        <v>70</v>
      </c>
      <c r="M32" s="4">
        <f t="shared" si="3"/>
        <v>-44.995132678057757</v>
      </c>
      <c r="N32" s="7">
        <f t="shared" si="4"/>
        <v>53.623111018328458</v>
      </c>
      <c r="Q32" s="8">
        <v>60</v>
      </c>
      <c r="R32" s="4">
        <f t="shared" si="7"/>
        <v>-38.56725658119236</v>
      </c>
      <c r="S32" s="7">
        <f t="shared" si="8"/>
        <v>45.962666587138678</v>
      </c>
      <c r="V32" s="8">
        <v>50</v>
      </c>
      <c r="W32" s="4">
        <f t="shared" si="9"/>
        <v>-32.139380484326971</v>
      </c>
      <c r="X32" s="7">
        <f t="shared" si="10"/>
        <v>38.302222155948904</v>
      </c>
      <c r="Z32" s="8">
        <v>40</v>
      </c>
      <c r="AA32" s="4">
        <f t="shared" si="11"/>
        <v>-25.711504387461574</v>
      </c>
      <c r="AB32" s="7">
        <f t="shared" si="12"/>
        <v>30.64177772475912</v>
      </c>
      <c r="AD32" s="8">
        <v>30</v>
      </c>
      <c r="AE32" s="4">
        <f t="shared" si="13"/>
        <v>-19.28362829059618</v>
      </c>
      <c r="AF32" s="7">
        <f t="shared" si="14"/>
        <v>22.981333293569339</v>
      </c>
      <c r="AH32" s="8">
        <v>20</v>
      </c>
      <c r="AI32" s="4">
        <f t="shared" si="15"/>
        <v>-12.855752193730787</v>
      </c>
      <c r="AJ32" s="7">
        <f t="shared" si="16"/>
        <v>15.32088886237956</v>
      </c>
      <c r="AL32" s="8">
        <v>10</v>
      </c>
      <c r="AM32" s="4">
        <f t="shared" si="17"/>
        <v>-6.4278760968653934</v>
      </c>
      <c r="AN32" s="7">
        <f t="shared" si="18"/>
        <v>7.6604444311897799</v>
      </c>
    </row>
    <row r="33" spans="1:40" x14ac:dyDescent="0.25">
      <c r="A33" s="10">
        <v>135</v>
      </c>
      <c r="B33" s="4">
        <f t="shared" si="0"/>
        <v>2.3561944901923448</v>
      </c>
      <c r="C33" s="4">
        <v>90</v>
      </c>
      <c r="D33" s="4">
        <f t="shared" si="1"/>
        <v>-63.639610306789272</v>
      </c>
      <c r="E33" s="7">
        <f t="shared" si="2"/>
        <v>63.63961030678928</v>
      </c>
      <c r="G33" s="8">
        <v>80</v>
      </c>
      <c r="H33" s="4">
        <f t="shared" si="5"/>
        <v>-56.568542494923797</v>
      </c>
      <c r="I33" s="7">
        <f t="shared" si="6"/>
        <v>56.568542494923804</v>
      </c>
      <c r="L33" s="8">
        <v>70</v>
      </c>
      <c r="M33" s="4">
        <f t="shared" si="3"/>
        <v>-49.497474683058321</v>
      </c>
      <c r="N33" s="7">
        <f t="shared" si="4"/>
        <v>49.497474683058329</v>
      </c>
      <c r="Q33" s="8">
        <v>60</v>
      </c>
      <c r="R33" s="4">
        <f t="shared" si="7"/>
        <v>-42.426406871192846</v>
      </c>
      <c r="S33" s="7">
        <f t="shared" si="8"/>
        <v>42.426406871192853</v>
      </c>
      <c r="V33" s="8">
        <v>50</v>
      </c>
      <c r="W33" s="4">
        <f t="shared" si="9"/>
        <v>-35.35533905932737</v>
      </c>
      <c r="X33" s="7">
        <f t="shared" si="10"/>
        <v>35.355339059327378</v>
      </c>
      <c r="Z33" s="8">
        <v>40</v>
      </c>
      <c r="AA33" s="4">
        <f t="shared" si="11"/>
        <v>-28.284271247461898</v>
      </c>
      <c r="AB33" s="7">
        <f t="shared" si="12"/>
        <v>28.284271247461902</v>
      </c>
      <c r="AD33" s="8">
        <v>30</v>
      </c>
      <c r="AE33" s="4">
        <f t="shared" si="13"/>
        <v>-21.213203435596423</v>
      </c>
      <c r="AF33" s="7">
        <f t="shared" si="14"/>
        <v>21.213203435596427</v>
      </c>
      <c r="AH33" s="8">
        <v>20</v>
      </c>
      <c r="AI33" s="4">
        <f t="shared" si="15"/>
        <v>-14.142135623730949</v>
      </c>
      <c r="AJ33" s="7">
        <f t="shared" si="16"/>
        <v>14.142135623730951</v>
      </c>
      <c r="AL33" s="8">
        <v>10</v>
      </c>
      <c r="AM33" s="4">
        <f t="shared" si="17"/>
        <v>-7.0710678118654746</v>
      </c>
      <c r="AN33" s="7">
        <f t="shared" si="18"/>
        <v>7.0710678118654755</v>
      </c>
    </row>
    <row r="34" spans="1:40" x14ac:dyDescent="0.25">
      <c r="A34" s="10">
        <v>140</v>
      </c>
      <c r="B34" s="4">
        <f t="shared" si="0"/>
        <v>2.4434609527920612</v>
      </c>
      <c r="C34" s="4">
        <v>90</v>
      </c>
      <c r="D34" s="4">
        <f t="shared" si="1"/>
        <v>-68.943999880708006</v>
      </c>
      <c r="E34" s="7">
        <f t="shared" si="2"/>
        <v>57.850884871788551</v>
      </c>
      <c r="G34" s="8">
        <v>80</v>
      </c>
      <c r="H34" s="4">
        <f t="shared" si="5"/>
        <v>-61.283555449518232</v>
      </c>
      <c r="I34" s="7">
        <f t="shared" si="6"/>
        <v>51.423008774923161</v>
      </c>
      <c r="L34" s="8">
        <v>70</v>
      </c>
      <c r="M34" s="4">
        <f t="shared" si="3"/>
        <v>-53.623111018328451</v>
      </c>
      <c r="N34" s="7">
        <f t="shared" si="4"/>
        <v>44.995132678057765</v>
      </c>
      <c r="Q34" s="8">
        <v>60</v>
      </c>
      <c r="R34" s="4">
        <f t="shared" si="7"/>
        <v>-45.962666587138671</v>
      </c>
      <c r="S34" s="7">
        <f t="shared" si="8"/>
        <v>38.567256581192368</v>
      </c>
      <c r="V34" s="8">
        <v>50</v>
      </c>
      <c r="W34" s="4">
        <f t="shared" si="9"/>
        <v>-38.302222155948897</v>
      </c>
      <c r="X34" s="7">
        <f t="shared" si="10"/>
        <v>32.139380484326971</v>
      </c>
      <c r="Z34" s="8">
        <v>40</v>
      </c>
      <c r="AA34" s="4">
        <f t="shared" si="11"/>
        <v>-30.641777724759116</v>
      </c>
      <c r="AB34" s="7">
        <f t="shared" si="12"/>
        <v>25.711504387461581</v>
      </c>
      <c r="AD34" s="8">
        <v>30</v>
      </c>
      <c r="AE34" s="4">
        <f t="shared" si="13"/>
        <v>-22.981333293569335</v>
      </c>
      <c r="AF34" s="7">
        <f t="shared" si="14"/>
        <v>19.283628290596184</v>
      </c>
      <c r="AH34" s="8">
        <v>20</v>
      </c>
      <c r="AI34" s="4">
        <f t="shared" si="15"/>
        <v>-15.320888862379558</v>
      </c>
      <c r="AJ34" s="7">
        <f t="shared" si="16"/>
        <v>12.85575219373079</v>
      </c>
      <c r="AL34" s="8">
        <v>10</v>
      </c>
      <c r="AM34" s="4">
        <f t="shared" si="17"/>
        <v>-7.660444431189779</v>
      </c>
      <c r="AN34" s="7">
        <f t="shared" si="18"/>
        <v>6.4278760968653952</v>
      </c>
    </row>
    <row r="35" spans="1:40" x14ac:dyDescent="0.25">
      <c r="A35" s="10">
        <v>145</v>
      </c>
      <c r="B35" s="4">
        <f t="shared" si="0"/>
        <v>2.530727415391778</v>
      </c>
      <c r="C35" s="4">
        <v>90</v>
      </c>
      <c r="D35" s="4">
        <f t="shared" si="1"/>
        <v>-73.723683986009277</v>
      </c>
      <c r="E35" s="7">
        <f t="shared" si="2"/>
        <v>51.621879271594132</v>
      </c>
      <c r="G35" s="8">
        <v>80</v>
      </c>
      <c r="H35" s="4">
        <f t="shared" si="5"/>
        <v>-65.532163543119353</v>
      </c>
      <c r="I35" s="7">
        <f t="shared" si="6"/>
        <v>45.886114908083677</v>
      </c>
      <c r="L35" s="8">
        <v>70</v>
      </c>
      <c r="M35" s="4">
        <f t="shared" si="3"/>
        <v>-57.340643100229435</v>
      </c>
      <c r="N35" s="7">
        <f t="shared" si="4"/>
        <v>40.150350544573215</v>
      </c>
      <c r="Q35" s="8">
        <v>60</v>
      </c>
      <c r="R35" s="4">
        <f t="shared" si="7"/>
        <v>-49.149122657339518</v>
      </c>
      <c r="S35" s="7">
        <f t="shared" si="8"/>
        <v>34.414586181062759</v>
      </c>
      <c r="V35" s="8">
        <v>50</v>
      </c>
      <c r="W35" s="4">
        <f t="shared" si="9"/>
        <v>-40.957602214449594</v>
      </c>
      <c r="X35" s="7">
        <f t="shared" si="10"/>
        <v>28.678821817552297</v>
      </c>
      <c r="Z35" s="8">
        <v>40</v>
      </c>
      <c r="AA35" s="4">
        <f t="shared" si="11"/>
        <v>-32.766081771559676</v>
      </c>
      <c r="AB35" s="7">
        <f t="shared" si="12"/>
        <v>22.943057454041838</v>
      </c>
      <c r="AD35" s="8">
        <v>30</v>
      </c>
      <c r="AE35" s="4">
        <f t="shared" si="13"/>
        <v>-24.574561328669759</v>
      </c>
      <c r="AF35" s="7">
        <f t="shared" si="14"/>
        <v>17.20729309053138</v>
      </c>
      <c r="AH35" s="8">
        <v>20</v>
      </c>
      <c r="AI35" s="4">
        <f t="shared" si="15"/>
        <v>-16.383040885779838</v>
      </c>
      <c r="AJ35" s="7">
        <f t="shared" si="16"/>
        <v>11.471528727020919</v>
      </c>
      <c r="AL35" s="8">
        <v>10</v>
      </c>
      <c r="AM35" s="4">
        <f t="shared" si="17"/>
        <v>-8.1915204428899191</v>
      </c>
      <c r="AN35" s="7">
        <f t="shared" si="18"/>
        <v>5.7357643635104596</v>
      </c>
    </row>
    <row r="36" spans="1:40" x14ac:dyDescent="0.25">
      <c r="A36" s="10">
        <v>150</v>
      </c>
      <c r="B36" s="4">
        <f t="shared" si="0"/>
        <v>2.6179938779914944</v>
      </c>
      <c r="C36" s="4">
        <v>90</v>
      </c>
      <c r="D36" s="4">
        <f t="shared" si="1"/>
        <v>-77.94228634059948</v>
      </c>
      <c r="E36" s="7">
        <f t="shared" si="2"/>
        <v>44.999999999999993</v>
      </c>
      <c r="G36" s="8">
        <v>80</v>
      </c>
      <c r="H36" s="4">
        <f t="shared" si="5"/>
        <v>-69.282032302755098</v>
      </c>
      <c r="I36" s="7">
        <f t="shared" si="6"/>
        <v>39.999999999999993</v>
      </c>
      <c r="L36" s="8">
        <v>70</v>
      </c>
      <c r="M36" s="4">
        <f t="shared" si="3"/>
        <v>-60.621778264910709</v>
      </c>
      <c r="N36" s="7">
        <f t="shared" si="4"/>
        <v>34.999999999999993</v>
      </c>
      <c r="Q36" s="8">
        <v>60</v>
      </c>
      <c r="R36" s="4">
        <f t="shared" si="7"/>
        <v>-51.96152422706632</v>
      </c>
      <c r="S36" s="7">
        <f t="shared" si="8"/>
        <v>29.999999999999996</v>
      </c>
      <c r="V36" s="8">
        <v>50</v>
      </c>
      <c r="W36" s="4">
        <f t="shared" si="9"/>
        <v>-43.301270189221938</v>
      </c>
      <c r="X36" s="7">
        <f t="shared" si="10"/>
        <v>24.999999999999996</v>
      </c>
      <c r="Z36" s="8">
        <v>40</v>
      </c>
      <c r="AA36" s="4">
        <f t="shared" si="11"/>
        <v>-34.641016151377549</v>
      </c>
      <c r="AB36" s="7">
        <f t="shared" si="12"/>
        <v>19.999999999999996</v>
      </c>
      <c r="AD36" s="8">
        <v>30</v>
      </c>
      <c r="AE36" s="4">
        <f t="shared" si="13"/>
        <v>-25.98076211353316</v>
      </c>
      <c r="AF36" s="7">
        <f t="shared" si="14"/>
        <v>14.999999999999998</v>
      </c>
      <c r="AH36" s="8">
        <v>20</v>
      </c>
      <c r="AI36" s="4">
        <f t="shared" si="15"/>
        <v>-17.320508075688775</v>
      </c>
      <c r="AJ36" s="7">
        <f t="shared" si="16"/>
        <v>9.9999999999999982</v>
      </c>
      <c r="AL36" s="8">
        <v>10</v>
      </c>
      <c r="AM36" s="4">
        <f t="shared" si="17"/>
        <v>-8.6602540378443873</v>
      </c>
      <c r="AN36" s="7">
        <f t="shared" si="18"/>
        <v>4.9999999999999991</v>
      </c>
    </row>
    <row r="37" spans="1:40" x14ac:dyDescent="0.25">
      <c r="A37" s="10">
        <v>155</v>
      </c>
      <c r="B37" s="4">
        <f t="shared" si="0"/>
        <v>2.7052603405912108</v>
      </c>
      <c r="C37" s="4">
        <v>90</v>
      </c>
      <c r="D37" s="4">
        <f t="shared" si="1"/>
        <v>-81.567700833298488</v>
      </c>
      <c r="E37" s="7">
        <f t="shared" si="2"/>
        <v>38.035643556662954</v>
      </c>
      <c r="G37" s="8">
        <v>80</v>
      </c>
      <c r="H37" s="4">
        <f t="shared" si="5"/>
        <v>-72.50462296293199</v>
      </c>
      <c r="I37" s="7">
        <f t="shared" si="6"/>
        <v>33.809460939255956</v>
      </c>
      <c r="L37" s="8">
        <v>70</v>
      </c>
      <c r="M37" s="4">
        <f t="shared" si="3"/>
        <v>-63.441545092565498</v>
      </c>
      <c r="N37" s="7">
        <f t="shared" si="4"/>
        <v>29.583278321848965</v>
      </c>
      <c r="Q37" s="8">
        <v>60</v>
      </c>
      <c r="R37" s="4">
        <f t="shared" si="7"/>
        <v>-54.378467222198999</v>
      </c>
      <c r="S37" s="7">
        <f t="shared" si="8"/>
        <v>25.357095704441971</v>
      </c>
      <c r="V37" s="8">
        <v>50</v>
      </c>
      <c r="W37" s="4">
        <f t="shared" si="9"/>
        <v>-45.315389351832494</v>
      </c>
      <c r="X37" s="7">
        <f t="shared" si="10"/>
        <v>21.130913087034976</v>
      </c>
      <c r="Z37" s="8">
        <v>40</v>
      </c>
      <c r="AA37" s="4">
        <f t="shared" si="11"/>
        <v>-36.252311481465995</v>
      </c>
      <c r="AB37" s="7">
        <f t="shared" si="12"/>
        <v>16.904730469627978</v>
      </c>
      <c r="AD37" s="8">
        <v>30</v>
      </c>
      <c r="AE37" s="4">
        <f t="shared" si="13"/>
        <v>-27.1892336110995</v>
      </c>
      <c r="AF37" s="7">
        <f t="shared" si="14"/>
        <v>12.678547852220985</v>
      </c>
      <c r="AH37" s="8">
        <v>20</v>
      </c>
      <c r="AI37" s="4">
        <f t="shared" si="15"/>
        <v>-18.126155740732997</v>
      </c>
      <c r="AJ37" s="7">
        <f t="shared" si="16"/>
        <v>8.452365234813989</v>
      </c>
      <c r="AL37" s="8">
        <v>10</v>
      </c>
      <c r="AM37" s="4">
        <f t="shared" si="17"/>
        <v>-9.0630778703664987</v>
      </c>
      <c r="AN37" s="7">
        <f t="shared" si="18"/>
        <v>4.2261826174069945</v>
      </c>
    </row>
    <row r="38" spans="1:40" x14ac:dyDescent="0.25">
      <c r="A38" s="10">
        <v>160</v>
      </c>
      <c r="B38" s="4">
        <f t="shared" ref="B38:B69" si="19">RADIANS(A38)</f>
        <v>2.7925268031909272</v>
      </c>
      <c r="C38" s="4">
        <v>90</v>
      </c>
      <c r="D38" s="4">
        <f t="shared" ref="D38:D69" si="20">C38*COS(B38)</f>
        <v>-84.572335870731749</v>
      </c>
      <c r="E38" s="7">
        <f t="shared" ref="E38:E69" si="21">C38*SIN(B38)</f>
        <v>30.7818128993102</v>
      </c>
      <c r="G38" s="8">
        <v>80</v>
      </c>
      <c r="H38" s="4">
        <f t="shared" si="5"/>
        <v>-75.175409662872667</v>
      </c>
      <c r="I38" s="7">
        <f t="shared" si="6"/>
        <v>27.36161146605351</v>
      </c>
      <c r="L38" s="8">
        <v>70</v>
      </c>
      <c r="M38" s="4">
        <f t="shared" ref="M38:M69" si="22">(L38*COS(B38))</f>
        <v>-65.778483455013586</v>
      </c>
      <c r="N38" s="7">
        <f t="shared" ref="N38:N69" si="23">(L38*SIN(B38))</f>
        <v>23.941410032796821</v>
      </c>
      <c r="Q38" s="8">
        <v>60</v>
      </c>
      <c r="R38" s="4">
        <f t="shared" si="7"/>
        <v>-56.381557247154497</v>
      </c>
      <c r="S38" s="7">
        <f t="shared" si="8"/>
        <v>20.521208599540131</v>
      </c>
      <c r="V38" s="8">
        <v>50</v>
      </c>
      <c r="W38" s="4">
        <f t="shared" si="9"/>
        <v>-46.984631039295415</v>
      </c>
      <c r="X38" s="7">
        <f t="shared" si="10"/>
        <v>17.101007166283445</v>
      </c>
      <c r="Z38" s="8">
        <v>40</v>
      </c>
      <c r="AA38" s="4">
        <f t="shared" si="11"/>
        <v>-37.587704831436334</v>
      </c>
      <c r="AB38" s="7">
        <f t="shared" si="12"/>
        <v>13.680805733026755</v>
      </c>
      <c r="AD38" s="8">
        <v>30</v>
      </c>
      <c r="AE38" s="4">
        <f t="shared" si="13"/>
        <v>-28.190778623577248</v>
      </c>
      <c r="AF38" s="7">
        <f t="shared" si="14"/>
        <v>10.260604299770065</v>
      </c>
      <c r="AH38" s="8">
        <v>20</v>
      </c>
      <c r="AI38" s="4">
        <f t="shared" si="15"/>
        <v>-18.793852415718167</v>
      </c>
      <c r="AJ38" s="7">
        <f t="shared" si="16"/>
        <v>6.8404028665133776</v>
      </c>
      <c r="AL38" s="8">
        <v>10</v>
      </c>
      <c r="AM38" s="4">
        <f t="shared" si="17"/>
        <v>-9.3969262078590834</v>
      </c>
      <c r="AN38" s="7">
        <f t="shared" si="18"/>
        <v>3.4202014332566888</v>
      </c>
    </row>
    <row r="39" spans="1:40" x14ac:dyDescent="0.25">
      <c r="A39" s="10">
        <v>165</v>
      </c>
      <c r="B39" s="4">
        <f t="shared" si="19"/>
        <v>2.8797932657906435</v>
      </c>
      <c r="C39" s="4">
        <v>90</v>
      </c>
      <c r="D39" s="4">
        <f t="shared" si="20"/>
        <v>-86.933324366016137</v>
      </c>
      <c r="E39" s="7">
        <f t="shared" si="21"/>
        <v>23.293714059226893</v>
      </c>
      <c r="G39" s="8">
        <v>80</v>
      </c>
      <c r="H39" s="4">
        <f t="shared" ref="H39:H70" si="24">(G39*COS(B39))+$H$2</f>
        <v>-77.274066103125449</v>
      </c>
      <c r="I39" s="7">
        <f t="shared" ref="I39:I70" si="25">(G39*SIN(B39))+$J$2</f>
        <v>20.70552360820168</v>
      </c>
      <c r="L39" s="8">
        <v>70</v>
      </c>
      <c r="M39" s="4">
        <f t="shared" si="22"/>
        <v>-67.614807840234775</v>
      </c>
      <c r="N39" s="7">
        <f t="shared" si="23"/>
        <v>18.117333157176471</v>
      </c>
      <c r="Q39" s="8">
        <v>60</v>
      </c>
      <c r="R39" s="4">
        <f t="shared" si="7"/>
        <v>-57.955549577344094</v>
      </c>
      <c r="S39" s="7">
        <f t="shared" si="8"/>
        <v>15.52914270615126</v>
      </c>
      <c r="V39" s="8">
        <v>50</v>
      </c>
      <c r="W39" s="4">
        <f t="shared" si="9"/>
        <v>-48.296291314453413</v>
      </c>
      <c r="X39" s="7">
        <f t="shared" si="10"/>
        <v>12.940952255126051</v>
      </c>
      <c r="Z39" s="8">
        <v>40</v>
      </c>
      <c r="AA39" s="4">
        <f t="shared" si="11"/>
        <v>-38.637033051562724</v>
      </c>
      <c r="AB39" s="7">
        <f t="shared" si="12"/>
        <v>10.35276180410084</v>
      </c>
      <c r="AD39" s="8">
        <v>30</v>
      </c>
      <c r="AE39" s="4">
        <f t="shared" si="13"/>
        <v>-28.977774788672047</v>
      </c>
      <c r="AF39" s="7">
        <f t="shared" si="14"/>
        <v>7.7645713530756302</v>
      </c>
      <c r="AH39" s="8">
        <v>20</v>
      </c>
      <c r="AI39" s="4">
        <f t="shared" si="15"/>
        <v>-19.318516525781362</v>
      </c>
      <c r="AJ39" s="7">
        <f t="shared" si="16"/>
        <v>5.1763809020504201</v>
      </c>
      <c r="AL39" s="8">
        <v>10</v>
      </c>
      <c r="AM39" s="4">
        <f t="shared" si="17"/>
        <v>-9.6592582628906811</v>
      </c>
      <c r="AN39" s="7">
        <f t="shared" si="18"/>
        <v>2.5881904510252101</v>
      </c>
    </row>
    <row r="40" spans="1:40" x14ac:dyDescent="0.25">
      <c r="A40" s="10">
        <v>170</v>
      </c>
      <c r="B40" s="4">
        <f t="shared" si="19"/>
        <v>2.9670597283903604</v>
      </c>
      <c r="C40" s="4">
        <v>90</v>
      </c>
      <c r="D40" s="4">
        <f t="shared" si="20"/>
        <v>-88.632697771098719</v>
      </c>
      <c r="E40" s="7">
        <f t="shared" si="21"/>
        <v>15.628335990023725</v>
      </c>
      <c r="G40" s="8">
        <v>80</v>
      </c>
      <c r="H40" s="4">
        <f t="shared" si="24"/>
        <v>-78.784620240976636</v>
      </c>
      <c r="I40" s="7">
        <f t="shared" si="25"/>
        <v>13.891854213354422</v>
      </c>
      <c r="L40" s="8">
        <v>70</v>
      </c>
      <c r="M40" s="4">
        <f t="shared" si="22"/>
        <v>-68.936542710854567</v>
      </c>
      <c r="N40" s="7">
        <f t="shared" si="23"/>
        <v>12.15537243668512</v>
      </c>
      <c r="Q40" s="8">
        <v>60</v>
      </c>
      <c r="R40" s="4">
        <f t="shared" si="7"/>
        <v>-59.088465180732484</v>
      </c>
      <c r="S40" s="7">
        <f t="shared" si="8"/>
        <v>10.418890660015817</v>
      </c>
      <c r="V40" s="8">
        <v>50</v>
      </c>
      <c r="W40" s="4">
        <f t="shared" si="9"/>
        <v>-49.240387650610401</v>
      </c>
      <c r="X40" s="7">
        <f t="shared" si="10"/>
        <v>8.682408883346513</v>
      </c>
      <c r="Z40" s="8">
        <v>40</v>
      </c>
      <c r="AA40" s="4">
        <f t="shared" si="11"/>
        <v>-39.392310120488318</v>
      </c>
      <c r="AB40" s="7">
        <f t="shared" si="12"/>
        <v>6.9459271066772112</v>
      </c>
      <c r="AD40" s="8">
        <v>30</v>
      </c>
      <c r="AE40" s="4">
        <f t="shared" si="13"/>
        <v>-29.544232590366242</v>
      </c>
      <c r="AF40" s="7">
        <f t="shared" si="14"/>
        <v>5.2094453300079087</v>
      </c>
      <c r="AH40" s="8">
        <v>20</v>
      </c>
      <c r="AI40" s="4">
        <f t="shared" si="15"/>
        <v>-19.696155060244159</v>
      </c>
      <c r="AJ40" s="7">
        <f t="shared" si="16"/>
        <v>3.4729635533386056</v>
      </c>
      <c r="AL40" s="8">
        <v>10</v>
      </c>
      <c r="AM40" s="4">
        <f t="shared" si="17"/>
        <v>-9.8480775301220795</v>
      </c>
      <c r="AN40" s="7">
        <f t="shared" si="18"/>
        <v>1.7364817766693028</v>
      </c>
    </row>
    <row r="41" spans="1:40" x14ac:dyDescent="0.25">
      <c r="A41" s="10">
        <v>175</v>
      </c>
      <c r="B41" s="4">
        <f t="shared" si="19"/>
        <v>3.0543261909900767</v>
      </c>
      <c r="C41" s="4">
        <v>90</v>
      </c>
      <c r="D41" s="4">
        <f t="shared" si="20"/>
        <v>-89.6575228282571</v>
      </c>
      <c r="E41" s="7">
        <f t="shared" si="21"/>
        <v>7.8440168472892378</v>
      </c>
      <c r="G41" s="8">
        <v>80</v>
      </c>
      <c r="H41" s="4">
        <f t="shared" si="24"/>
        <v>-79.69557584733964</v>
      </c>
      <c r="I41" s="7">
        <f t="shared" si="25"/>
        <v>6.9724594198126555</v>
      </c>
      <c r="L41" s="8">
        <v>70</v>
      </c>
      <c r="M41" s="4">
        <f t="shared" si="22"/>
        <v>-69.733628866422194</v>
      </c>
      <c r="N41" s="7">
        <f t="shared" si="23"/>
        <v>6.1009019923360732</v>
      </c>
      <c r="Q41" s="8">
        <v>60</v>
      </c>
      <c r="R41" s="4">
        <f t="shared" si="7"/>
        <v>-59.771681885504734</v>
      </c>
      <c r="S41" s="7">
        <f t="shared" si="8"/>
        <v>5.2293445648594918</v>
      </c>
      <c r="V41" s="8">
        <v>50</v>
      </c>
      <c r="W41" s="4">
        <f t="shared" si="9"/>
        <v>-49.80973490458728</v>
      </c>
      <c r="X41" s="7">
        <f t="shared" si="10"/>
        <v>4.3577871373829096</v>
      </c>
      <c r="Z41" s="8">
        <v>40</v>
      </c>
      <c r="AA41" s="4">
        <f t="shared" si="11"/>
        <v>-39.84778792366982</v>
      </c>
      <c r="AB41" s="7">
        <f t="shared" si="12"/>
        <v>3.4862297099063277</v>
      </c>
      <c r="AD41" s="8">
        <v>30</v>
      </c>
      <c r="AE41" s="4">
        <f t="shared" si="13"/>
        <v>-29.885840942752367</v>
      </c>
      <c r="AF41" s="7">
        <f t="shared" si="14"/>
        <v>2.6146722824297459</v>
      </c>
      <c r="AH41" s="8">
        <v>20</v>
      </c>
      <c r="AI41" s="4">
        <f t="shared" si="15"/>
        <v>-19.92389396183491</v>
      </c>
      <c r="AJ41" s="7">
        <f t="shared" si="16"/>
        <v>1.7431148549531639</v>
      </c>
      <c r="AL41" s="8">
        <v>10</v>
      </c>
      <c r="AM41" s="4">
        <f t="shared" si="17"/>
        <v>-9.961946980917455</v>
      </c>
      <c r="AN41" s="7">
        <f t="shared" si="18"/>
        <v>0.87155742747658194</v>
      </c>
    </row>
    <row r="42" spans="1:40" x14ac:dyDescent="0.25">
      <c r="A42" s="10">
        <v>180</v>
      </c>
      <c r="B42" s="4">
        <f t="shared" si="19"/>
        <v>3.1415926535897931</v>
      </c>
      <c r="C42" s="4">
        <v>90</v>
      </c>
      <c r="D42" s="4">
        <f t="shared" si="20"/>
        <v>-90</v>
      </c>
      <c r="E42" s="7">
        <f t="shared" si="21"/>
        <v>1.102633609417758E-14</v>
      </c>
      <c r="G42" s="8">
        <v>80</v>
      </c>
      <c r="H42" s="4">
        <f t="shared" si="24"/>
        <v>-80</v>
      </c>
      <c r="I42" s="7">
        <f t="shared" si="25"/>
        <v>9.8011876392689601E-15</v>
      </c>
      <c r="L42" s="8">
        <v>70</v>
      </c>
      <c r="M42" s="4">
        <f t="shared" si="22"/>
        <v>-70</v>
      </c>
      <c r="N42" s="7">
        <f t="shared" si="23"/>
        <v>8.5760391843603401E-15</v>
      </c>
      <c r="Q42" s="8">
        <v>60</v>
      </c>
      <c r="R42" s="4">
        <f t="shared" si="7"/>
        <v>-60</v>
      </c>
      <c r="S42" s="7">
        <f t="shared" si="8"/>
        <v>7.3508907294517201E-15</v>
      </c>
      <c r="V42" s="8">
        <v>50</v>
      </c>
      <c r="W42" s="4">
        <f t="shared" si="9"/>
        <v>-50</v>
      </c>
      <c r="X42" s="7">
        <f t="shared" si="10"/>
        <v>6.1257422745431001E-15</v>
      </c>
      <c r="Z42" s="8">
        <v>40</v>
      </c>
      <c r="AA42" s="4">
        <f t="shared" si="11"/>
        <v>-40</v>
      </c>
      <c r="AB42" s="7">
        <f t="shared" si="12"/>
        <v>4.90059381963448E-15</v>
      </c>
      <c r="AD42" s="8">
        <v>30</v>
      </c>
      <c r="AE42" s="4">
        <f t="shared" si="13"/>
        <v>-30</v>
      </c>
      <c r="AF42" s="7">
        <f t="shared" si="14"/>
        <v>3.67544536472586E-15</v>
      </c>
      <c r="AH42" s="8">
        <v>20</v>
      </c>
      <c r="AI42" s="4">
        <f t="shared" si="15"/>
        <v>-20</v>
      </c>
      <c r="AJ42" s="7">
        <f t="shared" si="16"/>
        <v>2.45029690981724E-15</v>
      </c>
      <c r="AL42" s="8">
        <v>10</v>
      </c>
      <c r="AM42" s="4">
        <f t="shared" si="17"/>
        <v>-10</v>
      </c>
      <c r="AN42" s="7">
        <f t="shared" si="18"/>
        <v>1.22514845490862E-15</v>
      </c>
    </row>
    <row r="43" spans="1:40" x14ac:dyDescent="0.25">
      <c r="A43" s="10">
        <v>185</v>
      </c>
      <c r="B43" s="4">
        <f t="shared" si="19"/>
        <v>3.2288591161895095</v>
      </c>
      <c r="C43" s="4">
        <v>90</v>
      </c>
      <c r="D43" s="4">
        <f t="shared" si="20"/>
        <v>-89.6575228282571</v>
      </c>
      <c r="E43" s="7">
        <f t="shared" si="21"/>
        <v>-7.8440168472892147</v>
      </c>
      <c r="G43" s="8">
        <v>80</v>
      </c>
      <c r="H43" s="4">
        <f t="shared" si="24"/>
        <v>-79.69557584733964</v>
      </c>
      <c r="I43" s="7">
        <f t="shared" si="25"/>
        <v>-6.9724594198126351</v>
      </c>
      <c r="L43" s="8">
        <v>70</v>
      </c>
      <c r="M43" s="4">
        <f t="shared" si="22"/>
        <v>-69.733628866422194</v>
      </c>
      <c r="N43" s="7">
        <f t="shared" si="23"/>
        <v>-6.1009019923360563</v>
      </c>
      <c r="Q43" s="8">
        <v>60</v>
      </c>
      <c r="R43" s="4">
        <f t="shared" si="7"/>
        <v>-59.771681885504734</v>
      </c>
      <c r="S43" s="7">
        <f t="shared" si="8"/>
        <v>-5.2293445648594767</v>
      </c>
      <c r="V43" s="8">
        <v>50</v>
      </c>
      <c r="W43" s="4">
        <f t="shared" si="9"/>
        <v>-49.80973490458728</v>
      </c>
      <c r="X43" s="7">
        <f t="shared" si="10"/>
        <v>-4.3577871373828971</v>
      </c>
      <c r="Z43" s="8">
        <v>40</v>
      </c>
      <c r="AA43" s="4">
        <f t="shared" si="11"/>
        <v>-39.84778792366982</v>
      </c>
      <c r="AB43" s="7">
        <f t="shared" si="12"/>
        <v>-3.4862297099063175</v>
      </c>
      <c r="AD43" s="8">
        <v>30</v>
      </c>
      <c r="AE43" s="4">
        <f t="shared" si="13"/>
        <v>-29.885840942752367</v>
      </c>
      <c r="AF43" s="7">
        <f t="shared" si="14"/>
        <v>-2.6146722824297384</v>
      </c>
      <c r="AH43" s="8">
        <v>20</v>
      </c>
      <c r="AI43" s="4">
        <f t="shared" si="15"/>
        <v>-19.92389396183491</v>
      </c>
      <c r="AJ43" s="7">
        <f t="shared" si="16"/>
        <v>-1.7431148549531588</v>
      </c>
      <c r="AL43" s="8">
        <v>10</v>
      </c>
      <c r="AM43" s="4">
        <f t="shared" si="17"/>
        <v>-9.961946980917455</v>
      </c>
      <c r="AN43" s="7">
        <f t="shared" si="18"/>
        <v>-0.87155742747657938</v>
      </c>
    </row>
    <row r="44" spans="1:40" x14ac:dyDescent="0.25">
      <c r="A44" s="10">
        <v>190</v>
      </c>
      <c r="B44" s="4">
        <f t="shared" si="19"/>
        <v>3.3161255787892263</v>
      </c>
      <c r="C44" s="4">
        <v>90</v>
      </c>
      <c r="D44" s="4">
        <f t="shared" si="20"/>
        <v>-88.632697771098719</v>
      </c>
      <c r="E44" s="7">
        <f t="shared" si="21"/>
        <v>-15.628335990023743</v>
      </c>
      <c r="G44" s="8">
        <v>80</v>
      </c>
      <c r="H44" s="4">
        <f t="shared" si="24"/>
        <v>-78.784620240976636</v>
      </c>
      <c r="I44" s="7">
        <f t="shared" si="25"/>
        <v>-13.891854213354438</v>
      </c>
      <c r="L44" s="8">
        <v>70</v>
      </c>
      <c r="M44" s="4">
        <f t="shared" si="22"/>
        <v>-68.936542710854567</v>
      </c>
      <c r="N44" s="7">
        <f t="shared" si="23"/>
        <v>-12.155372436685132</v>
      </c>
      <c r="Q44" s="8">
        <v>60</v>
      </c>
      <c r="R44" s="4">
        <f t="shared" si="7"/>
        <v>-59.088465180732484</v>
      </c>
      <c r="S44" s="7">
        <f t="shared" si="8"/>
        <v>-10.418890660015828</v>
      </c>
      <c r="V44" s="8">
        <v>50</v>
      </c>
      <c r="W44" s="4">
        <f t="shared" si="9"/>
        <v>-49.240387650610401</v>
      </c>
      <c r="X44" s="7">
        <f t="shared" si="10"/>
        <v>-8.6824088833465236</v>
      </c>
      <c r="Z44" s="8">
        <v>40</v>
      </c>
      <c r="AA44" s="4">
        <f t="shared" si="11"/>
        <v>-39.392310120488318</v>
      </c>
      <c r="AB44" s="7">
        <f t="shared" si="12"/>
        <v>-6.9459271066772192</v>
      </c>
      <c r="AD44" s="8">
        <v>30</v>
      </c>
      <c r="AE44" s="4">
        <f t="shared" si="13"/>
        <v>-29.544232590366242</v>
      </c>
      <c r="AF44" s="7">
        <f t="shared" si="14"/>
        <v>-5.209445330007914</v>
      </c>
      <c r="AH44" s="8">
        <v>20</v>
      </c>
      <c r="AI44" s="4">
        <f t="shared" si="15"/>
        <v>-19.696155060244159</v>
      </c>
      <c r="AJ44" s="7">
        <f t="shared" si="16"/>
        <v>-3.4729635533386096</v>
      </c>
      <c r="AL44" s="8">
        <v>10</v>
      </c>
      <c r="AM44" s="4">
        <f t="shared" si="17"/>
        <v>-9.8480775301220795</v>
      </c>
      <c r="AN44" s="7">
        <f t="shared" si="18"/>
        <v>-1.7364817766693048</v>
      </c>
    </row>
    <row r="45" spans="1:40" x14ac:dyDescent="0.25">
      <c r="A45" s="10">
        <v>195</v>
      </c>
      <c r="B45" s="4">
        <f t="shared" si="19"/>
        <v>3.4033920413889427</v>
      </c>
      <c r="C45" s="4">
        <v>90</v>
      </c>
      <c r="D45" s="4">
        <f t="shared" si="20"/>
        <v>-86.933324366016151</v>
      </c>
      <c r="E45" s="7">
        <f t="shared" si="21"/>
        <v>-23.293714059226872</v>
      </c>
      <c r="G45" s="8">
        <v>80</v>
      </c>
      <c r="H45" s="4">
        <f t="shared" si="24"/>
        <v>-77.274066103125463</v>
      </c>
      <c r="I45" s="7">
        <f t="shared" si="25"/>
        <v>-20.705523608201663</v>
      </c>
      <c r="L45" s="8">
        <v>70</v>
      </c>
      <c r="M45" s="4">
        <f t="shared" si="22"/>
        <v>-67.614807840234775</v>
      </c>
      <c r="N45" s="7">
        <f t="shared" si="23"/>
        <v>-18.117333157176457</v>
      </c>
      <c r="Q45" s="8">
        <v>60</v>
      </c>
      <c r="R45" s="4">
        <f t="shared" si="7"/>
        <v>-57.955549577344101</v>
      </c>
      <c r="S45" s="7">
        <f t="shared" si="8"/>
        <v>-15.529142706151248</v>
      </c>
      <c r="V45" s="8">
        <v>50</v>
      </c>
      <c r="W45" s="4">
        <f t="shared" si="9"/>
        <v>-48.296291314453413</v>
      </c>
      <c r="X45" s="7">
        <f t="shared" si="10"/>
        <v>-12.940952255126041</v>
      </c>
      <c r="Z45" s="8">
        <v>40</v>
      </c>
      <c r="AA45" s="4">
        <f t="shared" si="11"/>
        <v>-38.637033051562732</v>
      </c>
      <c r="AB45" s="7">
        <f t="shared" si="12"/>
        <v>-10.352761804100831</v>
      </c>
      <c r="AD45" s="8">
        <v>30</v>
      </c>
      <c r="AE45" s="4">
        <f t="shared" si="13"/>
        <v>-28.97777478867205</v>
      </c>
      <c r="AF45" s="7">
        <f t="shared" si="14"/>
        <v>-7.764571353075624</v>
      </c>
      <c r="AH45" s="8">
        <v>20</v>
      </c>
      <c r="AI45" s="4">
        <f t="shared" si="15"/>
        <v>-19.318516525781366</v>
      </c>
      <c r="AJ45" s="7">
        <f t="shared" si="16"/>
        <v>-5.1763809020504157</v>
      </c>
      <c r="AL45" s="8">
        <v>10</v>
      </c>
      <c r="AM45" s="4">
        <f t="shared" si="17"/>
        <v>-9.6592582628906829</v>
      </c>
      <c r="AN45" s="7">
        <f t="shared" si="18"/>
        <v>-2.5881904510252078</v>
      </c>
    </row>
    <row r="46" spans="1:40" x14ac:dyDescent="0.25">
      <c r="A46" s="10">
        <v>200</v>
      </c>
      <c r="B46" s="4">
        <f t="shared" si="19"/>
        <v>3.4906585039886591</v>
      </c>
      <c r="C46" s="4">
        <v>90</v>
      </c>
      <c r="D46" s="4">
        <f t="shared" si="20"/>
        <v>-84.572335870731763</v>
      </c>
      <c r="E46" s="7">
        <f t="shared" si="21"/>
        <v>-30.781812899310179</v>
      </c>
      <c r="G46" s="8">
        <v>80</v>
      </c>
      <c r="H46" s="4">
        <f t="shared" si="24"/>
        <v>-75.175409662872681</v>
      </c>
      <c r="I46" s="7">
        <f t="shared" si="25"/>
        <v>-27.361611466053493</v>
      </c>
      <c r="L46" s="8">
        <v>70</v>
      </c>
      <c r="M46" s="4">
        <f t="shared" si="22"/>
        <v>-65.778483455013586</v>
      </c>
      <c r="N46" s="7">
        <f t="shared" si="23"/>
        <v>-23.941410032796806</v>
      </c>
      <c r="Q46" s="8">
        <v>60</v>
      </c>
      <c r="R46" s="4">
        <f t="shared" si="7"/>
        <v>-56.381557247154504</v>
      </c>
      <c r="S46" s="7">
        <f t="shared" si="8"/>
        <v>-20.52120859954012</v>
      </c>
      <c r="V46" s="8">
        <v>50</v>
      </c>
      <c r="W46" s="4">
        <f t="shared" si="9"/>
        <v>-46.984631039295422</v>
      </c>
      <c r="X46" s="7">
        <f t="shared" si="10"/>
        <v>-17.101007166283434</v>
      </c>
      <c r="Z46" s="8">
        <v>40</v>
      </c>
      <c r="AA46" s="4">
        <f t="shared" si="11"/>
        <v>-37.587704831436341</v>
      </c>
      <c r="AB46" s="7">
        <f t="shared" si="12"/>
        <v>-13.680805733026746</v>
      </c>
      <c r="AD46" s="8">
        <v>30</v>
      </c>
      <c r="AE46" s="4">
        <f t="shared" si="13"/>
        <v>-28.190778623577252</v>
      </c>
      <c r="AF46" s="7">
        <f t="shared" si="14"/>
        <v>-10.26060429977006</v>
      </c>
      <c r="AH46" s="8">
        <v>20</v>
      </c>
      <c r="AI46" s="4">
        <f t="shared" si="15"/>
        <v>-18.79385241571817</v>
      </c>
      <c r="AJ46" s="7">
        <f t="shared" si="16"/>
        <v>-6.8404028665133731</v>
      </c>
      <c r="AL46" s="8">
        <v>10</v>
      </c>
      <c r="AM46" s="4">
        <f t="shared" si="17"/>
        <v>-9.3969262078590852</v>
      </c>
      <c r="AN46" s="7">
        <f t="shared" si="18"/>
        <v>-3.4202014332566866</v>
      </c>
    </row>
    <row r="47" spans="1:40" x14ac:dyDescent="0.25">
      <c r="A47" s="10">
        <v>205</v>
      </c>
      <c r="B47" s="4">
        <f t="shared" si="19"/>
        <v>3.5779249665883754</v>
      </c>
      <c r="C47" s="4">
        <v>90</v>
      </c>
      <c r="D47" s="4">
        <f t="shared" si="20"/>
        <v>-81.567700833298503</v>
      </c>
      <c r="E47" s="7">
        <f t="shared" si="21"/>
        <v>-38.035643556662933</v>
      </c>
      <c r="G47" s="8">
        <v>80</v>
      </c>
      <c r="H47" s="4">
        <f t="shared" si="24"/>
        <v>-72.504622962932004</v>
      </c>
      <c r="I47" s="7">
        <f t="shared" si="25"/>
        <v>-33.809460939255942</v>
      </c>
      <c r="L47" s="8">
        <v>70</v>
      </c>
      <c r="M47" s="4">
        <f t="shared" si="22"/>
        <v>-63.441545092565505</v>
      </c>
      <c r="N47" s="7">
        <f t="shared" si="23"/>
        <v>-29.583278321848951</v>
      </c>
      <c r="Q47" s="8">
        <v>60</v>
      </c>
      <c r="R47" s="4">
        <f t="shared" si="7"/>
        <v>-54.378467222199006</v>
      </c>
      <c r="S47" s="7">
        <f t="shared" si="8"/>
        <v>-25.357095704441956</v>
      </c>
      <c r="V47" s="8">
        <v>50</v>
      </c>
      <c r="W47" s="4">
        <f t="shared" si="9"/>
        <v>-45.315389351832501</v>
      </c>
      <c r="X47" s="7">
        <f t="shared" si="10"/>
        <v>-21.130913087034962</v>
      </c>
      <c r="Z47" s="8">
        <v>40</v>
      </c>
      <c r="AA47" s="4">
        <f t="shared" si="11"/>
        <v>-36.252311481466002</v>
      </c>
      <c r="AB47" s="7">
        <f t="shared" si="12"/>
        <v>-16.904730469627971</v>
      </c>
      <c r="AD47" s="8">
        <v>30</v>
      </c>
      <c r="AE47" s="4">
        <f t="shared" si="13"/>
        <v>-27.189233611099503</v>
      </c>
      <c r="AF47" s="7">
        <f t="shared" si="14"/>
        <v>-12.678547852220978</v>
      </c>
      <c r="AH47" s="8">
        <v>20</v>
      </c>
      <c r="AI47" s="4">
        <f t="shared" si="15"/>
        <v>-18.126155740733001</v>
      </c>
      <c r="AJ47" s="7">
        <f t="shared" si="16"/>
        <v>-8.4523652348139855</v>
      </c>
      <c r="AL47" s="8">
        <v>10</v>
      </c>
      <c r="AM47" s="4">
        <f t="shared" si="17"/>
        <v>-9.0630778703665005</v>
      </c>
      <c r="AN47" s="7">
        <f t="shared" si="18"/>
        <v>-4.2261826174069927</v>
      </c>
    </row>
    <row r="48" spans="1:40" x14ac:dyDescent="0.25">
      <c r="A48" s="10">
        <v>210</v>
      </c>
      <c r="B48" s="4">
        <f t="shared" si="19"/>
        <v>3.6651914291880923</v>
      </c>
      <c r="C48" s="4">
        <v>90</v>
      </c>
      <c r="D48" s="4">
        <f t="shared" si="20"/>
        <v>-77.94228634059948</v>
      </c>
      <c r="E48" s="7">
        <f t="shared" si="21"/>
        <v>-45.000000000000007</v>
      </c>
      <c r="G48" s="8">
        <v>80</v>
      </c>
      <c r="H48" s="4">
        <f t="shared" si="24"/>
        <v>-69.282032302755084</v>
      </c>
      <c r="I48" s="7">
        <f t="shared" si="25"/>
        <v>-40.000000000000007</v>
      </c>
      <c r="L48" s="8">
        <v>70</v>
      </c>
      <c r="M48" s="4">
        <f t="shared" si="22"/>
        <v>-60.621778264910702</v>
      </c>
      <c r="N48" s="7">
        <f t="shared" si="23"/>
        <v>-35.000000000000007</v>
      </c>
      <c r="Q48" s="8">
        <v>60</v>
      </c>
      <c r="R48" s="4">
        <f t="shared" si="7"/>
        <v>-51.961524227066313</v>
      </c>
      <c r="S48" s="7">
        <f t="shared" si="8"/>
        <v>-30.000000000000007</v>
      </c>
      <c r="V48" s="8">
        <v>50</v>
      </c>
      <c r="W48" s="4">
        <f t="shared" si="9"/>
        <v>-43.301270189221931</v>
      </c>
      <c r="X48" s="7">
        <f t="shared" si="10"/>
        <v>-25.000000000000007</v>
      </c>
      <c r="Z48" s="8">
        <v>40</v>
      </c>
      <c r="AA48" s="4">
        <f t="shared" si="11"/>
        <v>-34.641016151377542</v>
      </c>
      <c r="AB48" s="7">
        <f t="shared" si="12"/>
        <v>-20.000000000000004</v>
      </c>
      <c r="AD48" s="8">
        <v>30</v>
      </c>
      <c r="AE48" s="4">
        <f t="shared" si="13"/>
        <v>-25.980762113533157</v>
      </c>
      <c r="AF48" s="7">
        <f t="shared" si="14"/>
        <v>-15.000000000000004</v>
      </c>
      <c r="AH48" s="8">
        <v>20</v>
      </c>
      <c r="AI48" s="4">
        <f t="shared" si="15"/>
        <v>-17.320508075688771</v>
      </c>
      <c r="AJ48" s="7">
        <f t="shared" si="16"/>
        <v>-10.000000000000002</v>
      </c>
      <c r="AL48" s="8">
        <v>10</v>
      </c>
      <c r="AM48" s="4">
        <f t="shared" si="17"/>
        <v>-8.6602540378443855</v>
      </c>
      <c r="AN48" s="7">
        <f t="shared" si="18"/>
        <v>-5.0000000000000009</v>
      </c>
    </row>
    <row r="49" spans="1:40" x14ac:dyDescent="0.25">
      <c r="A49" s="10">
        <v>215</v>
      </c>
      <c r="B49" s="4">
        <f t="shared" si="19"/>
        <v>3.7524578917878086</v>
      </c>
      <c r="C49" s="4">
        <v>90</v>
      </c>
      <c r="D49" s="4">
        <f t="shared" si="20"/>
        <v>-73.723683986009263</v>
      </c>
      <c r="E49" s="7">
        <f t="shared" si="21"/>
        <v>-51.621879271594153</v>
      </c>
      <c r="G49" s="8">
        <v>80</v>
      </c>
      <c r="H49" s="4">
        <f t="shared" si="24"/>
        <v>-65.532163543119339</v>
      </c>
      <c r="I49" s="7">
        <f t="shared" si="25"/>
        <v>-45.886114908083691</v>
      </c>
      <c r="L49" s="8">
        <v>70</v>
      </c>
      <c r="M49" s="4">
        <f t="shared" si="22"/>
        <v>-57.340643100229428</v>
      </c>
      <c r="N49" s="7">
        <f t="shared" si="23"/>
        <v>-40.150350544573229</v>
      </c>
      <c r="Q49" s="8">
        <v>60</v>
      </c>
      <c r="R49" s="4">
        <f t="shared" si="7"/>
        <v>-49.149122657339511</v>
      </c>
      <c r="S49" s="7">
        <f t="shared" si="8"/>
        <v>-34.414586181062766</v>
      </c>
      <c r="V49" s="8">
        <v>50</v>
      </c>
      <c r="W49" s="4">
        <f t="shared" si="9"/>
        <v>-40.957602214449587</v>
      </c>
      <c r="X49" s="7">
        <f t="shared" si="10"/>
        <v>-28.678821817552308</v>
      </c>
      <c r="Z49" s="8">
        <v>40</v>
      </c>
      <c r="AA49" s="4">
        <f t="shared" si="11"/>
        <v>-32.766081771559669</v>
      </c>
      <c r="AB49" s="7">
        <f t="shared" si="12"/>
        <v>-22.943057454041845</v>
      </c>
      <c r="AD49" s="8">
        <v>30</v>
      </c>
      <c r="AE49" s="4">
        <f t="shared" si="13"/>
        <v>-24.574561328669756</v>
      </c>
      <c r="AF49" s="7">
        <f t="shared" si="14"/>
        <v>-17.207293090531383</v>
      </c>
      <c r="AH49" s="8">
        <v>20</v>
      </c>
      <c r="AI49" s="4">
        <f t="shared" si="15"/>
        <v>-16.383040885779835</v>
      </c>
      <c r="AJ49" s="7">
        <f t="shared" si="16"/>
        <v>-11.471528727020923</v>
      </c>
      <c r="AL49" s="8">
        <v>10</v>
      </c>
      <c r="AM49" s="4">
        <f t="shared" si="17"/>
        <v>-8.1915204428899173</v>
      </c>
      <c r="AN49" s="7">
        <f t="shared" si="18"/>
        <v>-5.7357643635104614</v>
      </c>
    </row>
    <row r="50" spans="1:40" x14ac:dyDescent="0.25">
      <c r="A50" s="10">
        <v>220</v>
      </c>
      <c r="B50" s="4">
        <f t="shared" si="19"/>
        <v>3.839724354387525</v>
      </c>
      <c r="C50" s="4">
        <v>90</v>
      </c>
      <c r="D50" s="4">
        <f t="shared" si="20"/>
        <v>-68.94399988070802</v>
      </c>
      <c r="E50" s="7">
        <f t="shared" si="21"/>
        <v>-57.85088487178853</v>
      </c>
      <c r="G50" s="8">
        <v>80</v>
      </c>
      <c r="H50" s="4">
        <f t="shared" si="24"/>
        <v>-61.283555449518239</v>
      </c>
      <c r="I50" s="7">
        <f t="shared" si="25"/>
        <v>-51.42300877492314</v>
      </c>
      <c r="L50" s="8">
        <v>70</v>
      </c>
      <c r="M50" s="4">
        <f t="shared" si="22"/>
        <v>-53.623111018328458</v>
      </c>
      <c r="N50" s="7">
        <f t="shared" si="23"/>
        <v>-44.99513267805775</v>
      </c>
      <c r="Q50" s="8">
        <v>60</v>
      </c>
      <c r="R50" s="4">
        <f t="shared" si="7"/>
        <v>-45.962666587138678</v>
      </c>
      <c r="S50" s="7">
        <f t="shared" si="8"/>
        <v>-38.567256581192353</v>
      </c>
      <c r="V50" s="8">
        <v>50</v>
      </c>
      <c r="W50" s="4">
        <f t="shared" si="9"/>
        <v>-38.302222155948904</v>
      </c>
      <c r="X50" s="7">
        <f t="shared" si="10"/>
        <v>-32.139380484326963</v>
      </c>
      <c r="Z50" s="8">
        <v>40</v>
      </c>
      <c r="AA50" s="4">
        <f t="shared" si="11"/>
        <v>-30.64177772475912</v>
      </c>
      <c r="AB50" s="7">
        <f t="shared" si="12"/>
        <v>-25.71150438746157</v>
      </c>
      <c r="AD50" s="8">
        <v>30</v>
      </c>
      <c r="AE50" s="4">
        <f t="shared" si="13"/>
        <v>-22.981333293569339</v>
      </c>
      <c r="AF50" s="7">
        <f t="shared" si="14"/>
        <v>-19.283628290596177</v>
      </c>
      <c r="AH50" s="8">
        <v>20</v>
      </c>
      <c r="AI50" s="4">
        <f t="shared" si="15"/>
        <v>-15.32088886237956</v>
      </c>
      <c r="AJ50" s="7">
        <f t="shared" si="16"/>
        <v>-12.855752193730785</v>
      </c>
      <c r="AL50" s="8">
        <v>10</v>
      </c>
      <c r="AM50" s="4">
        <f t="shared" si="17"/>
        <v>-7.6604444311897799</v>
      </c>
      <c r="AN50" s="7">
        <f t="shared" si="18"/>
        <v>-6.4278760968653925</v>
      </c>
    </row>
    <row r="51" spans="1:40" x14ac:dyDescent="0.25">
      <c r="A51" s="10">
        <v>225</v>
      </c>
      <c r="B51" s="4">
        <f t="shared" si="19"/>
        <v>3.9269908169872414</v>
      </c>
      <c r="C51" s="4">
        <v>90</v>
      </c>
      <c r="D51" s="4">
        <f t="shared" si="20"/>
        <v>-63.639610306789294</v>
      </c>
      <c r="E51" s="7">
        <f t="shared" si="21"/>
        <v>-63.639610306789272</v>
      </c>
      <c r="G51" s="8">
        <v>80</v>
      </c>
      <c r="H51" s="4">
        <f t="shared" si="24"/>
        <v>-56.568542494923818</v>
      </c>
      <c r="I51" s="7">
        <f t="shared" si="25"/>
        <v>-56.568542494923797</v>
      </c>
      <c r="L51" s="8">
        <v>70</v>
      </c>
      <c r="M51" s="4">
        <f t="shared" si="22"/>
        <v>-49.497474683058336</v>
      </c>
      <c r="N51" s="7">
        <f t="shared" si="23"/>
        <v>-49.497474683058321</v>
      </c>
      <c r="Q51" s="8">
        <v>60</v>
      </c>
      <c r="R51" s="4">
        <f t="shared" si="7"/>
        <v>-42.42640687119286</v>
      </c>
      <c r="S51" s="7">
        <f t="shared" si="8"/>
        <v>-42.426406871192846</v>
      </c>
      <c r="V51" s="8">
        <v>50</v>
      </c>
      <c r="W51" s="4">
        <f t="shared" si="9"/>
        <v>-35.355339059327385</v>
      </c>
      <c r="X51" s="7">
        <f t="shared" si="10"/>
        <v>-35.35533905932737</v>
      </c>
      <c r="Z51" s="8">
        <v>40</v>
      </c>
      <c r="AA51" s="4">
        <f t="shared" si="11"/>
        <v>-28.284271247461909</v>
      </c>
      <c r="AB51" s="7">
        <f t="shared" si="12"/>
        <v>-28.284271247461898</v>
      </c>
      <c r="AD51" s="8">
        <v>30</v>
      </c>
      <c r="AE51" s="4">
        <f t="shared" si="13"/>
        <v>-21.21320343559643</v>
      </c>
      <c r="AF51" s="7">
        <f t="shared" si="14"/>
        <v>-21.213203435596423</v>
      </c>
      <c r="AH51" s="8">
        <v>20</v>
      </c>
      <c r="AI51" s="4">
        <f t="shared" si="15"/>
        <v>-14.142135623730955</v>
      </c>
      <c r="AJ51" s="7">
        <f t="shared" si="16"/>
        <v>-14.142135623730949</v>
      </c>
      <c r="AL51" s="8">
        <v>10</v>
      </c>
      <c r="AM51" s="4">
        <f t="shared" si="17"/>
        <v>-7.0710678118654773</v>
      </c>
      <c r="AN51" s="7">
        <f t="shared" si="18"/>
        <v>-7.0710678118654746</v>
      </c>
    </row>
    <row r="52" spans="1:40" x14ac:dyDescent="0.25">
      <c r="A52" s="10">
        <v>230</v>
      </c>
      <c r="B52" s="4">
        <f t="shared" si="19"/>
        <v>4.0142572795869578</v>
      </c>
      <c r="C52" s="4">
        <v>90</v>
      </c>
      <c r="D52" s="4">
        <f t="shared" si="20"/>
        <v>-57.850884871788551</v>
      </c>
      <c r="E52" s="7">
        <f t="shared" si="21"/>
        <v>-68.943999880708006</v>
      </c>
      <c r="G52" s="8">
        <v>80</v>
      </c>
      <c r="H52" s="4">
        <f t="shared" si="24"/>
        <v>-51.423008774923161</v>
      </c>
      <c r="I52" s="7">
        <f t="shared" si="25"/>
        <v>-61.283555449518232</v>
      </c>
      <c r="L52" s="8">
        <v>70</v>
      </c>
      <c r="M52" s="4">
        <f t="shared" si="22"/>
        <v>-44.995132678057765</v>
      </c>
      <c r="N52" s="7">
        <f t="shared" si="23"/>
        <v>-53.623111018328451</v>
      </c>
      <c r="Q52" s="8">
        <v>60</v>
      </c>
      <c r="R52" s="4">
        <f t="shared" si="7"/>
        <v>-38.567256581192368</v>
      </c>
      <c r="S52" s="7">
        <f t="shared" si="8"/>
        <v>-45.962666587138671</v>
      </c>
      <c r="V52" s="8">
        <v>50</v>
      </c>
      <c r="W52" s="4">
        <f t="shared" si="9"/>
        <v>-32.139380484326971</v>
      </c>
      <c r="X52" s="7">
        <f t="shared" si="10"/>
        <v>-38.302222155948897</v>
      </c>
      <c r="Z52" s="8">
        <v>40</v>
      </c>
      <c r="AA52" s="4">
        <f t="shared" si="11"/>
        <v>-25.711504387461581</v>
      </c>
      <c r="AB52" s="7">
        <f t="shared" si="12"/>
        <v>-30.641777724759116</v>
      </c>
      <c r="AD52" s="8">
        <v>30</v>
      </c>
      <c r="AE52" s="4">
        <f t="shared" si="13"/>
        <v>-19.283628290596184</v>
      </c>
      <c r="AF52" s="7">
        <f t="shared" si="14"/>
        <v>-22.981333293569335</v>
      </c>
      <c r="AH52" s="8">
        <v>20</v>
      </c>
      <c r="AI52" s="4">
        <f t="shared" si="15"/>
        <v>-12.85575219373079</v>
      </c>
      <c r="AJ52" s="7">
        <f t="shared" si="16"/>
        <v>-15.320888862379558</v>
      </c>
      <c r="AL52" s="8">
        <v>10</v>
      </c>
      <c r="AM52" s="4">
        <f t="shared" si="17"/>
        <v>-6.4278760968653952</v>
      </c>
      <c r="AN52" s="7">
        <f t="shared" si="18"/>
        <v>-7.660444431189779</v>
      </c>
    </row>
    <row r="53" spans="1:40" x14ac:dyDescent="0.25">
      <c r="A53" s="10">
        <v>235</v>
      </c>
      <c r="B53" s="4">
        <f t="shared" si="19"/>
        <v>4.1015237421866741</v>
      </c>
      <c r="C53" s="4">
        <v>90</v>
      </c>
      <c r="D53" s="4">
        <f t="shared" si="20"/>
        <v>-51.621879271594175</v>
      </c>
      <c r="E53" s="7">
        <f t="shared" si="21"/>
        <v>-73.723683986009249</v>
      </c>
      <c r="G53" s="8">
        <v>80</v>
      </c>
      <c r="H53" s="4">
        <f t="shared" si="24"/>
        <v>-45.886114908083712</v>
      </c>
      <c r="I53" s="7">
        <f t="shared" si="25"/>
        <v>-65.532163543119324</v>
      </c>
      <c r="L53" s="8">
        <v>70</v>
      </c>
      <c r="M53" s="4">
        <f t="shared" si="22"/>
        <v>-40.15035054457325</v>
      </c>
      <c r="N53" s="7">
        <f t="shared" si="23"/>
        <v>-57.340643100229407</v>
      </c>
      <c r="Q53" s="8">
        <v>60</v>
      </c>
      <c r="R53" s="4">
        <f t="shared" si="7"/>
        <v>-34.414586181062781</v>
      </c>
      <c r="S53" s="7">
        <f t="shared" si="8"/>
        <v>-49.149122657339497</v>
      </c>
      <c r="V53" s="8">
        <v>50</v>
      </c>
      <c r="W53" s="4">
        <f t="shared" si="9"/>
        <v>-28.678821817552318</v>
      </c>
      <c r="X53" s="7">
        <f t="shared" si="10"/>
        <v>-40.957602214449579</v>
      </c>
      <c r="Z53" s="8">
        <v>40</v>
      </c>
      <c r="AA53" s="4">
        <f t="shared" si="11"/>
        <v>-22.943057454041856</v>
      </c>
      <c r="AB53" s="7">
        <f t="shared" si="12"/>
        <v>-32.766081771559662</v>
      </c>
      <c r="AD53" s="8">
        <v>30</v>
      </c>
      <c r="AE53" s="4">
        <f t="shared" si="13"/>
        <v>-17.20729309053139</v>
      </c>
      <c r="AF53" s="7">
        <f t="shared" si="14"/>
        <v>-24.574561328669748</v>
      </c>
      <c r="AH53" s="8">
        <v>20</v>
      </c>
      <c r="AI53" s="4">
        <f t="shared" si="15"/>
        <v>-11.471528727020928</v>
      </c>
      <c r="AJ53" s="7">
        <f t="shared" si="16"/>
        <v>-16.383040885779831</v>
      </c>
      <c r="AL53" s="8">
        <v>10</v>
      </c>
      <c r="AM53" s="4">
        <f t="shared" si="17"/>
        <v>-5.735764363510464</v>
      </c>
      <c r="AN53" s="7">
        <f t="shared" si="18"/>
        <v>-8.1915204428899155</v>
      </c>
    </row>
    <row r="54" spans="1:40" x14ac:dyDescent="0.25">
      <c r="A54" s="10">
        <v>240</v>
      </c>
      <c r="B54" s="4">
        <f t="shared" si="19"/>
        <v>4.1887902047863905</v>
      </c>
      <c r="C54" s="4">
        <v>90</v>
      </c>
      <c r="D54" s="4">
        <f t="shared" si="20"/>
        <v>-45.000000000000043</v>
      </c>
      <c r="E54" s="7">
        <f t="shared" si="21"/>
        <v>-77.942286340599452</v>
      </c>
      <c r="G54" s="8">
        <v>80</v>
      </c>
      <c r="H54" s="4">
        <f t="shared" si="24"/>
        <v>-40.000000000000036</v>
      </c>
      <c r="I54" s="7">
        <f t="shared" si="25"/>
        <v>-69.28203230275507</v>
      </c>
      <c r="L54" s="8">
        <v>70</v>
      </c>
      <c r="M54" s="4">
        <f t="shared" si="22"/>
        <v>-35.000000000000028</v>
      </c>
      <c r="N54" s="7">
        <f t="shared" si="23"/>
        <v>-60.621778264910688</v>
      </c>
      <c r="Q54" s="8">
        <v>60</v>
      </c>
      <c r="R54" s="4">
        <f t="shared" si="7"/>
        <v>-30.000000000000028</v>
      </c>
      <c r="S54" s="7">
        <f t="shared" si="8"/>
        <v>-51.961524227066306</v>
      </c>
      <c r="V54" s="8">
        <v>50</v>
      </c>
      <c r="W54" s="4">
        <f t="shared" si="9"/>
        <v>-25.000000000000021</v>
      </c>
      <c r="X54" s="7">
        <f t="shared" si="10"/>
        <v>-43.301270189221917</v>
      </c>
      <c r="Z54" s="8">
        <v>40</v>
      </c>
      <c r="AA54" s="4">
        <f t="shared" si="11"/>
        <v>-20.000000000000018</v>
      </c>
      <c r="AB54" s="7">
        <f t="shared" si="12"/>
        <v>-34.641016151377535</v>
      </c>
      <c r="AD54" s="8">
        <v>30</v>
      </c>
      <c r="AE54" s="4">
        <f t="shared" si="13"/>
        <v>-15.000000000000014</v>
      </c>
      <c r="AF54" s="7">
        <f t="shared" si="14"/>
        <v>-25.980762113533153</v>
      </c>
      <c r="AH54" s="8">
        <v>20</v>
      </c>
      <c r="AI54" s="4">
        <f t="shared" si="15"/>
        <v>-10.000000000000009</v>
      </c>
      <c r="AJ54" s="7">
        <f t="shared" si="16"/>
        <v>-17.320508075688767</v>
      </c>
      <c r="AL54" s="8">
        <v>10</v>
      </c>
      <c r="AM54" s="4">
        <f t="shared" si="17"/>
        <v>-5.0000000000000044</v>
      </c>
      <c r="AN54" s="7">
        <f t="shared" si="18"/>
        <v>-8.6602540378443837</v>
      </c>
    </row>
    <row r="55" spans="1:40" x14ac:dyDescent="0.25">
      <c r="A55" s="10">
        <v>245</v>
      </c>
      <c r="B55" s="4">
        <f t="shared" si="19"/>
        <v>4.2760566673861078</v>
      </c>
      <c r="C55" s="4">
        <v>90</v>
      </c>
      <c r="D55" s="4">
        <f t="shared" si="20"/>
        <v>-38.035643556662926</v>
      </c>
      <c r="E55" s="7">
        <f t="shared" si="21"/>
        <v>-81.567700833298503</v>
      </c>
      <c r="G55" s="8">
        <v>80</v>
      </c>
      <c r="H55" s="4">
        <f t="shared" si="24"/>
        <v>-33.809460939255935</v>
      </c>
      <c r="I55" s="7">
        <f t="shared" si="25"/>
        <v>-72.504622962932004</v>
      </c>
      <c r="L55" s="8">
        <v>70</v>
      </c>
      <c r="M55" s="4">
        <f t="shared" si="22"/>
        <v>-29.58327832184894</v>
      </c>
      <c r="N55" s="7">
        <f t="shared" si="23"/>
        <v>-63.441545092565505</v>
      </c>
      <c r="Q55" s="8">
        <v>60</v>
      </c>
      <c r="R55" s="4">
        <f t="shared" si="7"/>
        <v>-25.357095704441949</v>
      </c>
      <c r="S55" s="7">
        <f t="shared" si="8"/>
        <v>-54.378467222199006</v>
      </c>
      <c r="V55" s="8">
        <v>50</v>
      </c>
      <c r="W55" s="4">
        <f t="shared" si="9"/>
        <v>-21.130913087034958</v>
      </c>
      <c r="X55" s="7">
        <f t="shared" si="10"/>
        <v>-45.315389351832501</v>
      </c>
      <c r="Z55" s="8">
        <v>40</v>
      </c>
      <c r="AA55" s="4">
        <f t="shared" si="11"/>
        <v>-16.904730469627967</v>
      </c>
      <c r="AB55" s="7">
        <f t="shared" si="12"/>
        <v>-36.252311481466002</v>
      </c>
      <c r="AD55" s="8">
        <v>30</v>
      </c>
      <c r="AE55" s="4">
        <f t="shared" si="13"/>
        <v>-12.678547852220975</v>
      </c>
      <c r="AF55" s="7">
        <f t="shared" si="14"/>
        <v>-27.189233611099503</v>
      </c>
      <c r="AH55" s="8">
        <v>20</v>
      </c>
      <c r="AI55" s="4">
        <f t="shared" si="15"/>
        <v>-8.4523652348139837</v>
      </c>
      <c r="AJ55" s="7">
        <f t="shared" si="16"/>
        <v>-18.126155740733001</v>
      </c>
      <c r="AL55" s="8">
        <v>10</v>
      </c>
      <c r="AM55" s="4">
        <f t="shared" si="17"/>
        <v>-4.2261826174069919</v>
      </c>
      <c r="AN55" s="7">
        <f t="shared" si="18"/>
        <v>-9.0630778703665005</v>
      </c>
    </row>
    <row r="56" spans="1:40" x14ac:dyDescent="0.25">
      <c r="A56" s="10">
        <v>250</v>
      </c>
      <c r="B56" s="4">
        <f t="shared" si="19"/>
        <v>4.3633231299858242</v>
      </c>
      <c r="C56" s="4">
        <v>90</v>
      </c>
      <c r="D56" s="4">
        <f t="shared" si="20"/>
        <v>-30.781812899310168</v>
      </c>
      <c r="E56" s="7">
        <f t="shared" si="21"/>
        <v>-84.572335870731763</v>
      </c>
      <c r="G56" s="8">
        <v>80</v>
      </c>
      <c r="H56" s="4">
        <f t="shared" si="24"/>
        <v>-27.361611466053482</v>
      </c>
      <c r="I56" s="7">
        <f t="shared" si="25"/>
        <v>-75.175409662872681</v>
      </c>
      <c r="L56" s="8">
        <v>70</v>
      </c>
      <c r="M56" s="4">
        <f t="shared" si="22"/>
        <v>-23.941410032796799</v>
      </c>
      <c r="N56" s="7">
        <f t="shared" si="23"/>
        <v>-65.778483455013586</v>
      </c>
      <c r="Q56" s="8">
        <v>60</v>
      </c>
      <c r="R56" s="4">
        <f t="shared" si="7"/>
        <v>-20.521208599540113</v>
      </c>
      <c r="S56" s="7">
        <f t="shared" si="8"/>
        <v>-56.381557247154504</v>
      </c>
      <c r="V56" s="8">
        <v>50</v>
      </c>
      <c r="W56" s="4">
        <f t="shared" si="9"/>
        <v>-17.101007166283427</v>
      </c>
      <c r="X56" s="7">
        <f t="shared" si="10"/>
        <v>-46.984631039295422</v>
      </c>
      <c r="Z56" s="8">
        <v>40</v>
      </c>
      <c r="AA56" s="4">
        <f t="shared" si="11"/>
        <v>-13.680805733026741</v>
      </c>
      <c r="AB56" s="7">
        <f t="shared" si="12"/>
        <v>-37.587704831436341</v>
      </c>
      <c r="AD56" s="8">
        <v>30</v>
      </c>
      <c r="AE56" s="4">
        <f t="shared" si="13"/>
        <v>-10.260604299770057</v>
      </c>
      <c r="AF56" s="7">
        <f t="shared" si="14"/>
        <v>-28.190778623577252</v>
      </c>
      <c r="AH56" s="8">
        <v>20</v>
      </c>
      <c r="AI56" s="4">
        <f t="shared" si="15"/>
        <v>-6.8404028665133705</v>
      </c>
      <c r="AJ56" s="7">
        <f t="shared" si="16"/>
        <v>-18.79385241571817</v>
      </c>
      <c r="AL56" s="8">
        <v>10</v>
      </c>
      <c r="AM56" s="4">
        <f t="shared" si="17"/>
        <v>-3.4202014332566852</v>
      </c>
      <c r="AN56" s="7">
        <f t="shared" si="18"/>
        <v>-9.3969262078590852</v>
      </c>
    </row>
    <row r="57" spans="1:40" x14ac:dyDescent="0.25">
      <c r="A57" s="10">
        <v>255</v>
      </c>
      <c r="B57" s="4">
        <f t="shared" si="19"/>
        <v>4.4505895925855405</v>
      </c>
      <c r="C57" s="4">
        <v>90</v>
      </c>
      <c r="D57" s="4">
        <f t="shared" si="20"/>
        <v>-23.293714059226858</v>
      </c>
      <c r="E57" s="7">
        <f t="shared" si="21"/>
        <v>-86.933324366016151</v>
      </c>
      <c r="G57" s="8">
        <v>80</v>
      </c>
      <c r="H57" s="4">
        <f t="shared" si="24"/>
        <v>-20.705523608201652</v>
      </c>
      <c r="I57" s="7">
        <f t="shared" si="25"/>
        <v>-77.274066103125463</v>
      </c>
      <c r="L57" s="8">
        <v>70</v>
      </c>
      <c r="M57" s="4">
        <f t="shared" si="22"/>
        <v>-18.117333157176443</v>
      </c>
      <c r="N57" s="7">
        <f t="shared" si="23"/>
        <v>-67.614807840234775</v>
      </c>
      <c r="Q57" s="8">
        <v>60</v>
      </c>
      <c r="R57" s="4">
        <f t="shared" si="7"/>
        <v>-15.529142706151237</v>
      </c>
      <c r="S57" s="7">
        <f t="shared" si="8"/>
        <v>-57.955549577344101</v>
      </c>
      <c r="V57" s="8">
        <v>50</v>
      </c>
      <c r="W57" s="4">
        <f t="shared" si="9"/>
        <v>-12.940952255126032</v>
      </c>
      <c r="X57" s="7">
        <f t="shared" si="10"/>
        <v>-48.296291314453413</v>
      </c>
      <c r="Z57" s="8">
        <v>40</v>
      </c>
      <c r="AA57" s="4">
        <f t="shared" si="11"/>
        <v>-10.352761804100826</v>
      </c>
      <c r="AB57" s="7">
        <f t="shared" si="12"/>
        <v>-38.637033051562732</v>
      </c>
      <c r="AD57" s="8">
        <v>30</v>
      </c>
      <c r="AE57" s="4">
        <f t="shared" si="13"/>
        <v>-7.7645713530756186</v>
      </c>
      <c r="AF57" s="7">
        <f t="shared" si="14"/>
        <v>-28.97777478867205</v>
      </c>
      <c r="AH57" s="8">
        <v>20</v>
      </c>
      <c r="AI57" s="4">
        <f t="shared" si="15"/>
        <v>-5.176380902050413</v>
      </c>
      <c r="AJ57" s="7">
        <f t="shared" si="16"/>
        <v>-19.318516525781366</v>
      </c>
      <c r="AL57" s="8">
        <v>10</v>
      </c>
      <c r="AM57" s="4">
        <f t="shared" si="17"/>
        <v>-2.5881904510252065</v>
      </c>
      <c r="AN57" s="7">
        <f t="shared" si="18"/>
        <v>-9.6592582628906829</v>
      </c>
    </row>
    <row r="58" spans="1:40" x14ac:dyDescent="0.25">
      <c r="A58" s="10">
        <v>260</v>
      </c>
      <c r="B58" s="4">
        <f t="shared" si="19"/>
        <v>4.5378560551852569</v>
      </c>
      <c r="C58" s="4">
        <v>90</v>
      </c>
      <c r="D58" s="4">
        <f t="shared" si="20"/>
        <v>-15.62833599002373</v>
      </c>
      <c r="E58" s="7">
        <f t="shared" si="21"/>
        <v>-88.632697771098719</v>
      </c>
      <c r="G58" s="8">
        <v>80</v>
      </c>
      <c r="H58" s="4">
        <f t="shared" si="24"/>
        <v>-13.891854213354426</v>
      </c>
      <c r="I58" s="7">
        <f t="shared" si="25"/>
        <v>-78.784620240976636</v>
      </c>
      <c r="L58" s="8">
        <v>70</v>
      </c>
      <c r="M58" s="4">
        <f t="shared" si="22"/>
        <v>-12.155372436685123</v>
      </c>
      <c r="N58" s="7">
        <f t="shared" si="23"/>
        <v>-68.936542710854567</v>
      </c>
      <c r="Q58" s="8">
        <v>60</v>
      </c>
      <c r="R58" s="4">
        <f t="shared" si="7"/>
        <v>-10.418890660015819</v>
      </c>
      <c r="S58" s="7">
        <f t="shared" si="8"/>
        <v>-59.088465180732484</v>
      </c>
      <c r="V58" s="8">
        <v>50</v>
      </c>
      <c r="W58" s="4">
        <f t="shared" si="9"/>
        <v>-8.6824088833465165</v>
      </c>
      <c r="X58" s="7">
        <f t="shared" si="10"/>
        <v>-49.240387650610401</v>
      </c>
      <c r="Z58" s="8">
        <v>40</v>
      </c>
      <c r="AA58" s="4">
        <f t="shared" si="11"/>
        <v>-6.945927106677213</v>
      </c>
      <c r="AB58" s="7">
        <f t="shared" si="12"/>
        <v>-39.392310120488318</v>
      </c>
      <c r="AD58" s="8">
        <v>30</v>
      </c>
      <c r="AE58" s="4">
        <f t="shared" si="13"/>
        <v>-5.2094453300079095</v>
      </c>
      <c r="AF58" s="7">
        <f t="shared" si="14"/>
        <v>-29.544232590366242</v>
      </c>
      <c r="AH58" s="8">
        <v>20</v>
      </c>
      <c r="AI58" s="4">
        <f t="shared" si="15"/>
        <v>-3.4729635533386065</v>
      </c>
      <c r="AJ58" s="7">
        <f t="shared" si="16"/>
        <v>-19.696155060244159</v>
      </c>
      <c r="AL58" s="8">
        <v>10</v>
      </c>
      <c r="AM58" s="4">
        <f t="shared" si="17"/>
        <v>-1.7364817766693033</v>
      </c>
      <c r="AN58" s="7">
        <f t="shared" si="18"/>
        <v>-9.8480775301220795</v>
      </c>
    </row>
    <row r="59" spans="1:40" x14ac:dyDescent="0.25">
      <c r="A59" s="10">
        <v>265</v>
      </c>
      <c r="B59" s="4">
        <f t="shared" si="19"/>
        <v>4.6251225177849733</v>
      </c>
      <c r="C59" s="4">
        <v>90</v>
      </c>
      <c r="D59" s="4">
        <f t="shared" si="20"/>
        <v>-7.8440168472892422</v>
      </c>
      <c r="E59" s="7">
        <f t="shared" si="21"/>
        <v>-89.6575228282571</v>
      </c>
      <c r="G59" s="8">
        <v>80</v>
      </c>
      <c r="H59" s="4">
        <f t="shared" si="24"/>
        <v>-6.9724594198126599</v>
      </c>
      <c r="I59" s="7">
        <f t="shared" si="25"/>
        <v>-79.69557584733964</v>
      </c>
      <c r="L59" s="8">
        <v>70</v>
      </c>
      <c r="M59" s="4">
        <f t="shared" si="22"/>
        <v>-6.1009019923360777</v>
      </c>
      <c r="N59" s="7">
        <f t="shared" si="23"/>
        <v>-69.733628866422194</v>
      </c>
      <c r="Q59" s="8">
        <v>60</v>
      </c>
      <c r="R59" s="4">
        <f t="shared" si="7"/>
        <v>-5.2293445648594954</v>
      </c>
      <c r="S59" s="7">
        <f t="shared" si="8"/>
        <v>-59.771681885504734</v>
      </c>
      <c r="V59" s="8">
        <v>50</v>
      </c>
      <c r="W59" s="4">
        <f t="shared" si="9"/>
        <v>-4.3577871373829122</v>
      </c>
      <c r="X59" s="7">
        <f t="shared" si="10"/>
        <v>-49.80973490458728</v>
      </c>
      <c r="Z59" s="8">
        <v>40</v>
      </c>
      <c r="AA59" s="4">
        <f t="shared" si="11"/>
        <v>-3.48622970990633</v>
      </c>
      <c r="AB59" s="7">
        <f t="shared" si="12"/>
        <v>-39.84778792366982</v>
      </c>
      <c r="AD59" s="8">
        <v>30</v>
      </c>
      <c r="AE59" s="4">
        <f t="shared" si="13"/>
        <v>-2.6146722824297477</v>
      </c>
      <c r="AF59" s="7">
        <f t="shared" si="14"/>
        <v>-29.885840942752367</v>
      </c>
      <c r="AH59" s="8">
        <v>20</v>
      </c>
      <c r="AI59" s="4">
        <f t="shared" si="15"/>
        <v>-1.743114854953165</v>
      </c>
      <c r="AJ59" s="7">
        <f t="shared" si="16"/>
        <v>-19.92389396183491</v>
      </c>
      <c r="AL59" s="8">
        <v>10</v>
      </c>
      <c r="AM59" s="4">
        <f t="shared" si="17"/>
        <v>-0.87155742747658249</v>
      </c>
      <c r="AN59" s="7">
        <f t="shared" si="18"/>
        <v>-9.961946980917455</v>
      </c>
    </row>
    <row r="60" spans="1:40" x14ac:dyDescent="0.25">
      <c r="A60" s="10">
        <v>270</v>
      </c>
      <c r="B60" s="4">
        <f t="shared" si="19"/>
        <v>4.7123889803846897</v>
      </c>
      <c r="C60" s="4">
        <v>90</v>
      </c>
      <c r="D60" s="4">
        <f t="shared" si="20"/>
        <v>-1.653950414126637E-14</v>
      </c>
      <c r="E60" s="7">
        <f t="shared" si="21"/>
        <v>-90</v>
      </c>
      <c r="G60" s="8">
        <v>80</v>
      </c>
      <c r="H60" s="4">
        <f t="shared" si="24"/>
        <v>-1.470178145890344E-14</v>
      </c>
      <c r="I60" s="7">
        <f t="shared" si="25"/>
        <v>-80</v>
      </c>
      <c r="L60" s="8">
        <v>70</v>
      </c>
      <c r="M60" s="4">
        <f t="shared" si="22"/>
        <v>-1.286405877654051E-14</v>
      </c>
      <c r="N60" s="7">
        <f t="shared" si="23"/>
        <v>-70</v>
      </c>
      <c r="Q60" s="8">
        <v>60</v>
      </c>
      <c r="R60" s="4">
        <f t="shared" si="7"/>
        <v>-1.102633609417758E-14</v>
      </c>
      <c r="S60" s="7">
        <f t="shared" si="8"/>
        <v>-60</v>
      </c>
      <c r="V60" s="8">
        <v>50</v>
      </c>
      <c r="W60" s="4">
        <f t="shared" si="9"/>
        <v>-9.1886134118146501E-15</v>
      </c>
      <c r="X60" s="7">
        <f t="shared" si="10"/>
        <v>-50</v>
      </c>
      <c r="Z60" s="8">
        <v>40</v>
      </c>
      <c r="AA60" s="4">
        <f t="shared" si="11"/>
        <v>-7.3508907294517201E-15</v>
      </c>
      <c r="AB60" s="7">
        <f t="shared" si="12"/>
        <v>-40</v>
      </c>
      <c r="AD60" s="8">
        <v>30</v>
      </c>
      <c r="AE60" s="4">
        <f t="shared" si="13"/>
        <v>-5.51316804708879E-15</v>
      </c>
      <c r="AF60" s="7">
        <f t="shared" si="14"/>
        <v>-30</v>
      </c>
      <c r="AH60" s="8">
        <v>20</v>
      </c>
      <c r="AI60" s="4">
        <f t="shared" si="15"/>
        <v>-3.67544536472586E-15</v>
      </c>
      <c r="AJ60" s="7">
        <f t="shared" si="16"/>
        <v>-20</v>
      </c>
      <c r="AL60" s="8">
        <v>10</v>
      </c>
      <c r="AM60" s="4">
        <f t="shared" si="17"/>
        <v>-1.83772268236293E-15</v>
      </c>
      <c r="AN60" s="7">
        <f t="shared" si="18"/>
        <v>-10</v>
      </c>
    </row>
    <row r="61" spans="1:40" x14ac:dyDescent="0.25">
      <c r="A61" s="10">
        <v>275</v>
      </c>
      <c r="B61" s="4">
        <f t="shared" si="19"/>
        <v>4.7996554429844061</v>
      </c>
      <c r="C61" s="4">
        <v>90</v>
      </c>
      <c r="D61" s="4">
        <f t="shared" si="20"/>
        <v>7.8440168472892102</v>
      </c>
      <c r="E61" s="7">
        <f t="shared" si="21"/>
        <v>-89.6575228282571</v>
      </c>
      <c r="G61" s="8">
        <v>80</v>
      </c>
      <c r="H61" s="4">
        <f t="shared" si="24"/>
        <v>6.9724594198126315</v>
      </c>
      <c r="I61" s="7">
        <f t="shared" si="25"/>
        <v>-79.69557584733964</v>
      </c>
      <c r="L61" s="8">
        <v>70</v>
      </c>
      <c r="M61" s="4">
        <f t="shared" si="22"/>
        <v>6.1009019923360519</v>
      </c>
      <c r="N61" s="7">
        <f t="shared" si="23"/>
        <v>-69.733628866422194</v>
      </c>
      <c r="Q61" s="8">
        <v>60</v>
      </c>
      <c r="R61" s="4">
        <f t="shared" si="7"/>
        <v>5.2293445648594732</v>
      </c>
      <c r="S61" s="7">
        <f t="shared" si="8"/>
        <v>-59.771681885504734</v>
      </c>
      <c r="V61" s="8">
        <v>50</v>
      </c>
      <c r="W61" s="4">
        <f t="shared" si="9"/>
        <v>4.3577871373828945</v>
      </c>
      <c r="X61" s="7">
        <f t="shared" si="10"/>
        <v>-49.80973490458728</v>
      </c>
      <c r="Z61" s="8">
        <v>40</v>
      </c>
      <c r="AA61" s="4">
        <f t="shared" si="11"/>
        <v>3.4862297099063158</v>
      </c>
      <c r="AB61" s="7">
        <f t="shared" si="12"/>
        <v>-39.84778792366982</v>
      </c>
      <c r="AD61" s="8">
        <v>30</v>
      </c>
      <c r="AE61" s="4">
        <f t="shared" si="13"/>
        <v>2.6146722824297366</v>
      </c>
      <c r="AF61" s="7">
        <f t="shared" si="14"/>
        <v>-29.885840942752367</v>
      </c>
      <c r="AH61" s="8">
        <v>20</v>
      </c>
      <c r="AI61" s="4">
        <f t="shared" si="15"/>
        <v>1.7431148549531579</v>
      </c>
      <c r="AJ61" s="7">
        <f t="shared" si="16"/>
        <v>-19.92389396183491</v>
      </c>
      <c r="AL61" s="8">
        <v>10</v>
      </c>
      <c r="AM61" s="4">
        <f t="shared" si="17"/>
        <v>0.87155742747657894</v>
      </c>
      <c r="AN61" s="7">
        <f t="shared" si="18"/>
        <v>-9.961946980917455</v>
      </c>
    </row>
    <row r="62" spans="1:40" x14ac:dyDescent="0.25">
      <c r="A62" s="10">
        <v>280</v>
      </c>
      <c r="B62" s="4">
        <f t="shared" si="19"/>
        <v>4.8869219055841224</v>
      </c>
      <c r="C62" s="4">
        <v>90</v>
      </c>
      <c r="D62" s="4">
        <f t="shared" si="20"/>
        <v>15.628335990023697</v>
      </c>
      <c r="E62" s="7">
        <f t="shared" si="21"/>
        <v>-88.632697771098734</v>
      </c>
      <c r="G62" s="8">
        <v>80</v>
      </c>
      <c r="H62" s="4">
        <f t="shared" si="24"/>
        <v>13.891854213354398</v>
      </c>
      <c r="I62" s="7">
        <f t="shared" si="25"/>
        <v>-78.784620240976651</v>
      </c>
      <c r="L62" s="8">
        <v>70</v>
      </c>
      <c r="M62" s="4">
        <f t="shared" si="22"/>
        <v>12.155372436685099</v>
      </c>
      <c r="N62" s="7">
        <f t="shared" si="23"/>
        <v>-68.936542710854567</v>
      </c>
      <c r="Q62" s="8">
        <v>60</v>
      </c>
      <c r="R62" s="4">
        <f t="shared" si="7"/>
        <v>10.418890660015798</v>
      </c>
      <c r="S62" s="7">
        <f t="shared" si="8"/>
        <v>-59.088465180732484</v>
      </c>
      <c r="V62" s="8">
        <v>50</v>
      </c>
      <c r="W62" s="4">
        <f t="shared" si="9"/>
        <v>8.6824088833464987</v>
      </c>
      <c r="X62" s="7">
        <f t="shared" si="10"/>
        <v>-49.240387650610408</v>
      </c>
      <c r="Z62" s="8">
        <v>40</v>
      </c>
      <c r="AA62" s="4">
        <f t="shared" si="11"/>
        <v>6.9459271066771988</v>
      </c>
      <c r="AB62" s="7">
        <f t="shared" si="12"/>
        <v>-39.392310120488325</v>
      </c>
      <c r="AD62" s="8">
        <v>30</v>
      </c>
      <c r="AE62" s="4">
        <f t="shared" si="13"/>
        <v>5.2094453300078989</v>
      </c>
      <c r="AF62" s="7">
        <f t="shared" si="14"/>
        <v>-29.544232590366242</v>
      </c>
      <c r="AH62" s="8">
        <v>20</v>
      </c>
      <c r="AI62" s="4">
        <f t="shared" si="15"/>
        <v>3.4729635533385994</v>
      </c>
      <c r="AJ62" s="7">
        <f t="shared" si="16"/>
        <v>-19.696155060244163</v>
      </c>
      <c r="AL62" s="8">
        <v>10</v>
      </c>
      <c r="AM62" s="4">
        <f t="shared" si="17"/>
        <v>1.7364817766692997</v>
      </c>
      <c r="AN62" s="7">
        <f t="shared" si="18"/>
        <v>-9.8480775301220813</v>
      </c>
    </row>
    <row r="63" spans="1:40" x14ac:dyDescent="0.25">
      <c r="A63" s="10">
        <v>285</v>
      </c>
      <c r="B63" s="4">
        <f t="shared" si="19"/>
        <v>4.9741883681838388</v>
      </c>
      <c r="C63" s="4">
        <v>90</v>
      </c>
      <c r="D63" s="4">
        <f t="shared" si="20"/>
        <v>23.293714059226826</v>
      </c>
      <c r="E63" s="7">
        <f t="shared" si="21"/>
        <v>-86.933324366016151</v>
      </c>
      <c r="G63" s="8">
        <v>80</v>
      </c>
      <c r="H63" s="4">
        <f t="shared" si="24"/>
        <v>20.705523608201624</v>
      </c>
      <c r="I63" s="7">
        <f t="shared" si="25"/>
        <v>-77.274066103125477</v>
      </c>
      <c r="L63" s="8">
        <v>70</v>
      </c>
      <c r="M63" s="4">
        <f t="shared" si="22"/>
        <v>18.117333157176422</v>
      </c>
      <c r="N63" s="7">
        <f t="shared" si="23"/>
        <v>-67.614807840234789</v>
      </c>
      <c r="Q63" s="8">
        <v>60</v>
      </c>
      <c r="R63" s="4">
        <f t="shared" si="7"/>
        <v>15.529142706151218</v>
      </c>
      <c r="S63" s="7">
        <f t="shared" si="8"/>
        <v>-57.955549577344108</v>
      </c>
      <c r="V63" s="8">
        <v>50</v>
      </c>
      <c r="W63" s="4">
        <f t="shared" si="9"/>
        <v>12.940952255126014</v>
      </c>
      <c r="X63" s="7">
        <f t="shared" si="10"/>
        <v>-48.29629131445342</v>
      </c>
      <c r="Z63" s="8">
        <v>40</v>
      </c>
      <c r="AA63" s="4">
        <f t="shared" si="11"/>
        <v>10.352761804100812</v>
      </c>
      <c r="AB63" s="7">
        <f t="shared" si="12"/>
        <v>-38.637033051562739</v>
      </c>
      <c r="AD63" s="8">
        <v>30</v>
      </c>
      <c r="AE63" s="4">
        <f t="shared" si="13"/>
        <v>7.7645713530756089</v>
      </c>
      <c r="AF63" s="7">
        <f t="shared" si="14"/>
        <v>-28.977774788672054</v>
      </c>
      <c r="AH63" s="8">
        <v>20</v>
      </c>
      <c r="AI63" s="4">
        <f t="shared" si="15"/>
        <v>5.1763809020504059</v>
      </c>
      <c r="AJ63" s="7">
        <f t="shared" si="16"/>
        <v>-19.318516525781369</v>
      </c>
      <c r="AL63" s="8">
        <v>10</v>
      </c>
      <c r="AM63" s="4">
        <f t="shared" si="17"/>
        <v>2.588190451025203</v>
      </c>
      <c r="AN63" s="7">
        <f t="shared" si="18"/>
        <v>-9.6592582628906847</v>
      </c>
    </row>
    <row r="64" spans="1:40" x14ac:dyDescent="0.25">
      <c r="A64" s="10">
        <v>290</v>
      </c>
      <c r="B64" s="4">
        <f t="shared" si="19"/>
        <v>5.0614548307835561</v>
      </c>
      <c r="C64" s="4">
        <v>90</v>
      </c>
      <c r="D64" s="4">
        <f t="shared" si="20"/>
        <v>30.781812899310211</v>
      </c>
      <c r="E64" s="7">
        <f t="shared" si="21"/>
        <v>-84.572335870731749</v>
      </c>
      <c r="G64" s="8">
        <v>80</v>
      </c>
      <c r="H64" s="4">
        <f t="shared" si="24"/>
        <v>27.361611466053517</v>
      </c>
      <c r="I64" s="7">
        <f t="shared" si="25"/>
        <v>-75.175409662872667</v>
      </c>
      <c r="L64" s="8">
        <v>70</v>
      </c>
      <c r="M64" s="4">
        <f t="shared" si="22"/>
        <v>23.941410032796828</v>
      </c>
      <c r="N64" s="7">
        <f t="shared" si="23"/>
        <v>-65.778483455013586</v>
      </c>
      <c r="Q64" s="8">
        <v>60</v>
      </c>
      <c r="R64" s="4">
        <f t="shared" si="7"/>
        <v>20.521208599540138</v>
      </c>
      <c r="S64" s="7">
        <f t="shared" si="8"/>
        <v>-56.381557247154497</v>
      </c>
      <c r="V64" s="8">
        <v>50</v>
      </c>
      <c r="W64" s="4">
        <f t="shared" si="9"/>
        <v>17.101007166283448</v>
      </c>
      <c r="X64" s="7">
        <f t="shared" si="10"/>
        <v>-46.984631039295415</v>
      </c>
      <c r="Z64" s="8">
        <v>40</v>
      </c>
      <c r="AA64" s="4">
        <f t="shared" si="11"/>
        <v>13.680805733026759</v>
      </c>
      <c r="AB64" s="7">
        <f t="shared" si="12"/>
        <v>-37.587704831436334</v>
      </c>
      <c r="AD64" s="8">
        <v>30</v>
      </c>
      <c r="AE64" s="4">
        <f t="shared" si="13"/>
        <v>10.260604299770069</v>
      </c>
      <c r="AF64" s="7">
        <f t="shared" si="14"/>
        <v>-28.190778623577248</v>
      </c>
      <c r="AH64" s="8">
        <v>20</v>
      </c>
      <c r="AI64" s="4">
        <f t="shared" si="15"/>
        <v>6.8404028665133794</v>
      </c>
      <c r="AJ64" s="7">
        <f t="shared" si="16"/>
        <v>-18.793852415718167</v>
      </c>
      <c r="AL64" s="8">
        <v>10</v>
      </c>
      <c r="AM64" s="4">
        <f t="shared" si="17"/>
        <v>3.4202014332566897</v>
      </c>
      <c r="AN64" s="7">
        <f t="shared" si="18"/>
        <v>-9.3969262078590834</v>
      </c>
    </row>
    <row r="65" spans="1:40" x14ac:dyDescent="0.25">
      <c r="A65" s="10">
        <v>295</v>
      </c>
      <c r="B65" s="4">
        <f t="shared" si="19"/>
        <v>5.1487212933832724</v>
      </c>
      <c r="C65" s="4">
        <v>90</v>
      </c>
      <c r="D65" s="4">
        <f t="shared" si="20"/>
        <v>38.035643556662961</v>
      </c>
      <c r="E65" s="7">
        <f t="shared" si="21"/>
        <v>-81.567700833298488</v>
      </c>
      <c r="G65" s="8">
        <v>80</v>
      </c>
      <c r="H65" s="4">
        <f t="shared" si="24"/>
        <v>33.80946093925597</v>
      </c>
      <c r="I65" s="7">
        <f t="shared" si="25"/>
        <v>-72.50462296293199</v>
      </c>
      <c r="L65" s="8">
        <v>70</v>
      </c>
      <c r="M65" s="4">
        <f t="shared" si="22"/>
        <v>29.583278321848972</v>
      </c>
      <c r="N65" s="7">
        <f t="shared" si="23"/>
        <v>-63.441545092565498</v>
      </c>
      <c r="Q65" s="8">
        <v>60</v>
      </c>
      <c r="R65" s="4">
        <f t="shared" si="7"/>
        <v>25.357095704441978</v>
      </c>
      <c r="S65" s="7">
        <f t="shared" si="8"/>
        <v>-54.378467222198999</v>
      </c>
      <c r="V65" s="8">
        <v>50</v>
      </c>
      <c r="W65" s="4">
        <f t="shared" si="9"/>
        <v>21.13091308703498</v>
      </c>
      <c r="X65" s="7">
        <f t="shared" si="10"/>
        <v>-45.315389351832494</v>
      </c>
      <c r="Z65" s="8">
        <v>40</v>
      </c>
      <c r="AA65" s="4">
        <f t="shared" si="11"/>
        <v>16.904730469627985</v>
      </c>
      <c r="AB65" s="7">
        <f t="shared" si="12"/>
        <v>-36.252311481465995</v>
      </c>
      <c r="AD65" s="8">
        <v>30</v>
      </c>
      <c r="AE65" s="4">
        <f t="shared" si="13"/>
        <v>12.678547852220989</v>
      </c>
      <c r="AF65" s="7">
        <f t="shared" si="14"/>
        <v>-27.1892336110995</v>
      </c>
      <c r="AH65" s="8">
        <v>20</v>
      </c>
      <c r="AI65" s="4">
        <f t="shared" si="15"/>
        <v>8.4523652348139926</v>
      </c>
      <c r="AJ65" s="7">
        <f t="shared" si="16"/>
        <v>-18.126155740732997</v>
      </c>
      <c r="AL65" s="8">
        <v>10</v>
      </c>
      <c r="AM65" s="4">
        <f t="shared" si="17"/>
        <v>4.2261826174069963</v>
      </c>
      <c r="AN65" s="7">
        <f t="shared" si="18"/>
        <v>-9.0630778703664987</v>
      </c>
    </row>
    <row r="66" spans="1:40" x14ac:dyDescent="0.25">
      <c r="A66" s="10">
        <v>300</v>
      </c>
      <c r="B66" s="4">
        <f t="shared" si="19"/>
        <v>5.2359877559829888</v>
      </c>
      <c r="C66" s="4">
        <v>90</v>
      </c>
      <c r="D66" s="4">
        <f t="shared" si="20"/>
        <v>45.000000000000007</v>
      </c>
      <c r="E66" s="7">
        <f t="shared" si="21"/>
        <v>-77.94228634059948</v>
      </c>
      <c r="G66" s="8">
        <v>80</v>
      </c>
      <c r="H66" s="4">
        <f t="shared" si="24"/>
        <v>40.000000000000007</v>
      </c>
      <c r="I66" s="7">
        <f t="shared" si="25"/>
        <v>-69.282032302755084</v>
      </c>
      <c r="L66" s="8">
        <v>70</v>
      </c>
      <c r="M66" s="4">
        <f t="shared" si="22"/>
        <v>35.000000000000007</v>
      </c>
      <c r="N66" s="7">
        <f t="shared" si="23"/>
        <v>-60.621778264910702</v>
      </c>
      <c r="Q66" s="8">
        <v>60</v>
      </c>
      <c r="R66" s="4">
        <f t="shared" si="7"/>
        <v>30.000000000000007</v>
      </c>
      <c r="S66" s="7">
        <f t="shared" si="8"/>
        <v>-51.961524227066313</v>
      </c>
      <c r="V66" s="8">
        <v>50</v>
      </c>
      <c r="W66" s="4">
        <f t="shared" si="9"/>
        <v>25.000000000000007</v>
      </c>
      <c r="X66" s="7">
        <f t="shared" si="10"/>
        <v>-43.301270189221931</v>
      </c>
      <c r="Z66" s="8">
        <v>40</v>
      </c>
      <c r="AA66" s="4">
        <f t="shared" si="11"/>
        <v>20.000000000000004</v>
      </c>
      <c r="AB66" s="7">
        <f t="shared" si="12"/>
        <v>-34.641016151377542</v>
      </c>
      <c r="AD66" s="8">
        <v>30</v>
      </c>
      <c r="AE66" s="4">
        <f t="shared" si="13"/>
        <v>15.000000000000004</v>
      </c>
      <c r="AF66" s="7">
        <f t="shared" si="14"/>
        <v>-25.980762113533157</v>
      </c>
      <c r="AH66" s="8">
        <v>20</v>
      </c>
      <c r="AI66" s="4">
        <f t="shared" si="15"/>
        <v>10.000000000000002</v>
      </c>
      <c r="AJ66" s="7">
        <f t="shared" si="16"/>
        <v>-17.320508075688771</v>
      </c>
      <c r="AL66" s="8">
        <v>10</v>
      </c>
      <c r="AM66" s="4">
        <f t="shared" si="17"/>
        <v>5.0000000000000009</v>
      </c>
      <c r="AN66" s="7">
        <f t="shared" si="18"/>
        <v>-8.6602540378443855</v>
      </c>
    </row>
    <row r="67" spans="1:40" x14ac:dyDescent="0.25">
      <c r="A67" s="10">
        <v>305</v>
      </c>
      <c r="B67" s="4">
        <f t="shared" si="19"/>
        <v>5.3232542185827052</v>
      </c>
      <c r="C67" s="4">
        <v>90</v>
      </c>
      <c r="D67" s="4">
        <f t="shared" si="20"/>
        <v>51.621879271594146</v>
      </c>
      <c r="E67" s="7">
        <f t="shared" si="21"/>
        <v>-73.723683986009263</v>
      </c>
      <c r="G67" s="8">
        <v>80</v>
      </c>
      <c r="H67" s="4">
        <f t="shared" si="24"/>
        <v>45.886114908083684</v>
      </c>
      <c r="I67" s="7">
        <f t="shared" si="25"/>
        <v>-65.532163543119339</v>
      </c>
      <c r="L67" s="8">
        <v>70</v>
      </c>
      <c r="M67" s="4">
        <f t="shared" si="22"/>
        <v>40.150350544573222</v>
      </c>
      <c r="N67" s="7">
        <f t="shared" si="23"/>
        <v>-57.340643100229428</v>
      </c>
      <c r="Q67" s="8">
        <v>60</v>
      </c>
      <c r="R67" s="4">
        <f t="shared" si="7"/>
        <v>34.414586181062759</v>
      </c>
      <c r="S67" s="7">
        <f t="shared" si="8"/>
        <v>-49.149122657339511</v>
      </c>
      <c r="V67" s="8">
        <v>50</v>
      </c>
      <c r="W67" s="4">
        <f t="shared" si="9"/>
        <v>28.678821817552304</v>
      </c>
      <c r="X67" s="7">
        <f t="shared" si="10"/>
        <v>-40.957602214449587</v>
      </c>
      <c r="Z67" s="8">
        <v>40</v>
      </c>
      <c r="AA67" s="4">
        <f t="shared" si="11"/>
        <v>22.943057454041842</v>
      </c>
      <c r="AB67" s="7">
        <f t="shared" si="12"/>
        <v>-32.766081771559669</v>
      </c>
      <c r="AD67" s="8">
        <v>30</v>
      </c>
      <c r="AE67" s="4">
        <f t="shared" si="13"/>
        <v>17.20729309053138</v>
      </c>
      <c r="AF67" s="7">
        <f t="shared" si="14"/>
        <v>-24.574561328669756</v>
      </c>
      <c r="AH67" s="8">
        <v>20</v>
      </c>
      <c r="AI67" s="4">
        <f t="shared" si="15"/>
        <v>11.471528727020921</v>
      </c>
      <c r="AJ67" s="7">
        <f t="shared" si="16"/>
        <v>-16.383040885779835</v>
      </c>
      <c r="AL67" s="8">
        <v>10</v>
      </c>
      <c r="AM67" s="4">
        <f t="shared" si="17"/>
        <v>5.7357643635104605</v>
      </c>
      <c r="AN67" s="7">
        <f t="shared" si="18"/>
        <v>-8.1915204428899173</v>
      </c>
    </row>
    <row r="68" spans="1:40" x14ac:dyDescent="0.25">
      <c r="A68" s="10">
        <v>310</v>
      </c>
      <c r="B68" s="4">
        <f t="shared" si="19"/>
        <v>5.4105206811824216</v>
      </c>
      <c r="C68" s="4">
        <v>90</v>
      </c>
      <c r="D68" s="4">
        <f t="shared" si="20"/>
        <v>57.85088487178853</v>
      </c>
      <c r="E68" s="7">
        <f t="shared" si="21"/>
        <v>-68.943999880708034</v>
      </c>
      <c r="G68" s="8">
        <v>80</v>
      </c>
      <c r="H68" s="4">
        <f t="shared" si="24"/>
        <v>51.42300877492314</v>
      </c>
      <c r="I68" s="7">
        <f t="shared" si="25"/>
        <v>-61.283555449518246</v>
      </c>
      <c r="L68" s="8">
        <v>70</v>
      </c>
      <c r="M68" s="4">
        <f t="shared" si="22"/>
        <v>44.99513267805775</v>
      </c>
      <c r="N68" s="7">
        <f t="shared" si="23"/>
        <v>-53.623111018328466</v>
      </c>
      <c r="Q68" s="8">
        <v>60</v>
      </c>
      <c r="R68" s="4">
        <f t="shared" si="7"/>
        <v>38.567256581192353</v>
      </c>
      <c r="S68" s="7">
        <f t="shared" si="8"/>
        <v>-45.962666587138685</v>
      </c>
      <c r="V68" s="8">
        <v>50</v>
      </c>
      <c r="W68" s="4">
        <f t="shared" si="9"/>
        <v>32.139380484326963</v>
      </c>
      <c r="X68" s="7">
        <f t="shared" si="10"/>
        <v>-38.302222155948904</v>
      </c>
      <c r="Z68" s="8">
        <v>40</v>
      </c>
      <c r="AA68" s="4">
        <f t="shared" si="11"/>
        <v>25.71150438746157</v>
      </c>
      <c r="AB68" s="7">
        <f t="shared" si="12"/>
        <v>-30.641777724759123</v>
      </c>
      <c r="AD68" s="8">
        <v>30</v>
      </c>
      <c r="AE68" s="4">
        <f t="shared" si="13"/>
        <v>19.283628290596177</v>
      </c>
      <c r="AF68" s="7">
        <f t="shared" si="14"/>
        <v>-22.981333293569342</v>
      </c>
      <c r="AH68" s="8">
        <v>20</v>
      </c>
      <c r="AI68" s="4">
        <f t="shared" si="15"/>
        <v>12.855752193730785</v>
      </c>
      <c r="AJ68" s="7">
        <f t="shared" si="16"/>
        <v>-15.320888862379562</v>
      </c>
      <c r="AL68" s="8">
        <v>10</v>
      </c>
      <c r="AM68" s="4">
        <f t="shared" si="17"/>
        <v>6.4278760968653925</v>
      </c>
      <c r="AN68" s="7">
        <f t="shared" si="18"/>
        <v>-7.6604444311897808</v>
      </c>
    </row>
    <row r="69" spans="1:40" x14ac:dyDescent="0.25">
      <c r="A69" s="10">
        <v>315</v>
      </c>
      <c r="B69" s="4">
        <f t="shared" si="19"/>
        <v>5.497787143782138</v>
      </c>
      <c r="C69" s="4">
        <v>90</v>
      </c>
      <c r="D69" s="4">
        <f t="shared" si="20"/>
        <v>63.639610306789258</v>
      </c>
      <c r="E69" s="7">
        <f t="shared" si="21"/>
        <v>-63.639610306789294</v>
      </c>
      <c r="G69" s="8">
        <v>80</v>
      </c>
      <c r="H69" s="4">
        <f t="shared" si="24"/>
        <v>56.56854249492379</v>
      </c>
      <c r="I69" s="7">
        <f t="shared" si="25"/>
        <v>-56.568542494923818</v>
      </c>
      <c r="L69" s="8">
        <v>70</v>
      </c>
      <c r="M69" s="4">
        <f t="shared" si="22"/>
        <v>49.497474683058314</v>
      </c>
      <c r="N69" s="7">
        <f t="shared" si="23"/>
        <v>-49.497474683058336</v>
      </c>
      <c r="Q69" s="8">
        <v>60</v>
      </c>
      <c r="R69" s="4">
        <f t="shared" si="7"/>
        <v>42.426406871192839</v>
      </c>
      <c r="S69" s="7">
        <f t="shared" si="8"/>
        <v>-42.42640687119286</v>
      </c>
      <c r="V69" s="8">
        <v>50</v>
      </c>
      <c r="W69" s="4">
        <f t="shared" si="9"/>
        <v>35.35533905932737</v>
      </c>
      <c r="X69" s="7">
        <f t="shared" si="10"/>
        <v>-35.355339059327385</v>
      </c>
      <c r="Z69" s="8">
        <v>40</v>
      </c>
      <c r="AA69" s="4">
        <f t="shared" si="11"/>
        <v>28.284271247461895</v>
      </c>
      <c r="AB69" s="7">
        <f t="shared" si="12"/>
        <v>-28.284271247461909</v>
      </c>
      <c r="AD69" s="8">
        <v>30</v>
      </c>
      <c r="AE69" s="4">
        <f t="shared" si="13"/>
        <v>21.213203435596419</v>
      </c>
      <c r="AF69" s="7">
        <f t="shared" si="14"/>
        <v>-21.21320343559643</v>
      </c>
      <c r="AH69" s="8">
        <v>20</v>
      </c>
      <c r="AI69" s="4">
        <f t="shared" si="15"/>
        <v>14.142135623730947</v>
      </c>
      <c r="AJ69" s="7">
        <f t="shared" si="16"/>
        <v>-14.142135623730955</v>
      </c>
      <c r="AL69" s="8">
        <v>10</v>
      </c>
      <c r="AM69" s="4">
        <f t="shared" si="17"/>
        <v>7.0710678118654737</v>
      </c>
      <c r="AN69" s="7">
        <f t="shared" si="18"/>
        <v>-7.0710678118654773</v>
      </c>
    </row>
    <row r="70" spans="1:40" x14ac:dyDescent="0.25">
      <c r="A70" s="10">
        <v>320</v>
      </c>
      <c r="B70" s="4">
        <f t="shared" ref="B70:B101" si="26">RADIANS(A70)</f>
        <v>5.5850536063818543</v>
      </c>
      <c r="C70" s="4">
        <v>90</v>
      </c>
      <c r="D70" s="4">
        <f t="shared" ref="D70:D101" si="27">C70*COS(B70)</f>
        <v>68.943999880708006</v>
      </c>
      <c r="E70" s="7">
        <f t="shared" ref="E70:E78" si="28">C70*SIN(B70)</f>
        <v>-57.850884871788566</v>
      </c>
      <c r="G70" s="8">
        <v>80</v>
      </c>
      <c r="H70" s="4">
        <f t="shared" si="24"/>
        <v>61.283555449518225</v>
      </c>
      <c r="I70" s="7">
        <f t="shared" si="25"/>
        <v>-51.423008774923169</v>
      </c>
      <c r="L70" s="8">
        <v>70</v>
      </c>
      <c r="M70" s="4">
        <f t="shared" ref="M70:M101" si="29">(L70*COS(B70))</f>
        <v>53.623111018328444</v>
      </c>
      <c r="N70" s="7">
        <f t="shared" ref="N70:N78" si="30">(L70*SIN(B70))</f>
        <v>-44.995132678057772</v>
      </c>
      <c r="Q70" s="8">
        <v>60</v>
      </c>
      <c r="R70" s="4">
        <f t="shared" si="7"/>
        <v>45.962666587138671</v>
      </c>
      <c r="S70" s="7">
        <f t="shared" si="8"/>
        <v>-38.567256581192375</v>
      </c>
      <c r="V70" s="8">
        <v>50</v>
      </c>
      <c r="W70" s="4">
        <f t="shared" si="9"/>
        <v>38.30222215594889</v>
      </c>
      <c r="X70" s="7">
        <f t="shared" si="10"/>
        <v>-32.139380484326978</v>
      </c>
      <c r="Z70" s="8">
        <v>40</v>
      </c>
      <c r="AA70" s="4">
        <f t="shared" si="11"/>
        <v>30.641777724759113</v>
      </c>
      <c r="AB70" s="7">
        <f t="shared" si="12"/>
        <v>-25.711504387461584</v>
      </c>
      <c r="AD70" s="8">
        <v>30</v>
      </c>
      <c r="AE70" s="4">
        <f t="shared" si="13"/>
        <v>22.981333293569335</v>
      </c>
      <c r="AF70" s="7">
        <f t="shared" si="14"/>
        <v>-19.283628290596187</v>
      </c>
      <c r="AH70" s="8">
        <v>20</v>
      </c>
      <c r="AI70" s="4">
        <f t="shared" si="15"/>
        <v>15.320888862379556</v>
      </c>
      <c r="AJ70" s="7">
        <f t="shared" si="16"/>
        <v>-12.855752193730792</v>
      </c>
      <c r="AL70" s="8">
        <v>10</v>
      </c>
      <c r="AM70" s="4">
        <f t="shared" si="17"/>
        <v>7.6604444311897781</v>
      </c>
      <c r="AN70" s="7">
        <f t="shared" si="18"/>
        <v>-6.4278760968653961</v>
      </c>
    </row>
    <row r="71" spans="1:40" x14ac:dyDescent="0.25">
      <c r="A71" s="10">
        <v>325</v>
      </c>
      <c r="B71" s="4">
        <f t="shared" si="26"/>
        <v>5.6723200689815707</v>
      </c>
      <c r="C71" s="4">
        <v>90</v>
      </c>
      <c r="D71" s="4">
        <f t="shared" si="27"/>
        <v>73.723683986009249</v>
      </c>
      <c r="E71" s="7">
        <f t="shared" si="28"/>
        <v>-51.621879271594182</v>
      </c>
      <c r="G71" s="8">
        <v>80</v>
      </c>
      <c r="H71" s="4">
        <f t="shared" ref="H71:H102" si="31">(G71*COS(B71))+$H$2</f>
        <v>65.532163543119324</v>
      </c>
      <c r="I71" s="7">
        <f t="shared" ref="I71:I78" si="32">(G71*SIN(B71))+$J$2</f>
        <v>-45.886114908083719</v>
      </c>
      <c r="L71" s="8">
        <v>70</v>
      </c>
      <c r="M71" s="4">
        <f t="shared" si="29"/>
        <v>57.340643100229407</v>
      </c>
      <c r="N71" s="7">
        <f t="shared" si="30"/>
        <v>-40.150350544573257</v>
      </c>
      <c r="Q71" s="8">
        <v>60</v>
      </c>
      <c r="R71" s="4">
        <f t="shared" ref="R71:R78" si="33">(Q71*COS(B71))</f>
        <v>49.149122657339497</v>
      </c>
      <c r="S71" s="7">
        <f t="shared" ref="S71:S78" si="34">(Q71*SIN(B71))</f>
        <v>-34.414586181062788</v>
      </c>
      <c r="V71" s="8">
        <v>50</v>
      </c>
      <c r="W71" s="4">
        <f t="shared" ref="W71:W78" si="35">(V71*COS(B71))</f>
        <v>40.957602214449579</v>
      </c>
      <c r="X71" s="7">
        <f t="shared" ref="X71:X78" si="36">(V71*SIN(B71))</f>
        <v>-28.678821817552326</v>
      </c>
      <c r="Z71" s="8">
        <v>40</v>
      </c>
      <c r="AA71" s="4">
        <f t="shared" ref="AA71:AA78" si="37">(Z71*COS(B71))</f>
        <v>32.766081771559662</v>
      </c>
      <c r="AB71" s="7">
        <f t="shared" ref="AB71:AB78" si="38">(Z71*SIN(B71))</f>
        <v>-22.94305745404186</v>
      </c>
      <c r="AD71" s="8">
        <v>30</v>
      </c>
      <c r="AE71" s="4">
        <f t="shared" ref="AE71:AE78" si="39">(AD71*COS(B71))</f>
        <v>24.574561328669748</v>
      </c>
      <c r="AF71" s="7">
        <f t="shared" ref="AF71:AF78" si="40">(AD71*SIN(B71))</f>
        <v>-17.207293090531394</v>
      </c>
      <c r="AH71" s="8">
        <v>20</v>
      </c>
      <c r="AI71" s="4">
        <f t="shared" ref="AI71:AI78" si="41">(AH71*COS(B71))</f>
        <v>16.383040885779831</v>
      </c>
      <c r="AJ71" s="7">
        <f t="shared" ref="AJ71:AJ78" si="42">(AH71*SIN(B71))</f>
        <v>-11.47152872702093</v>
      </c>
      <c r="AL71" s="8">
        <v>10</v>
      </c>
      <c r="AM71" s="4">
        <f t="shared" ref="AM71:AM78" si="43">(AL71*COS(B71))</f>
        <v>8.1915204428899155</v>
      </c>
      <c r="AN71" s="7">
        <f t="shared" ref="AN71:AN78" si="44">(AL71*SIN(B71))</f>
        <v>-5.7357643635104649</v>
      </c>
    </row>
    <row r="72" spans="1:40" x14ac:dyDescent="0.25">
      <c r="A72" s="10">
        <v>330</v>
      </c>
      <c r="B72" s="4">
        <f t="shared" si="26"/>
        <v>5.7595865315812871</v>
      </c>
      <c r="C72" s="4">
        <v>90</v>
      </c>
      <c r="D72" s="4">
        <f t="shared" si="27"/>
        <v>77.942286340599452</v>
      </c>
      <c r="E72" s="7">
        <f t="shared" si="28"/>
        <v>-45.000000000000043</v>
      </c>
      <c r="G72" s="8">
        <v>80</v>
      </c>
      <c r="H72" s="4">
        <f t="shared" si="31"/>
        <v>69.28203230275507</v>
      </c>
      <c r="I72" s="7">
        <f t="shared" si="32"/>
        <v>-40.000000000000036</v>
      </c>
      <c r="L72" s="8">
        <v>70</v>
      </c>
      <c r="M72" s="4">
        <f t="shared" si="29"/>
        <v>60.621778264910688</v>
      </c>
      <c r="N72" s="7">
        <f t="shared" si="30"/>
        <v>-35.000000000000028</v>
      </c>
      <c r="Q72" s="8">
        <v>60</v>
      </c>
      <c r="R72" s="4">
        <f t="shared" si="33"/>
        <v>51.961524227066306</v>
      </c>
      <c r="S72" s="7">
        <f t="shared" si="34"/>
        <v>-30.000000000000028</v>
      </c>
      <c r="V72" s="8">
        <v>50</v>
      </c>
      <c r="W72" s="4">
        <f t="shared" si="35"/>
        <v>43.301270189221917</v>
      </c>
      <c r="X72" s="7">
        <f t="shared" si="36"/>
        <v>-25.000000000000021</v>
      </c>
      <c r="Z72" s="8">
        <v>40</v>
      </c>
      <c r="AA72" s="4">
        <f t="shared" si="37"/>
        <v>34.641016151377535</v>
      </c>
      <c r="AB72" s="7">
        <f t="shared" si="38"/>
        <v>-20.000000000000018</v>
      </c>
      <c r="AD72" s="8">
        <v>30</v>
      </c>
      <c r="AE72" s="4">
        <f t="shared" si="39"/>
        <v>25.980762113533153</v>
      </c>
      <c r="AF72" s="7">
        <f t="shared" si="40"/>
        <v>-15.000000000000014</v>
      </c>
      <c r="AH72" s="8">
        <v>20</v>
      </c>
      <c r="AI72" s="4">
        <f t="shared" si="41"/>
        <v>17.320508075688767</v>
      </c>
      <c r="AJ72" s="7">
        <f t="shared" si="42"/>
        <v>-10.000000000000009</v>
      </c>
      <c r="AL72" s="8">
        <v>10</v>
      </c>
      <c r="AM72" s="4">
        <f t="shared" si="43"/>
        <v>8.6602540378443837</v>
      </c>
      <c r="AN72" s="7">
        <f t="shared" si="44"/>
        <v>-5.0000000000000044</v>
      </c>
    </row>
    <row r="73" spans="1:40" x14ac:dyDescent="0.25">
      <c r="A73" s="10">
        <v>335</v>
      </c>
      <c r="B73" s="4">
        <f t="shared" si="26"/>
        <v>5.8468529941810043</v>
      </c>
      <c r="C73" s="4">
        <v>90</v>
      </c>
      <c r="D73" s="4">
        <f t="shared" si="27"/>
        <v>81.567700833298503</v>
      </c>
      <c r="E73" s="7">
        <f t="shared" si="28"/>
        <v>-38.035643556662933</v>
      </c>
      <c r="G73" s="8">
        <v>80</v>
      </c>
      <c r="H73" s="4">
        <f t="shared" si="31"/>
        <v>72.504622962932004</v>
      </c>
      <c r="I73" s="7">
        <f t="shared" si="32"/>
        <v>-33.809460939255935</v>
      </c>
      <c r="L73" s="8">
        <v>70</v>
      </c>
      <c r="M73" s="4">
        <f t="shared" si="29"/>
        <v>63.441545092565505</v>
      </c>
      <c r="N73" s="7">
        <f t="shared" si="30"/>
        <v>-29.583278321848944</v>
      </c>
      <c r="Q73" s="8">
        <v>60</v>
      </c>
      <c r="R73" s="4">
        <f t="shared" si="33"/>
        <v>54.378467222199006</v>
      </c>
      <c r="S73" s="7">
        <f t="shared" si="34"/>
        <v>-25.357095704441953</v>
      </c>
      <c r="V73" s="8">
        <v>50</v>
      </c>
      <c r="W73" s="4">
        <f t="shared" si="35"/>
        <v>45.315389351832501</v>
      </c>
      <c r="X73" s="7">
        <f t="shared" si="36"/>
        <v>-21.130913087034962</v>
      </c>
      <c r="Z73" s="8">
        <v>40</v>
      </c>
      <c r="AA73" s="4">
        <f t="shared" si="37"/>
        <v>36.252311481466002</v>
      </c>
      <c r="AB73" s="7">
        <f t="shared" si="38"/>
        <v>-16.904730469627967</v>
      </c>
      <c r="AD73" s="8">
        <v>30</v>
      </c>
      <c r="AE73" s="4">
        <f t="shared" si="39"/>
        <v>27.189233611099503</v>
      </c>
      <c r="AF73" s="7">
        <f t="shared" si="40"/>
        <v>-12.678547852220976</v>
      </c>
      <c r="AH73" s="8">
        <v>20</v>
      </c>
      <c r="AI73" s="4">
        <f t="shared" si="41"/>
        <v>18.126155740733001</v>
      </c>
      <c r="AJ73" s="7">
        <f t="shared" si="42"/>
        <v>-8.4523652348139837</v>
      </c>
      <c r="AL73" s="8">
        <v>10</v>
      </c>
      <c r="AM73" s="4">
        <f t="shared" si="43"/>
        <v>9.0630778703665005</v>
      </c>
      <c r="AN73" s="7">
        <f t="shared" si="44"/>
        <v>-4.2261826174069919</v>
      </c>
    </row>
    <row r="74" spans="1:40" x14ac:dyDescent="0.25">
      <c r="A74" s="10">
        <v>340</v>
      </c>
      <c r="B74" s="4">
        <f t="shared" si="26"/>
        <v>5.9341194567807207</v>
      </c>
      <c r="C74" s="4">
        <v>90</v>
      </c>
      <c r="D74" s="4">
        <f t="shared" si="27"/>
        <v>84.572335870731763</v>
      </c>
      <c r="E74" s="7">
        <f t="shared" si="28"/>
        <v>-30.781812899310175</v>
      </c>
      <c r="G74" s="8">
        <v>80</v>
      </c>
      <c r="H74" s="4">
        <f t="shared" si="31"/>
        <v>75.175409662872681</v>
      </c>
      <c r="I74" s="7">
        <f t="shared" si="32"/>
        <v>-27.361611466053489</v>
      </c>
      <c r="L74" s="8">
        <v>70</v>
      </c>
      <c r="M74" s="4">
        <f t="shared" si="29"/>
        <v>65.778483455013586</v>
      </c>
      <c r="N74" s="7">
        <f t="shared" si="30"/>
        <v>-23.941410032796803</v>
      </c>
      <c r="Q74" s="8">
        <v>60</v>
      </c>
      <c r="R74" s="4">
        <f t="shared" si="33"/>
        <v>56.381557247154504</v>
      </c>
      <c r="S74" s="7">
        <f t="shared" si="34"/>
        <v>-20.521208599540117</v>
      </c>
      <c r="V74" s="8">
        <v>50</v>
      </c>
      <c r="W74" s="4">
        <f t="shared" si="35"/>
        <v>46.984631039295422</v>
      </c>
      <c r="X74" s="7">
        <f t="shared" si="36"/>
        <v>-17.101007166283431</v>
      </c>
      <c r="Z74" s="8">
        <v>40</v>
      </c>
      <c r="AA74" s="4">
        <f t="shared" si="37"/>
        <v>37.587704831436341</v>
      </c>
      <c r="AB74" s="7">
        <f t="shared" si="38"/>
        <v>-13.680805733026745</v>
      </c>
      <c r="AD74" s="8">
        <v>30</v>
      </c>
      <c r="AE74" s="4">
        <f t="shared" si="39"/>
        <v>28.190778623577252</v>
      </c>
      <c r="AF74" s="7">
        <f t="shared" si="40"/>
        <v>-10.260604299770058</v>
      </c>
      <c r="AH74" s="8">
        <v>20</v>
      </c>
      <c r="AI74" s="4">
        <f t="shared" si="41"/>
        <v>18.79385241571817</v>
      </c>
      <c r="AJ74" s="7">
        <f t="shared" si="42"/>
        <v>-6.8404028665133723</v>
      </c>
      <c r="AL74" s="8">
        <v>10</v>
      </c>
      <c r="AM74" s="4">
        <f t="shared" si="43"/>
        <v>9.3969262078590852</v>
      </c>
      <c r="AN74" s="7">
        <f t="shared" si="44"/>
        <v>-3.4202014332566861</v>
      </c>
    </row>
    <row r="75" spans="1:40" x14ac:dyDescent="0.25">
      <c r="A75" s="10">
        <v>345</v>
      </c>
      <c r="B75" s="4">
        <f t="shared" si="26"/>
        <v>6.0213859193804371</v>
      </c>
      <c r="C75" s="4">
        <v>90</v>
      </c>
      <c r="D75" s="4">
        <f t="shared" si="27"/>
        <v>86.933324366016151</v>
      </c>
      <c r="E75" s="7">
        <f t="shared" si="28"/>
        <v>-23.293714059226861</v>
      </c>
      <c r="G75" s="8">
        <v>80</v>
      </c>
      <c r="H75" s="4">
        <f t="shared" si="31"/>
        <v>77.274066103125463</v>
      </c>
      <c r="I75" s="7">
        <f t="shared" si="32"/>
        <v>-20.705523608201656</v>
      </c>
      <c r="L75" s="8">
        <v>70</v>
      </c>
      <c r="M75" s="4">
        <f t="shared" si="29"/>
        <v>67.614807840234775</v>
      </c>
      <c r="N75" s="7">
        <f t="shared" si="30"/>
        <v>-18.117333157176446</v>
      </c>
      <c r="Q75" s="8">
        <v>60</v>
      </c>
      <c r="R75" s="4">
        <f t="shared" si="33"/>
        <v>57.955549577344101</v>
      </c>
      <c r="S75" s="7">
        <f t="shared" si="34"/>
        <v>-15.529142706151241</v>
      </c>
      <c r="V75" s="8">
        <v>50</v>
      </c>
      <c r="W75" s="4">
        <f t="shared" si="35"/>
        <v>48.296291314453413</v>
      </c>
      <c r="X75" s="7">
        <f t="shared" si="36"/>
        <v>-12.940952255126033</v>
      </c>
      <c r="Z75" s="8">
        <v>40</v>
      </c>
      <c r="AA75" s="4">
        <f t="shared" si="37"/>
        <v>38.637033051562732</v>
      </c>
      <c r="AB75" s="7">
        <f t="shared" si="38"/>
        <v>-10.352761804100828</v>
      </c>
      <c r="AD75" s="8">
        <v>30</v>
      </c>
      <c r="AE75" s="4">
        <f t="shared" si="39"/>
        <v>28.97777478867205</v>
      </c>
      <c r="AF75" s="7">
        <f t="shared" si="40"/>
        <v>-7.7645713530756204</v>
      </c>
      <c r="AH75" s="8">
        <v>20</v>
      </c>
      <c r="AI75" s="4">
        <f t="shared" si="41"/>
        <v>19.318516525781366</v>
      </c>
      <c r="AJ75" s="7">
        <f t="shared" si="42"/>
        <v>-5.1763809020504139</v>
      </c>
      <c r="AL75" s="8">
        <v>10</v>
      </c>
      <c r="AM75" s="4">
        <f t="shared" si="43"/>
        <v>9.6592582628906829</v>
      </c>
      <c r="AN75" s="7">
        <f t="shared" si="44"/>
        <v>-2.588190451025207</v>
      </c>
    </row>
    <row r="76" spans="1:40" x14ac:dyDescent="0.25">
      <c r="A76" s="10">
        <v>350</v>
      </c>
      <c r="B76" s="4">
        <f t="shared" si="26"/>
        <v>6.1086523819801535</v>
      </c>
      <c r="C76" s="4">
        <v>90</v>
      </c>
      <c r="D76" s="4">
        <f t="shared" si="27"/>
        <v>88.632697771098719</v>
      </c>
      <c r="E76" s="7">
        <f t="shared" si="28"/>
        <v>-15.628335990023734</v>
      </c>
      <c r="G76" s="8">
        <v>80</v>
      </c>
      <c r="H76" s="4">
        <f t="shared" si="31"/>
        <v>78.784620240976636</v>
      </c>
      <c r="I76" s="7">
        <f t="shared" si="32"/>
        <v>-13.891854213354431</v>
      </c>
      <c r="L76" s="8">
        <v>70</v>
      </c>
      <c r="M76" s="4">
        <f t="shared" si="29"/>
        <v>68.936542710854567</v>
      </c>
      <c r="N76" s="7">
        <f t="shared" si="30"/>
        <v>-12.155372436685127</v>
      </c>
      <c r="Q76" s="8">
        <v>60</v>
      </c>
      <c r="R76" s="4">
        <f t="shared" si="33"/>
        <v>59.088465180732484</v>
      </c>
      <c r="S76" s="7">
        <f t="shared" si="34"/>
        <v>-10.418890660015823</v>
      </c>
      <c r="V76" s="8">
        <v>50</v>
      </c>
      <c r="W76" s="4">
        <f t="shared" si="35"/>
        <v>49.240387650610401</v>
      </c>
      <c r="X76" s="7">
        <f t="shared" si="36"/>
        <v>-8.6824088833465201</v>
      </c>
      <c r="Z76" s="8">
        <v>40</v>
      </c>
      <c r="AA76" s="4">
        <f t="shared" si="37"/>
        <v>39.392310120488318</v>
      </c>
      <c r="AB76" s="7">
        <f t="shared" si="38"/>
        <v>-6.9459271066772157</v>
      </c>
      <c r="AD76" s="8">
        <v>30</v>
      </c>
      <c r="AE76" s="4">
        <f t="shared" si="39"/>
        <v>29.544232590366242</v>
      </c>
      <c r="AF76" s="7">
        <f t="shared" si="40"/>
        <v>-5.2094453300079113</v>
      </c>
      <c r="AH76" s="8">
        <v>20</v>
      </c>
      <c r="AI76" s="4">
        <f t="shared" si="41"/>
        <v>19.696155060244159</v>
      </c>
      <c r="AJ76" s="7">
        <f t="shared" si="42"/>
        <v>-3.4729635533386078</v>
      </c>
      <c r="AL76" s="8">
        <v>10</v>
      </c>
      <c r="AM76" s="4">
        <f t="shared" si="43"/>
        <v>9.8480775301220795</v>
      </c>
      <c r="AN76" s="7">
        <f t="shared" si="44"/>
        <v>-1.7364817766693039</v>
      </c>
    </row>
    <row r="77" spans="1:40" x14ac:dyDescent="0.25">
      <c r="A77" s="10">
        <v>355</v>
      </c>
      <c r="B77" s="4">
        <f t="shared" si="26"/>
        <v>6.1959188445798699</v>
      </c>
      <c r="C77" s="4">
        <v>90</v>
      </c>
      <c r="D77" s="4">
        <f t="shared" si="27"/>
        <v>89.6575228282571</v>
      </c>
      <c r="E77" s="7">
        <f t="shared" si="28"/>
        <v>-7.8440168472892484</v>
      </c>
      <c r="G77" s="8">
        <v>80</v>
      </c>
      <c r="H77" s="4">
        <f t="shared" si="31"/>
        <v>79.69557584733964</v>
      </c>
      <c r="I77" s="7">
        <f t="shared" si="32"/>
        <v>-6.9724594198126653</v>
      </c>
      <c r="L77" s="8">
        <v>70</v>
      </c>
      <c r="M77" s="4">
        <f t="shared" si="29"/>
        <v>69.733628866422194</v>
      </c>
      <c r="N77" s="7">
        <f t="shared" si="30"/>
        <v>-6.1009019923360821</v>
      </c>
      <c r="Q77" s="8">
        <v>60</v>
      </c>
      <c r="R77" s="4">
        <f t="shared" si="33"/>
        <v>59.771681885504734</v>
      </c>
      <c r="S77" s="7">
        <f t="shared" si="34"/>
        <v>-5.2293445648594989</v>
      </c>
      <c r="V77" s="8">
        <v>50</v>
      </c>
      <c r="W77" s="4">
        <f t="shared" si="35"/>
        <v>49.80973490458728</v>
      </c>
      <c r="X77" s="7">
        <f t="shared" si="36"/>
        <v>-4.3577871373829158</v>
      </c>
      <c r="Z77" s="8">
        <v>40</v>
      </c>
      <c r="AA77" s="4">
        <f t="shared" si="37"/>
        <v>39.84778792366982</v>
      </c>
      <c r="AB77" s="7">
        <f t="shared" si="38"/>
        <v>-3.4862297099063326</v>
      </c>
      <c r="AD77" s="8">
        <v>30</v>
      </c>
      <c r="AE77" s="4">
        <f t="shared" si="39"/>
        <v>29.885840942752367</v>
      </c>
      <c r="AF77" s="7">
        <f t="shared" si="40"/>
        <v>-2.6146722824297495</v>
      </c>
      <c r="AH77" s="8">
        <v>20</v>
      </c>
      <c r="AI77" s="4">
        <f t="shared" si="41"/>
        <v>19.92389396183491</v>
      </c>
      <c r="AJ77" s="7">
        <f t="shared" si="42"/>
        <v>-1.7431148549531663</v>
      </c>
      <c r="AL77" s="8">
        <v>10</v>
      </c>
      <c r="AM77" s="4">
        <f t="shared" si="43"/>
        <v>9.961946980917455</v>
      </c>
      <c r="AN77" s="7">
        <f t="shared" si="44"/>
        <v>-0.87155742747658316</v>
      </c>
    </row>
    <row r="78" spans="1:40" x14ac:dyDescent="0.25">
      <c r="A78" s="9">
        <v>360</v>
      </c>
      <c r="B78" s="6">
        <f t="shared" si="26"/>
        <v>6.2831853071795862</v>
      </c>
      <c r="C78" s="4">
        <v>90</v>
      </c>
      <c r="D78" s="6">
        <f t="shared" si="27"/>
        <v>90</v>
      </c>
      <c r="E78" s="5">
        <f t="shared" si="28"/>
        <v>-2.205267218835516E-14</v>
      </c>
      <c r="G78" s="8">
        <v>80</v>
      </c>
      <c r="H78" s="6">
        <f t="shared" si="31"/>
        <v>80</v>
      </c>
      <c r="I78" s="5">
        <f t="shared" si="32"/>
        <v>-1.960237527853792E-14</v>
      </c>
      <c r="L78" s="8">
        <v>70</v>
      </c>
      <c r="M78" s="4">
        <f t="shared" si="29"/>
        <v>70</v>
      </c>
      <c r="N78" s="7">
        <f t="shared" si="30"/>
        <v>-1.715207836872068E-14</v>
      </c>
      <c r="Q78" s="8">
        <v>60</v>
      </c>
      <c r="R78" s="4">
        <f t="shared" si="33"/>
        <v>60</v>
      </c>
      <c r="S78" s="7">
        <f t="shared" si="34"/>
        <v>-1.470178145890344E-14</v>
      </c>
      <c r="V78" s="8">
        <v>50</v>
      </c>
      <c r="W78" s="4">
        <f t="shared" si="35"/>
        <v>50</v>
      </c>
      <c r="X78" s="7">
        <f t="shared" si="36"/>
        <v>-1.22514845490862E-14</v>
      </c>
      <c r="Z78" s="8">
        <v>40</v>
      </c>
      <c r="AA78" s="4">
        <f t="shared" si="37"/>
        <v>40</v>
      </c>
      <c r="AB78" s="7">
        <f t="shared" si="38"/>
        <v>-9.8011876392689601E-15</v>
      </c>
      <c r="AD78" s="8">
        <v>30</v>
      </c>
      <c r="AE78" s="4">
        <f t="shared" si="39"/>
        <v>30</v>
      </c>
      <c r="AF78" s="7">
        <f t="shared" si="40"/>
        <v>-7.3508907294517201E-15</v>
      </c>
      <c r="AH78" s="8">
        <v>20</v>
      </c>
      <c r="AI78" s="4">
        <f t="shared" si="41"/>
        <v>20</v>
      </c>
      <c r="AJ78" s="7">
        <f t="shared" si="42"/>
        <v>-4.90059381963448E-15</v>
      </c>
      <c r="AL78" s="8">
        <v>10</v>
      </c>
      <c r="AM78" s="4">
        <f t="shared" si="43"/>
        <v>10</v>
      </c>
      <c r="AN78" s="7">
        <f t="shared" si="44"/>
        <v>-2.45029690981724E-15</v>
      </c>
    </row>
    <row r="79" spans="1:40" x14ac:dyDescent="0.25">
      <c r="V79" s="8"/>
    </row>
    <row r="80" spans="1:40" x14ac:dyDescent="0.25">
      <c r="V80" s="8"/>
    </row>
  </sheetData>
  <mergeCells count="9">
    <mergeCell ref="AD4:AF4"/>
    <mergeCell ref="AH4:AJ4"/>
    <mergeCell ref="AL4:AN4"/>
    <mergeCell ref="A4:E4"/>
    <mergeCell ref="G4:I4"/>
    <mergeCell ref="L4:N4"/>
    <mergeCell ref="Q4:S4"/>
    <mergeCell ref="V4:X4"/>
    <mergeCell ref="Z4:AB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6428-8F72-43B0-8C76-3D5207956B92}">
  <dimension ref="A1:L78"/>
  <sheetViews>
    <sheetView showGridLines="0" topLeftCell="E1" workbookViewId="0">
      <selection activeCell="I15" sqref="I15"/>
    </sheetView>
  </sheetViews>
  <sheetFormatPr baseColWidth="10" defaultRowHeight="15" x14ac:dyDescent="0.25"/>
  <cols>
    <col min="2" max="2" width="18.7109375" customWidth="1"/>
    <col min="5" max="5" width="11.85546875" bestFit="1" customWidth="1"/>
  </cols>
  <sheetData>
    <row r="1" spans="1:12" x14ac:dyDescent="0.25">
      <c r="G1" t="s">
        <v>62</v>
      </c>
      <c r="H1" s="55">
        <f>Túnel!E63</f>
        <v>17.273888398931639</v>
      </c>
    </row>
    <row r="2" spans="1:12" x14ac:dyDescent="0.25">
      <c r="G2" t="s">
        <v>63</v>
      </c>
      <c r="H2" s="55">
        <f>Túnel!E64</f>
        <v>107.27388839893163</v>
      </c>
    </row>
    <row r="3" spans="1:12" ht="15.75" thickBot="1" x14ac:dyDescent="0.3">
      <c r="H3" t="s">
        <v>7</v>
      </c>
      <c r="I3" t="s">
        <v>8</v>
      </c>
      <c r="K3" t="s">
        <v>64</v>
      </c>
    </row>
    <row r="4" spans="1:12" x14ac:dyDescent="0.25">
      <c r="A4" s="43" t="s">
        <v>14</v>
      </c>
      <c r="B4" s="44"/>
      <c r="C4" s="44"/>
      <c r="D4" s="44"/>
      <c r="E4" s="45"/>
      <c r="G4" t="s">
        <v>61</v>
      </c>
      <c r="H4">
        <v>2</v>
      </c>
      <c r="I4">
        <v>0</v>
      </c>
      <c r="K4" s="97">
        <f>COS(RADIANS(H1))</f>
        <v>0.95489622401545859</v>
      </c>
      <c r="L4" s="36">
        <f>-SIN(RADIANS(H1))</f>
        <v>-0.2969397268150879</v>
      </c>
    </row>
    <row r="5" spans="1:12" ht="15.75" thickBot="1" x14ac:dyDescent="0.3">
      <c r="A5" s="13" t="s">
        <v>13</v>
      </c>
      <c r="B5" s="12" t="s">
        <v>12</v>
      </c>
      <c r="C5" s="12" t="s">
        <v>11</v>
      </c>
      <c r="D5" s="12" t="s">
        <v>10</v>
      </c>
      <c r="E5" s="11" t="s">
        <v>9</v>
      </c>
      <c r="H5">
        <v>4</v>
      </c>
      <c r="I5">
        <v>0</v>
      </c>
      <c r="K5" s="23">
        <f>SIN(RADIANS(H1))</f>
        <v>0.2969397268150879</v>
      </c>
      <c r="L5" s="98">
        <f>COS(RADIANS(H1))</f>
        <v>0.95489622401545859</v>
      </c>
    </row>
    <row r="6" spans="1:12" x14ac:dyDescent="0.25">
      <c r="A6" s="10">
        <v>0</v>
      </c>
      <c r="B6" s="4">
        <f t="shared" ref="B6:B69" si="0">RADIANS(A6)</f>
        <v>0</v>
      </c>
      <c r="C6" s="4">
        <v>2</v>
      </c>
      <c r="D6" s="4">
        <f t="shared" ref="D6:D69" si="1">C6*COS(B6)</f>
        <v>2</v>
      </c>
      <c r="E6" s="7">
        <f t="shared" ref="E6:E69" si="2">C6*SIN(B6)</f>
        <v>0</v>
      </c>
    </row>
    <row r="7" spans="1:12" x14ac:dyDescent="0.25">
      <c r="A7" s="10">
        <v>5</v>
      </c>
      <c r="B7" s="4">
        <f t="shared" si="0"/>
        <v>8.7266462599716474E-2</v>
      </c>
      <c r="C7" s="4">
        <v>2</v>
      </c>
      <c r="D7" s="4">
        <f t="shared" si="1"/>
        <v>1.9923893961834911</v>
      </c>
      <c r="E7" s="7">
        <f t="shared" si="2"/>
        <v>0.17431148549531633</v>
      </c>
      <c r="G7" t="s">
        <v>60</v>
      </c>
      <c r="H7" t="s">
        <v>7</v>
      </c>
      <c r="I7" t="s">
        <v>8</v>
      </c>
    </row>
    <row r="8" spans="1:12" ht="15.75" thickBot="1" x14ac:dyDescent="0.3">
      <c r="A8" s="10">
        <v>10</v>
      </c>
      <c r="B8" s="4">
        <f t="shared" si="0"/>
        <v>0.17453292519943295</v>
      </c>
      <c r="C8" s="4">
        <v>2</v>
      </c>
      <c r="D8" s="4">
        <f t="shared" si="1"/>
        <v>1.969615506024416</v>
      </c>
      <c r="E8" s="7">
        <f t="shared" si="2"/>
        <v>0.34729635533386066</v>
      </c>
      <c r="H8" s="55">
        <f>H4*K4+I4*L4</f>
        <v>1.9097924480309172</v>
      </c>
      <c r="I8" s="55">
        <f>H4*K5+I4*L5</f>
        <v>0.5938794536301758</v>
      </c>
      <c r="K8" t="s">
        <v>65</v>
      </c>
    </row>
    <row r="9" spans="1:12" x14ac:dyDescent="0.25">
      <c r="A9" s="10">
        <v>15</v>
      </c>
      <c r="B9" s="4">
        <f t="shared" si="0"/>
        <v>0.26179938779914941</v>
      </c>
      <c r="C9" s="4">
        <v>2</v>
      </c>
      <c r="D9" s="4">
        <f t="shared" si="1"/>
        <v>1.9318516525781366</v>
      </c>
      <c r="E9" s="7">
        <f t="shared" si="2"/>
        <v>0.51763809020504148</v>
      </c>
      <c r="H9" s="55">
        <f>H5*K4+I5*L4</f>
        <v>3.8195848960618344</v>
      </c>
      <c r="I9" s="55">
        <f>H5*K5+I5*L5</f>
        <v>1.1877589072603516</v>
      </c>
      <c r="K9" s="97">
        <f>COS(RADIANS(H2))</f>
        <v>-0.29693972681508768</v>
      </c>
      <c r="L9" s="36">
        <f>-SIN(RADIANS(H2))</f>
        <v>-0.95489622401545871</v>
      </c>
    </row>
    <row r="10" spans="1:12" ht="15.75" thickBot="1" x14ac:dyDescent="0.3">
      <c r="A10" s="10">
        <v>20</v>
      </c>
      <c r="B10" s="4">
        <f t="shared" si="0"/>
        <v>0.3490658503988659</v>
      </c>
      <c r="C10" s="4">
        <v>2</v>
      </c>
      <c r="D10" s="4">
        <f t="shared" si="1"/>
        <v>1.8793852415718169</v>
      </c>
      <c r="E10" s="7">
        <f t="shared" si="2"/>
        <v>0.68404028665133743</v>
      </c>
      <c r="K10" s="23">
        <f>SIN(RADIANS(H2))</f>
        <v>0.95489622401545871</v>
      </c>
      <c r="L10" s="98">
        <f>COS(RADIANS(H2))</f>
        <v>-0.29693972681508768</v>
      </c>
    </row>
    <row r="11" spans="1:12" x14ac:dyDescent="0.25">
      <c r="A11" s="10">
        <v>25</v>
      </c>
      <c r="B11" s="4">
        <f t="shared" si="0"/>
        <v>0.43633231299858238</v>
      </c>
      <c r="C11" s="4">
        <v>2</v>
      </c>
      <c r="D11" s="4">
        <f t="shared" si="1"/>
        <v>1.8126155740732999</v>
      </c>
      <c r="E11" s="7">
        <f t="shared" si="2"/>
        <v>0.84523652348139888</v>
      </c>
    </row>
    <row r="12" spans="1:12" x14ac:dyDescent="0.25">
      <c r="A12" s="10">
        <v>30</v>
      </c>
      <c r="B12" s="4">
        <f t="shared" si="0"/>
        <v>0.52359877559829882</v>
      </c>
      <c r="C12" s="4">
        <v>2</v>
      </c>
      <c r="D12" s="4">
        <f t="shared" si="1"/>
        <v>1.7320508075688774</v>
      </c>
      <c r="E12" s="7">
        <f t="shared" si="2"/>
        <v>0.99999999999999989</v>
      </c>
      <c r="G12" t="s">
        <v>66</v>
      </c>
      <c r="H12" t="s">
        <v>7</v>
      </c>
      <c r="I12" t="s">
        <v>8</v>
      </c>
    </row>
    <row r="13" spans="1:12" x14ac:dyDescent="0.25">
      <c r="A13" s="10">
        <v>35</v>
      </c>
      <c r="B13" s="4">
        <f t="shared" si="0"/>
        <v>0.6108652381980153</v>
      </c>
      <c r="C13" s="4">
        <v>2</v>
      </c>
      <c r="D13" s="4">
        <f t="shared" si="1"/>
        <v>1.6383040885779836</v>
      </c>
      <c r="E13" s="7">
        <f t="shared" si="2"/>
        <v>1.1471528727020921</v>
      </c>
      <c r="H13" s="55">
        <f>H4*K9+I4*L9</f>
        <v>-0.59387945363017536</v>
      </c>
      <c r="I13" s="55">
        <f>H4*K10+I4*L10</f>
        <v>1.9097924480309174</v>
      </c>
    </row>
    <row r="14" spans="1:12" x14ac:dyDescent="0.25">
      <c r="A14" s="10">
        <v>40</v>
      </c>
      <c r="B14" s="4">
        <f t="shared" si="0"/>
        <v>0.69813170079773179</v>
      </c>
      <c r="C14" s="4">
        <v>2</v>
      </c>
      <c r="D14" s="4">
        <f t="shared" si="1"/>
        <v>1.532088886237956</v>
      </c>
      <c r="E14" s="7">
        <f t="shared" si="2"/>
        <v>1.2855752193730785</v>
      </c>
      <c r="H14" s="55">
        <f>H5*K9+I5*L9</f>
        <v>-1.1877589072603507</v>
      </c>
      <c r="I14" s="55">
        <f>H5*K10+I5*L10</f>
        <v>3.8195848960618348</v>
      </c>
    </row>
    <row r="15" spans="1:12" x14ac:dyDescent="0.25">
      <c r="A15" s="10">
        <v>45</v>
      </c>
      <c r="B15" s="4">
        <f t="shared" si="0"/>
        <v>0.78539816339744828</v>
      </c>
      <c r="C15" s="4">
        <v>2</v>
      </c>
      <c r="D15" s="4">
        <f t="shared" si="1"/>
        <v>1.4142135623730951</v>
      </c>
      <c r="E15" s="7">
        <f t="shared" si="2"/>
        <v>1.4142135623730949</v>
      </c>
    </row>
    <row r="16" spans="1:12" x14ac:dyDescent="0.25">
      <c r="A16" s="10">
        <v>50</v>
      </c>
      <c r="B16" s="4">
        <f t="shared" si="0"/>
        <v>0.87266462599716477</v>
      </c>
      <c r="C16" s="4">
        <v>2</v>
      </c>
      <c r="D16" s="4">
        <f t="shared" si="1"/>
        <v>1.2855752193730787</v>
      </c>
      <c r="E16" s="7">
        <f t="shared" si="2"/>
        <v>1.532088886237956</v>
      </c>
    </row>
    <row r="17" spans="1:5" x14ac:dyDescent="0.25">
      <c r="A17" s="10">
        <v>55</v>
      </c>
      <c r="B17" s="4">
        <f t="shared" si="0"/>
        <v>0.95993108859688125</v>
      </c>
      <c r="C17" s="4">
        <v>2</v>
      </c>
      <c r="D17" s="4">
        <f t="shared" si="1"/>
        <v>1.1471528727020923</v>
      </c>
      <c r="E17" s="7">
        <f t="shared" si="2"/>
        <v>1.6383040885779836</v>
      </c>
    </row>
    <row r="18" spans="1:5" x14ac:dyDescent="0.25">
      <c r="A18" s="10">
        <v>60</v>
      </c>
      <c r="B18" s="4">
        <f t="shared" si="0"/>
        <v>1.0471975511965976</v>
      </c>
      <c r="C18" s="4">
        <v>2</v>
      </c>
      <c r="D18" s="4">
        <f t="shared" si="1"/>
        <v>1.0000000000000002</v>
      </c>
      <c r="E18" s="7">
        <f t="shared" si="2"/>
        <v>1.7320508075688772</v>
      </c>
    </row>
    <row r="19" spans="1:5" x14ac:dyDescent="0.25">
      <c r="A19" s="10">
        <v>65</v>
      </c>
      <c r="B19" s="4">
        <f t="shared" si="0"/>
        <v>1.1344640137963142</v>
      </c>
      <c r="C19" s="4">
        <v>2</v>
      </c>
      <c r="D19" s="4">
        <f t="shared" si="1"/>
        <v>0.84523652348139888</v>
      </c>
      <c r="E19" s="7">
        <f t="shared" si="2"/>
        <v>1.8126155740732999</v>
      </c>
    </row>
    <row r="20" spans="1:5" x14ac:dyDescent="0.25">
      <c r="A20" s="10">
        <v>70</v>
      </c>
      <c r="B20" s="4">
        <f t="shared" si="0"/>
        <v>1.2217304763960306</v>
      </c>
      <c r="C20" s="4">
        <v>2</v>
      </c>
      <c r="D20" s="4">
        <f t="shared" si="1"/>
        <v>0.68404028665133765</v>
      </c>
      <c r="E20" s="7">
        <f t="shared" si="2"/>
        <v>1.8793852415718166</v>
      </c>
    </row>
    <row r="21" spans="1:5" x14ac:dyDescent="0.25">
      <c r="A21" s="10">
        <v>75</v>
      </c>
      <c r="B21" s="4">
        <f t="shared" si="0"/>
        <v>1.3089969389957472</v>
      </c>
      <c r="C21" s="4">
        <v>2</v>
      </c>
      <c r="D21" s="4">
        <f t="shared" si="1"/>
        <v>0.51763809020504148</v>
      </c>
      <c r="E21" s="7">
        <f t="shared" si="2"/>
        <v>1.9318516525781366</v>
      </c>
    </row>
    <row r="22" spans="1:5" x14ac:dyDescent="0.25">
      <c r="A22" s="10">
        <v>80</v>
      </c>
      <c r="B22" s="4">
        <f t="shared" si="0"/>
        <v>1.3962634015954636</v>
      </c>
      <c r="C22" s="4">
        <v>2</v>
      </c>
      <c r="D22" s="4">
        <f t="shared" si="1"/>
        <v>0.34729635533386083</v>
      </c>
      <c r="E22" s="7">
        <f t="shared" si="2"/>
        <v>1.969615506024416</v>
      </c>
    </row>
    <row r="23" spans="1:5" x14ac:dyDescent="0.25">
      <c r="A23" s="10">
        <v>85</v>
      </c>
      <c r="B23" s="4">
        <f t="shared" si="0"/>
        <v>1.4835298641951802</v>
      </c>
      <c r="C23" s="4">
        <v>2</v>
      </c>
      <c r="D23" s="4">
        <f t="shared" si="1"/>
        <v>0.17431148549531628</v>
      </c>
      <c r="E23" s="7">
        <f t="shared" si="2"/>
        <v>1.9923893961834911</v>
      </c>
    </row>
    <row r="24" spans="1:5" x14ac:dyDescent="0.25">
      <c r="A24" s="10">
        <v>90</v>
      </c>
      <c r="B24" s="4">
        <f t="shared" si="0"/>
        <v>1.5707963267948966</v>
      </c>
      <c r="C24" s="4">
        <v>2</v>
      </c>
      <c r="D24" s="4">
        <f t="shared" si="1"/>
        <v>1.22514845490862E-16</v>
      </c>
      <c r="E24" s="7">
        <f t="shared" si="2"/>
        <v>2</v>
      </c>
    </row>
    <row r="25" spans="1:5" x14ac:dyDescent="0.25">
      <c r="A25" s="10">
        <v>95</v>
      </c>
      <c r="B25" s="4">
        <f t="shared" si="0"/>
        <v>1.6580627893946132</v>
      </c>
      <c r="C25" s="4">
        <v>2</v>
      </c>
      <c r="D25" s="4">
        <f t="shared" si="1"/>
        <v>-0.17431148549531647</v>
      </c>
      <c r="E25" s="7">
        <f t="shared" si="2"/>
        <v>1.9923893961834911</v>
      </c>
    </row>
    <row r="26" spans="1:5" x14ac:dyDescent="0.25">
      <c r="A26" s="10">
        <v>100</v>
      </c>
      <c r="B26" s="4">
        <f t="shared" si="0"/>
        <v>1.7453292519943295</v>
      </c>
      <c r="C26" s="4">
        <v>2</v>
      </c>
      <c r="D26" s="4">
        <f t="shared" si="1"/>
        <v>-0.34729635533386061</v>
      </c>
      <c r="E26" s="7">
        <f t="shared" si="2"/>
        <v>1.969615506024416</v>
      </c>
    </row>
    <row r="27" spans="1:5" x14ac:dyDescent="0.25">
      <c r="A27" s="10">
        <v>105</v>
      </c>
      <c r="B27" s="4">
        <f t="shared" si="0"/>
        <v>1.8325957145940461</v>
      </c>
      <c r="C27" s="4">
        <v>2</v>
      </c>
      <c r="D27" s="4">
        <f t="shared" si="1"/>
        <v>-0.5176380902050417</v>
      </c>
      <c r="E27" s="7">
        <f t="shared" si="2"/>
        <v>1.9318516525781366</v>
      </c>
    </row>
    <row r="28" spans="1:5" x14ac:dyDescent="0.25">
      <c r="A28" s="10">
        <v>110</v>
      </c>
      <c r="B28" s="4">
        <f t="shared" si="0"/>
        <v>1.9198621771937625</v>
      </c>
      <c r="C28" s="4">
        <v>2</v>
      </c>
      <c r="D28" s="4">
        <f t="shared" si="1"/>
        <v>-0.68404028665133743</v>
      </c>
      <c r="E28" s="7">
        <f t="shared" si="2"/>
        <v>1.8793852415718169</v>
      </c>
    </row>
    <row r="29" spans="1:5" x14ac:dyDescent="0.25">
      <c r="A29" s="10">
        <v>115</v>
      </c>
      <c r="B29" s="4">
        <f t="shared" si="0"/>
        <v>2.0071286397934789</v>
      </c>
      <c r="C29" s="4">
        <v>2</v>
      </c>
      <c r="D29" s="4">
        <f t="shared" si="1"/>
        <v>-0.84523652348139866</v>
      </c>
      <c r="E29" s="7">
        <f t="shared" si="2"/>
        <v>1.8126155740733001</v>
      </c>
    </row>
    <row r="30" spans="1:5" x14ac:dyDescent="0.25">
      <c r="A30" s="10">
        <v>120</v>
      </c>
      <c r="B30" s="4">
        <f t="shared" si="0"/>
        <v>2.0943951023931953</v>
      </c>
      <c r="C30" s="4">
        <v>2</v>
      </c>
      <c r="D30" s="4">
        <f t="shared" si="1"/>
        <v>-0.99999999999999956</v>
      </c>
      <c r="E30" s="7">
        <f t="shared" si="2"/>
        <v>1.7320508075688774</v>
      </c>
    </row>
    <row r="31" spans="1:5" x14ac:dyDescent="0.25">
      <c r="A31" s="10">
        <v>125</v>
      </c>
      <c r="B31" s="4">
        <f t="shared" si="0"/>
        <v>2.1816615649929121</v>
      </c>
      <c r="C31" s="4">
        <v>2</v>
      </c>
      <c r="D31" s="4">
        <f t="shared" si="1"/>
        <v>-1.1471528727020923</v>
      </c>
      <c r="E31" s="7">
        <f t="shared" si="2"/>
        <v>1.6383040885779834</v>
      </c>
    </row>
    <row r="32" spans="1:5" x14ac:dyDescent="0.25">
      <c r="A32" s="10">
        <v>130</v>
      </c>
      <c r="B32" s="4">
        <f t="shared" si="0"/>
        <v>2.2689280275926285</v>
      </c>
      <c r="C32" s="4">
        <v>2</v>
      </c>
      <c r="D32" s="4">
        <f t="shared" si="1"/>
        <v>-1.2855752193730787</v>
      </c>
      <c r="E32" s="7">
        <f t="shared" si="2"/>
        <v>1.532088886237956</v>
      </c>
    </row>
    <row r="33" spans="1:5" x14ac:dyDescent="0.25">
      <c r="A33" s="10">
        <v>135</v>
      </c>
      <c r="B33" s="4">
        <f t="shared" si="0"/>
        <v>2.3561944901923448</v>
      </c>
      <c r="C33" s="4">
        <v>2</v>
      </c>
      <c r="D33" s="4">
        <f t="shared" si="1"/>
        <v>-1.4142135623730949</v>
      </c>
      <c r="E33" s="7">
        <f t="shared" si="2"/>
        <v>1.4142135623730951</v>
      </c>
    </row>
    <row r="34" spans="1:5" x14ac:dyDescent="0.25">
      <c r="A34" s="10">
        <v>140</v>
      </c>
      <c r="B34" s="4">
        <f t="shared" si="0"/>
        <v>2.4434609527920612</v>
      </c>
      <c r="C34" s="4">
        <v>2</v>
      </c>
      <c r="D34" s="4">
        <f t="shared" si="1"/>
        <v>-1.5320888862379558</v>
      </c>
      <c r="E34" s="7">
        <f t="shared" si="2"/>
        <v>1.2855752193730789</v>
      </c>
    </row>
    <row r="35" spans="1:5" x14ac:dyDescent="0.25">
      <c r="A35" s="10">
        <v>145</v>
      </c>
      <c r="B35" s="4">
        <f t="shared" si="0"/>
        <v>2.530727415391778</v>
      </c>
      <c r="C35" s="4">
        <v>2</v>
      </c>
      <c r="D35" s="4">
        <f t="shared" si="1"/>
        <v>-1.6383040885779838</v>
      </c>
      <c r="E35" s="7">
        <f t="shared" si="2"/>
        <v>1.1471528727020919</v>
      </c>
    </row>
    <row r="36" spans="1:5" x14ac:dyDescent="0.25">
      <c r="A36" s="10">
        <v>150</v>
      </c>
      <c r="B36" s="4">
        <f t="shared" si="0"/>
        <v>2.6179938779914944</v>
      </c>
      <c r="C36" s="4">
        <v>2</v>
      </c>
      <c r="D36" s="4">
        <f t="shared" si="1"/>
        <v>-1.7320508075688774</v>
      </c>
      <c r="E36" s="7">
        <f t="shared" si="2"/>
        <v>0.99999999999999989</v>
      </c>
    </row>
    <row r="37" spans="1:5" x14ac:dyDescent="0.25">
      <c r="A37" s="10">
        <v>155</v>
      </c>
      <c r="B37" s="4">
        <f t="shared" si="0"/>
        <v>2.7052603405912108</v>
      </c>
      <c r="C37" s="4">
        <v>2</v>
      </c>
      <c r="D37" s="4">
        <f t="shared" si="1"/>
        <v>-1.8126155740732999</v>
      </c>
      <c r="E37" s="7">
        <f t="shared" si="2"/>
        <v>0.84523652348139899</v>
      </c>
    </row>
    <row r="38" spans="1:5" x14ac:dyDescent="0.25">
      <c r="A38" s="10">
        <v>160</v>
      </c>
      <c r="B38" s="4">
        <f t="shared" si="0"/>
        <v>2.7925268031909272</v>
      </c>
      <c r="C38" s="4">
        <v>2</v>
      </c>
      <c r="D38" s="4">
        <f t="shared" si="1"/>
        <v>-1.8793852415718166</v>
      </c>
      <c r="E38" s="7">
        <f t="shared" si="2"/>
        <v>0.68404028665133776</v>
      </c>
    </row>
    <row r="39" spans="1:5" x14ac:dyDescent="0.25">
      <c r="A39" s="10">
        <v>165</v>
      </c>
      <c r="B39" s="4">
        <f t="shared" si="0"/>
        <v>2.8797932657906435</v>
      </c>
      <c r="C39" s="4">
        <v>2</v>
      </c>
      <c r="D39" s="4">
        <f t="shared" si="1"/>
        <v>-1.9318516525781364</v>
      </c>
      <c r="E39" s="7">
        <f t="shared" si="2"/>
        <v>0.51763809020504203</v>
      </c>
    </row>
    <row r="40" spans="1:5" x14ac:dyDescent="0.25">
      <c r="A40" s="10">
        <v>170</v>
      </c>
      <c r="B40" s="4">
        <f t="shared" si="0"/>
        <v>2.9670597283903604</v>
      </c>
      <c r="C40" s="4">
        <v>2</v>
      </c>
      <c r="D40" s="4">
        <f t="shared" si="1"/>
        <v>-1.969615506024416</v>
      </c>
      <c r="E40" s="7">
        <f t="shared" si="2"/>
        <v>0.34729635533386055</v>
      </c>
    </row>
    <row r="41" spans="1:5" x14ac:dyDescent="0.25">
      <c r="A41" s="10">
        <v>175</v>
      </c>
      <c r="B41" s="4">
        <f t="shared" si="0"/>
        <v>3.0543261909900767</v>
      </c>
      <c r="C41" s="4">
        <v>2</v>
      </c>
      <c r="D41" s="4">
        <f t="shared" si="1"/>
        <v>-1.9923893961834911</v>
      </c>
      <c r="E41" s="7">
        <f t="shared" si="2"/>
        <v>0.17431148549531639</v>
      </c>
    </row>
    <row r="42" spans="1:5" x14ac:dyDescent="0.25">
      <c r="A42" s="10">
        <v>180</v>
      </c>
      <c r="B42" s="4">
        <f t="shared" si="0"/>
        <v>3.1415926535897931</v>
      </c>
      <c r="C42" s="4">
        <v>2</v>
      </c>
      <c r="D42" s="4">
        <f t="shared" si="1"/>
        <v>-2</v>
      </c>
      <c r="E42" s="7">
        <f t="shared" si="2"/>
        <v>2.45029690981724E-16</v>
      </c>
    </row>
    <row r="43" spans="1:5" x14ac:dyDescent="0.25">
      <c r="A43" s="10">
        <v>185</v>
      </c>
      <c r="B43" s="4">
        <f t="shared" si="0"/>
        <v>3.2288591161895095</v>
      </c>
      <c r="C43" s="4">
        <v>2</v>
      </c>
      <c r="D43" s="4">
        <f t="shared" si="1"/>
        <v>-1.9923893961834911</v>
      </c>
      <c r="E43" s="7">
        <f t="shared" si="2"/>
        <v>-0.17431148549531589</v>
      </c>
    </row>
    <row r="44" spans="1:5" x14ac:dyDescent="0.25">
      <c r="A44" s="10">
        <v>190</v>
      </c>
      <c r="B44" s="4">
        <f t="shared" si="0"/>
        <v>3.3161255787892263</v>
      </c>
      <c r="C44" s="4">
        <v>2</v>
      </c>
      <c r="D44" s="4">
        <f t="shared" si="1"/>
        <v>-1.969615506024416</v>
      </c>
      <c r="E44" s="7">
        <f t="shared" si="2"/>
        <v>-0.34729635533386094</v>
      </c>
    </row>
    <row r="45" spans="1:5" x14ac:dyDescent="0.25">
      <c r="A45" s="10">
        <v>195</v>
      </c>
      <c r="B45" s="4">
        <f t="shared" si="0"/>
        <v>3.4033920413889427</v>
      </c>
      <c r="C45" s="4">
        <v>2</v>
      </c>
      <c r="D45" s="4">
        <f t="shared" si="1"/>
        <v>-1.9318516525781366</v>
      </c>
      <c r="E45" s="7">
        <f t="shared" si="2"/>
        <v>-0.51763809020504159</v>
      </c>
    </row>
    <row r="46" spans="1:5" x14ac:dyDescent="0.25">
      <c r="A46" s="10">
        <v>200</v>
      </c>
      <c r="B46" s="4">
        <f t="shared" si="0"/>
        <v>3.4906585039886591</v>
      </c>
      <c r="C46" s="4">
        <v>2</v>
      </c>
      <c r="D46" s="4">
        <f t="shared" si="1"/>
        <v>-1.8793852415718169</v>
      </c>
      <c r="E46" s="7">
        <f t="shared" si="2"/>
        <v>-0.68404028665133731</v>
      </c>
    </row>
    <row r="47" spans="1:5" x14ac:dyDescent="0.25">
      <c r="A47" s="10">
        <v>205</v>
      </c>
      <c r="B47" s="4">
        <f t="shared" si="0"/>
        <v>3.5779249665883754</v>
      </c>
      <c r="C47" s="4">
        <v>2</v>
      </c>
      <c r="D47" s="4">
        <f t="shared" si="1"/>
        <v>-1.8126155740733001</v>
      </c>
      <c r="E47" s="7">
        <f t="shared" si="2"/>
        <v>-0.84523652348139855</v>
      </c>
    </row>
    <row r="48" spans="1:5" x14ac:dyDescent="0.25">
      <c r="A48" s="10">
        <v>210</v>
      </c>
      <c r="B48" s="4">
        <f t="shared" si="0"/>
        <v>3.6651914291880923</v>
      </c>
      <c r="C48" s="4">
        <v>2</v>
      </c>
      <c r="D48" s="4">
        <f t="shared" si="1"/>
        <v>-1.7320508075688772</v>
      </c>
      <c r="E48" s="7">
        <f t="shared" si="2"/>
        <v>-1.0000000000000002</v>
      </c>
    </row>
    <row r="49" spans="1:5" x14ac:dyDescent="0.25">
      <c r="A49" s="10">
        <v>215</v>
      </c>
      <c r="B49" s="4">
        <f t="shared" si="0"/>
        <v>3.7524578917878086</v>
      </c>
      <c r="C49" s="4">
        <v>2</v>
      </c>
      <c r="D49" s="4">
        <f t="shared" si="1"/>
        <v>-1.6383040885779836</v>
      </c>
      <c r="E49" s="7">
        <f t="shared" si="2"/>
        <v>-1.1471528727020923</v>
      </c>
    </row>
    <row r="50" spans="1:5" x14ac:dyDescent="0.25">
      <c r="A50" s="10">
        <v>220</v>
      </c>
      <c r="B50" s="4">
        <f t="shared" si="0"/>
        <v>3.839724354387525</v>
      </c>
      <c r="C50" s="4">
        <v>2</v>
      </c>
      <c r="D50" s="4">
        <f t="shared" si="1"/>
        <v>-1.532088886237956</v>
      </c>
      <c r="E50" s="7">
        <f t="shared" si="2"/>
        <v>-1.2855752193730785</v>
      </c>
    </row>
    <row r="51" spans="1:5" x14ac:dyDescent="0.25">
      <c r="A51" s="10">
        <v>225</v>
      </c>
      <c r="B51" s="4">
        <f t="shared" si="0"/>
        <v>3.9269908169872414</v>
      </c>
      <c r="C51" s="4">
        <v>2</v>
      </c>
      <c r="D51" s="4">
        <f t="shared" si="1"/>
        <v>-1.4142135623730954</v>
      </c>
      <c r="E51" s="7">
        <f t="shared" si="2"/>
        <v>-1.4142135623730949</v>
      </c>
    </row>
    <row r="52" spans="1:5" x14ac:dyDescent="0.25">
      <c r="A52" s="10">
        <v>230</v>
      </c>
      <c r="B52" s="4">
        <f t="shared" si="0"/>
        <v>4.0142572795869578</v>
      </c>
      <c r="C52" s="4">
        <v>2</v>
      </c>
      <c r="D52" s="4">
        <f t="shared" si="1"/>
        <v>-1.2855752193730789</v>
      </c>
      <c r="E52" s="7">
        <f t="shared" si="2"/>
        <v>-1.5320888862379558</v>
      </c>
    </row>
    <row r="53" spans="1:5" x14ac:dyDescent="0.25">
      <c r="A53" s="10">
        <v>235</v>
      </c>
      <c r="B53" s="4">
        <f t="shared" si="0"/>
        <v>4.1015237421866741</v>
      </c>
      <c r="C53" s="4">
        <v>2</v>
      </c>
      <c r="D53" s="4">
        <f t="shared" si="1"/>
        <v>-1.1471528727020928</v>
      </c>
      <c r="E53" s="7">
        <f t="shared" si="2"/>
        <v>-1.6383040885779832</v>
      </c>
    </row>
    <row r="54" spans="1:5" x14ac:dyDescent="0.25">
      <c r="A54" s="10">
        <v>240</v>
      </c>
      <c r="B54" s="4">
        <f t="shared" si="0"/>
        <v>4.1887902047863905</v>
      </c>
      <c r="C54" s="4">
        <v>2</v>
      </c>
      <c r="D54" s="4">
        <f t="shared" si="1"/>
        <v>-1.0000000000000009</v>
      </c>
      <c r="E54" s="7">
        <f t="shared" si="2"/>
        <v>-1.7320508075688767</v>
      </c>
    </row>
    <row r="55" spans="1:5" x14ac:dyDescent="0.25">
      <c r="A55" s="10">
        <v>245</v>
      </c>
      <c r="B55" s="4">
        <f t="shared" si="0"/>
        <v>4.2760566673861078</v>
      </c>
      <c r="C55" s="4">
        <v>2</v>
      </c>
      <c r="D55" s="4">
        <f t="shared" si="1"/>
        <v>-0.84523652348139833</v>
      </c>
      <c r="E55" s="7">
        <f t="shared" si="2"/>
        <v>-1.8126155740733001</v>
      </c>
    </row>
    <row r="56" spans="1:5" x14ac:dyDescent="0.25">
      <c r="A56" s="10">
        <v>250</v>
      </c>
      <c r="B56" s="4">
        <f t="shared" si="0"/>
        <v>4.3633231299858242</v>
      </c>
      <c r="C56" s="4">
        <v>2</v>
      </c>
      <c r="D56" s="4">
        <f t="shared" si="1"/>
        <v>-0.68404028665133709</v>
      </c>
      <c r="E56" s="7">
        <f t="shared" si="2"/>
        <v>-1.8793852415718169</v>
      </c>
    </row>
    <row r="57" spans="1:5" x14ac:dyDescent="0.25">
      <c r="A57" s="10">
        <v>255</v>
      </c>
      <c r="B57" s="4">
        <f t="shared" si="0"/>
        <v>4.4505895925855405</v>
      </c>
      <c r="C57" s="4">
        <v>2</v>
      </c>
      <c r="D57" s="4">
        <f t="shared" si="1"/>
        <v>-0.51763809020504126</v>
      </c>
      <c r="E57" s="7">
        <f t="shared" si="2"/>
        <v>-1.9318516525781366</v>
      </c>
    </row>
    <row r="58" spans="1:5" x14ac:dyDescent="0.25">
      <c r="A58" s="10">
        <v>260</v>
      </c>
      <c r="B58" s="4">
        <f t="shared" si="0"/>
        <v>4.5378560551852569</v>
      </c>
      <c r="C58" s="4">
        <v>2</v>
      </c>
      <c r="D58" s="4">
        <f t="shared" si="1"/>
        <v>-0.34729635533386066</v>
      </c>
      <c r="E58" s="7">
        <f t="shared" si="2"/>
        <v>-1.969615506024416</v>
      </c>
    </row>
    <row r="59" spans="1:5" x14ac:dyDescent="0.25">
      <c r="A59" s="10">
        <v>265</v>
      </c>
      <c r="B59" s="4">
        <f t="shared" si="0"/>
        <v>4.6251225177849733</v>
      </c>
      <c r="C59" s="4">
        <v>2</v>
      </c>
      <c r="D59" s="4">
        <f t="shared" si="1"/>
        <v>-0.1743114854953165</v>
      </c>
      <c r="E59" s="7">
        <f t="shared" si="2"/>
        <v>-1.9923893961834911</v>
      </c>
    </row>
    <row r="60" spans="1:5" x14ac:dyDescent="0.25">
      <c r="A60" s="10">
        <v>270</v>
      </c>
      <c r="B60" s="4">
        <f t="shared" si="0"/>
        <v>4.7123889803846897</v>
      </c>
      <c r="C60" s="4">
        <v>2</v>
      </c>
      <c r="D60" s="4">
        <f t="shared" si="1"/>
        <v>-3.67544536472586E-16</v>
      </c>
      <c r="E60" s="7">
        <f t="shared" si="2"/>
        <v>-2</v>
      </c>
    </row>
    <row r="61" spans="1:5" x14ac:dyDescent="0.25">
      <c r="A61" s="10">
        <v>275</v>
      </c>
      <c r="B61" s="4">
        <f t="shared" si="0"/>
        <v>4.7996554429844061</v>
      </c>
      <c r="C61" s="4">
        <v>2</v>
      </c>
      <c r="D61" s="4">
        <f t="shared" si="1"/>
        <v>0.17431148549531578</v>
      </c>
      <c r="E61" s="7">
        <f t="shared" si="2"/>
        <v>-1.9923893961834911</v>
      </c>
    </row>
    <row r="62" spans="1:5" x14ac:dyDescent="0.25">
      <c r="A62" s="10">
        <v>280</v>
      </c>
      <c r="B62" s="4">
        <f t="shared" si="0"/>
        <v>4.8869219055841224</v>
      </c>
      <c r="C62" s="4">
        <v>2</v>
      </c>
      <c r="D62" s="4">
        <f t="shared" si="1"/>
        <v>0.34729635533385994</v>
      </c>
      <c r="E62" s="7">
        <f t="shared" si="2"/>
        <v>-1.9696155060244163</v>
      </c>
    </row>
    <row r="63" spans="1:5" x14ac:dyDescent="0.25">
      <c r="A63" s="10">
        <v>285</v>
      </c>
      <c r="B63" s="4">
        <f t="shared" si="0"/>
        <v>4.9741883681838388</v>
      </c>
      <c r="C63" s="4">
        <v>2</v>
      </c>
      <c r="D63" s="4">
        <f t="shared" si="1"/>
        <v>0.51763809020504059</v>
      </c>
      <c r="E63" s="7">
        <f t="shared" si="2"/>
        <v>-1.9318516525781368</v>
      </c>
    </row>
    <row r="64" spans="1:5" x14ac:dyDescent="0.25">
      <c r="A64" s="10">
        <v>290</v>
      </c>
      <c r="B64" s="4">
        <f t="shared" si="0"/>
        <v>5.0614548307835561</v>
      </c>
      <c r="C64" s="4">
        <v>2</v>
      </c>
      <c r="D64" s="4">
        <f t="shared" si="1"/>
        <v>0.68404028665133798</v>
      </c>
      <c r="E64" s="7">
        <f t="shared" si="2"/>
        <v>-1.8793852415718166</v>
      </c>
    </row>
    <row r="65" spans="1:5" x14ac:dyDescent="0.25">
      <c r="A65" s="10">
        <v>295</v>
      </c>
      <c r="B65" s="4">
        <f t="shared" si="0"/>
        <v>5.1487212933832724</v>
      </c>
      <c r="C65" s="4">
        <v>2</v>
      </c>
      <c r="D65" s="4">
        <f t="shared" si="1"/>
        <v>0.84523652348139922</v>
      </c>
      <c r="E65" s="7">
        <f t="shared" si="2"/>
        <v>-1.8126155740732999</v>
      </c>
    </row>
    <row r="66" spans="1:5" x14ac:dyDescent="0.25">
      <c r="A66" s="10">
        <v>300</v>
      </c>
      <c r="B66" s="4">
        <f t="shared" si="0"/>
        <v>5.2359877559829888</v>
      </c>
      <c r="C66" s="4">
        <v>2</v>
      </c>
      <c r="D66" s="4">
        <f t="shared" si="1"/>
        <v>1.0000000000000002</v>
      </c>
      <c r="E66" s="7">
        <f t="shared" si="2"/>
        <v>-1.7320508075688772</v>
      </c>
    </row>
    <row r="67" spans="1:5" x14ac:dyDescent="0.25">
      <c r="A67" s="10">
        <v>305</v>
      </c>
      <c r="B67" s="4">
        <f t="shared" si="0"/>
        <v>5.3232542185827052</v>
      </c>
      <c r="C67" s="4">
        <v>2</v>
      </c>
      <c r="D67" s="4">
        <f t="shared" si="1"/>
        <v>1.1471528727020921</v>
      </c>
      <c r="E67" s="7">
        <f t="shared" si="2"/>
        <v>-1.6383040885779836</v>
      </c>
    </row>
    <row r="68" spans="1:5" x14ac:dyDescent="0.25">
      <c r="A68" s="10">
        <v>310</v>
      </c>
      <c r="B68" s="4">
        <f t="shared" si="0"/>
        <v>5.4105206811824216</v>
      </c>
      <c r="C68" s="4">
        <v>2</v>
      </c>
      <c r="D68" s="4">
        <f t="shared" si="1"/>
        <v>1.2855752193730785</v>
      </c>
      <c r="E68" s="7">
        <f t="shared" si="2"/>
        <v>-1.5320888862379562</v>
      </c>
    </row>
    <row r="69" spans="1:5" x14ac:dyDescent="0.25">
      <c r="A69" s="10">
        <v>315</v>
      </c>
      <c r="B69" s="4">
        <f t="shared" si="0"/>
        <v>5.497787143782138</v>
      </c>
      <c r="C69" s="4">
        <v>2</v>
      </c>
      <c r="D69" s="4">
        <f t="shared" si="1"/>
        <v>1.4142135623730947</v>
      </c>
      <c r="E69" s="7">
        <f t="shared" si="2"/>
        <v>-1.4142135623730954</v>
      </c>
    </row>
    <row r="70" spans="1:5" x14ac:dyDescent="0.25">
      <c r="A70" s="10">
        <v>320</v>
      </c>
      <c r="B70" s="4">
        <f t="shared" ref="B70:B78" si="3">RADIANS(A70)</f>
        <v>5.5850536063818543</v>
      </c>
      <c r="C70" s="4">
        <v>2</v>
      </c>
      <c r="D70" s="4">
        <f t="shared" ref="D70:D78" si="4">C70*COS(B70)</f>
        <v>1.5320888862379556</v>
      </c>
      <c r="E70" s="7">
        <f t="shared" ref="E70:E78" si="5">C70*SIN(B70)</f>
        <v>-1.2855752193730792</v>
      </c>
    </row>
    <row r="71" spans="1:5" x14ac:dyDescent="0.25">
      <c r="A71" s="10">
        <v>325</v>
      </c>
      <c r="B71" s="4">
        <f t="shared" si="3"/>
        <v>5.6723200689815707</v>
      </c>
      <c r="C71" s="4">
        <v>2</v>
      </c>
      <c r="D71" s="4">
        <f t="shared" si="4"/>
        <v>1.6383040885779832</v>
      </c>
      <c r="E71" s="7">
        <f t="shared" si="5"/>
        <v>-1.147152872702093</v>
      </c>
    </row>
    <row r="72" spans="1:5" x14ac:dyDescent="0.25">
      <c r="A72" s="10">
        <v>330</v>
      </c>
      <c r="B72" s="4">
        <f t="shared" si="3"/>
        <v>5.7595865315812871</v>
      </c>
      <c r="C72" s="4">
        <v>2</v>
      </c>
      <c r="D72" s="4">
        <f t="shared" si="4"/>
        <v>1.7320508075688767</v>
      </c>
      <c r="E72" s="7">
        <f t="shared" si="5"/>
        <v>-1.0000000000000009</v>
      </c>
    </row>
    <row r="73" spans="1:5" x14ac:dyDescent="0.25">
      <c r="A73" s="10">
        <v>335</v>
      </c>
      <c r="B73" s="4">
        <f t="shared" si="3"/>
        <v>5.8468529941810043</v>
      </c>
      <c r="C73" s="4">
        <v>2</v>
      </c>
      <c r="D73" s="4">
        <f t="shared" si="4"/>
        <v>1.8126155740733001</v>
      </c>
      <c r="E73" s="7">
        <f t="shared" si="5"/>
        <v>-0.84523652348139844</v>
      </c>
    </row>
    <row r="74" spans="1:5" x14ac:dyDescent="0.25">
      <c r="A74" s="10">
        <v>340</v>
      </c>
      <c r="B74" s="4">
        <f t="shared" si="3"/>
        <v>5.9341194567807207</v>
      </c>
      <c r="C74" s="4">
        <v>2</v>
      </c>
      <c r="D74" s="4">
        <f t="shared" si="4"/>
        <v>1.8793852415718169</v>
      </c>
      <c r="E74" s="7">
        <f t="shared" si="5"/>
        <v>-0.6840402866513372</v>
      </c>
    </row>
    <row r="75" spans="1:5" x14ac:dyDescent="0.25">
      <c r="A75" s="10">
        <v>345</v>
      </c>
      <c r="B75" s="4">
        <f t="shared" si="3"/>
        <v>6.0213859193804371</v>
      </c>
      <c r="C75" s="4">
        <v>2</v>
      </c>
      <c r="D75" s="4">
        <f t="shared" si="4"/>
        <v>1.9318516525781366</v>
      </c>
      <c r="E75" s="7">
        <f t="shared" si="5"/>
        <v>-0.51763809020504137</v>
      </c>
    </row>
    <row r="76" spans="1:5" x14ac:dyDescent="0.25">
      <c r="A76" s="10">
        <v>350</v>
      </c>
      <c r="B76" s="4">
        <f t="shared" si="3"/>
        <v>6.1086523819801535</v>
      </c>
      <c r="C76" s="4">
        <v>2</v>
      </c>
      <c r="D76" s="4">
        <f t="shared" si="4"/>
        <v>1.969615506024416</v>
      </c>
      <c r="E76" s="7">
        <f t="shared" si="5"/>
        <v>-0.34729635533386077</v>
      </c>
    </row>
    <row r="77" spans="1:5" x14ac:dyDescent="0.25">
      <c r="A77" s="10">
        <v>355</v>
      </c>
      <c r="B77" s="4">
        <f t="shared" si="3"/>
        <v>6.1959188445798699</v>
      </c>
      <c r="C77" s="4">
        <v>2</v>
      </c>
      <c r="D77" s="4">
        <f t="shared" si="4"/>
        <v>1.9923893961834911</v>
      </c>
      <c r="E77" s="7">
        <f t="shared" si="5"/>
        <v>-0.17431148549531664</v>
      </c>
    </row>
    <row r="78" spans="1:5" x14ac:dyDescent="0.25">
      <c r="A78" s="9">
        <v>360</v>
      </c>
      <c r="B78" s="6">
        <f t="shared" si="3"/>
        <v>6.2831853071795862</v>
      </c>
      <c r="C78" s="4">
        <v>2</v>
      </c>
      <c r="D78" s="6">
        <f t="shared" si="4"/>
        <v>2</v>
      </c>
      <c r="E78" s="5">
        <f t="shared" si="5"/>
        <v>-4.90059381963448E-16</v>
      </c>
    </row>
  </sheetData>
  <mergeCells count="1">
    <mergeCell ref="A4:E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6768-9567-41DE-AB70-FB84A10265B6}">
  <dimension ref="A2:AF78"/>
  <sheetViews>
    <sheetView showGridLines="0" topLeftCell="D5" workbookViewId="0">
      <selection activeCell="L7" sqref="L7"/>
    </sheetView>
  </sheetViews>
  <sheetFormatPr baseColWidth="10" defaultRowHeight="15" x14ac:dyDescent="0.25"/>
  <cols>
    <col min="2" max="2" width="18.7109375" customWidth="1"/>
    <col min="5" max="5" width="11.85546875" bestFit="1" customWidth="1"/>
  </cols>
  <sheetData>
    <row r="2" spans="1:32" x14ac:dyDescent="0.25">
      <c r="H2" t="s">
        <v>52</v>
      </c>
    </row>
    <row r="3" spans="1:32" x14ac:dyDescent="0.25">
      <c r="H3" s="56" t="s">
        <v>5</v>
      </c>
      <c r="I3">
        <f>Rotación_Tensor!E10</f>
        <v>50</v>
      </c>
    </row>
    <row r="4" spans="1:32" ht="15.75" thickBot="1" x14ac:dyDescent="0.3">
      <c r="A4" s="43" t="s">
        <v>14</v>
      </c>
      <c r="B4" s="44"/>
      <c r="C4" s="44"/>
      <c r="D4" s="44"/>
      <c r="E4" s="45"/>
      <c r="M4" t="s">
        <v>53</v>
      </c>
      <c r="P4" t="s">
        <v>54</v>
      </c>
    </row>
    <row r="5" spans="1:32" x14ac:dyDescent="0.25">
      <c r="A5" s="13" t="s">
        <v>13</v>
      </c>
      <c r="B5" s="12" t="s">
        <v>12</v>
      </c>
      <c r="C5" s="12" t="s">
        <v>11</v>
      </c>
      <c r="D5" s="12" t="s">
        <v>10</v>
      </c>
      <c r="E5" s="11" t="s">
        <v>9</v>
      </c>
      <c r="G5" s="13" t="s">
        <v>13</v>
      </c>
      <c r="H5" s="12" t="s">
        <v>12</v>
      </c>
      <c r="I5" s="12" t="s">
        <v>11</v>
      </c>
      <c r="J5" s="12" t="s">
        <v>10</v>
      </c>
      <c r="K5" s="11" t="s">
        <v>9</v>
      </c>
      <c r="M5" s="56" t="s">
        <v>10</v>
      </c>
      <c r="N5" s="56" t="s">
        <v>9</v>
      </c>
      <c r="P5" s="56" t="s">
        <v>10</v>
      </c>
      <c r="Q5" s="56" t="s">
        <v>9</v>
      </c>
      <c r="S5" s="85" t="s">
        <v>55</v>
      </c>
      <c r="T5" s="86"/>
      <c r="V5" s="12" t="s">
        <v>11</v>
      </c>
      <c r="W5" s="12" t="s">
        <v>10</v>
      </c>
      <c r="X5" s="11" t="s">
        <v>9</v>
      </c>
      <c r="Z5" s="12" t="s">
        <v>11</v>
      </c>
      <c r="AA5" s="12" t="s">
        <v>10</v>
      </c>
      <c r="AB5" s="11" t="s">
        <v>9</v>
      </c>
      <c r="AD5" s="12" t="s">
        <v>11</v>
      </c>
      <c r="AE5" s="12" t="s">
        <v>10</v>
      </c>
      <c r="AF5" s="11" t="s">
        <v>9</v>
      </c>
    </row>
    <row r="6" spans="1:32" x14ac:dyDescent="0.25">
      <c r="A6" s="10">
        <v>0</v>
      </c>
      <c r="B6" s="4">
        <f>RADIANS(A6)</f>
        <v>0</v>
      </c>
      <c r="C6" s="4">
        <v>4</v>
      </c>
      <c r="D6" s="4">
        <f>C6*COS(B6)</f>
        <v>4</v>
      </c>
      <c r="E6" s="7">
        <f>C6*SIN(B6)</f>
        <v>0</v>
      </c>
      <c r="F6">
        <v>90</v>
      </c>
      <c r="G6" s="10">
        <v>0</v>
      </c>
      <c r="H6" s="4">
        <f>RADIANS(G6)</f>
        <v>0</v>
      </c>
      <c r="I6" s="4">
        <f>C6</f>
        <v>4</v>
      </c>
      <c r="J6" s="4">
        <f>I6*COS(RADIANS(F6))</f>
        <v>2.45029690981724E-16</v>
      </c>
      <c r="K6" s="7">
        <f>I6*SIN(RADIANS(F6))</f>
        <v>4</v>
      </c>
      <c r="M6">
        <f>IF($I$3=G6,J6,0)</f>
        <v>0</v>
      </c>
      <c r="N6">
        <f>IF($I$3=G6,K6,0)</f>
        <v>0</v>
      </c>
      <c r="P6">
        <f>IF(AND($I$3+180=G6,$I$3&lt;180.5),J6,IF(AND($I$3&gt;180.5,$I$3-180=G6),J6,0))</f>
        <v>0</v>
      </c>
      <c r="Q6">
        <f>IF(AND($I$3+180=G6,$I$3&lt;180.5),K6,IF(AND($I$3&gt;180.5,$I$3-180=G6),K6,0))</f>
        <v>0</v>
      </c>
      <c r="S6" s="91">
        <f>SUM(M6:M78)</f>
        <v>3.0641777724759121</v>
      </c>
      <c r="T6" s="92">
        <f>SUM(N6:N78)</f>
        <v>2.571150438746157</v>
      </c>
      <c r="V6">
        <v>3</v>
      </c>
      <c r="W6">
        <f>V6*COS(H6)</f>
        <v>3</v>
      </c>
      <c r="X6">
        <f>V6*SIN(H6)</f>
        <v>0</v>
      </c>
      <c r="Z6">
        <v>2</v>
      </c>
      <c r="AA6">
        <f>Z6*COS(H6)</f>
        <v>2</v>
      </c>
      <c r="AB6">
        <f>Z6*SIN(H6)</f>
        <v>0</v>
      </c>
      <c r="AD6">
        <v>1</v>
      </c>
      <c r="AE6">
        <f>AD6*COS(H6)</f>
        <v>1</v>
      </c>
      <c r="AF6">
        <f>AD6*SIN(H6)</f>
        <v>0</v>
      </c>
    </row>
    <row r="7" spans="1:32" ht="15.75" thickBot="1" x14ac:dyDescent="0.3">
      <c r="A7" s="10">
        <v>5</v>
      </c>
      <c r="B7" s="4">
        <f t="shared" ref="B7:B70" si="0">RADIANS(A7)</f>
        <v>8.7266462599716474E-2</v>
      </c>
      <c r="C7" s="4">
        <v>4</v>
      </c>
      <c r="D7" s="4">
        <f t="shared" ref="D7:D70" si="1">C7*COS(B7)</f>
        <v>3.9847787923669822</v>
      </c>
      <c r="E7" s="7">
        <f t="shared" ref="E7:E70" si="2">C7*SIN(B7)</f>
        <v>0.34862297099063266</v>
      </c>
      <c r="F7">
        <f>F6-5</f>
        <v>85</v>
      </c>
      <c r="G7" s="10">
        <v>5</v>
      </c>
      <c r="H7" s="4">
        <f t="shared" ref="H7:H70" si="3">RADIANS(G7)</f>
        <v>8.7266462599716474E-2</v>
      </c>
      <c r="I7" s="4">
        <f t="shared" ref="I7:I70" si="4">C7</f>
        <v>4</v>
      </c>
      <c r="J7" s="4">
        <f t="shared" ref="J7:J70" si="5">I7*COS(RADIANS(F7))</f>
        <v>0.34862297099063255</v>
      </c>
      <c r="K7" s="7">
        <f t="shared" ref="K7:K70" si="6">I7*SIN(RADIANS(F7))</f>
        <v>3.9847787923669822</v>
      </c>
      <c r="M7">
        <f t="shared" ref="M7:M70" si="7">IF($I$3=G7,J7,0)</f>
        <v>0</v>
      </c>
      <c r="N7">
        <f t="shared" ref="N7:N70" si="8">IF($I$3=G7,K7,0)</f>
        <v>0</v>
      </c>
      <c r="P7">
        <f t="shared" ref="P7:P70" si="9">IF(AND($I$3+180=G7,$I$3&lt;180.5),J7,IF(AND($I$3&gt;180.5,$I$3-180=G7),J7,0))</f>
        <v>0</v>
      </c>
      <c r="Q7">
        <f t="shared" ref="Q7:Q70" si="10">IF(AND($I$3+180=G7,$I$3&lt;180.5),K7,IF(AND($I$3&gt;180.5,$I$3-180=G7),K7,0))</f>
        <v>0</v>
      </c>
      <c r="S7" s="93">
        <f>SUM(P6:P78)</f>
        <v>-3.0641777724759121</v>
      </c>
      <c r="T7" s="94">
        <f>SUM(Q6:Q78)</f>
        <v>-2.571150438746157</v>
      </c>
      <c r="V7">
        <v>3</v>
      </c>
      <c r="W7">
        <f t="shared" ref="W7:W70" si="11">V7*COS(H7)</f>
        <v>2.9885840942752369</v>
      </c>
      <c r="X7">
        <f t="shared" ref="X7:X70" si="12">V7*SIN(H7)</f>
        <v>0.26146722824297453</v>
      </c>
      <c r="Z7">
        <v>2</v>
      </c>
      <c r="AA7">
        <f t="shared" ref="AA7:AA70" si="13">Z7*COS(H7)</f>
        <v>1.9923893961834911</v>
      </c>
      <c r="AB7">
        <f t="shared" ref="AB7:AB70" si="14">Z7*SIN(H7)</f>
        <v>0.17431148549531633</v>
      </c>
      <c r="AD7">
        <v>1</v>
      </c>
      <c r="AE7">
        <f>AD7*COS(H7)</f>
        <v>0.99619469809174555</v>
      </c>
      <c r="AF7">
        <f t="shared" ref="AF7:AF70" si="15">AD7*SIN(H7)</f>
        <v>8.7155742747658166E-2</v>
      </c>
    </row>
    <row r="8" spans="1:32" x14ac:dyDescent="0.25">
      <c r="A8" s="10">
        <v>10</v>
      </c>
      <c r="B8" s="4">
        <f t="shared" si="0"/>
        <v>0.17453292519943295</v>
      </c>
      <c r="C8" s="4">
        <v>4</v>
      </c>
      <c r="D8" s="4">
        <f t="shared" si="1"/>
        <v>3.9392310120488321</v>
      </c>
      <c r="E8" s="7">
        <f t="shared" si="2"/>
        <v>0.69459271066772132</v>
      </c>
      <c r="F8">
        <f t="shared" ref="F8:F23" si="16">F7-5</f>
        <v>80</v>
      </c>
      <c r="G8" s="10">
        <v>10</v>
      </c>
      <c r="H8" s="4">
        <f t="shared" si="3"/>
        <v>0.17453292519943295</v>
      </c>
      <c r="I8" s="4">
        <f t="shared" si="4"/>
        <v>4</v>
      </c>
      <c r="J8" s="4">
        <f t="shared" si="5"/>
        <v>0.69459271066772166</v>
      </c>
      <c r="K8" s="7">
        <f t="shared" si="6"/>
        <v>3.9392310120488321</v>
      </c>
      <c r="M8">
        <f t="shared" si="7"/>
        <v>0</v>
      </c>
      <c r="N8">
        <f t="shared" si="8"/>
        <v>0</v>
      </c>
      <c r="P8">
        <f>IF(AND($I$3+180=G8,$I$3&lt;180.5),J8,IF(AND($I$3&gt;180.5,$I$3-180=G8),J8,0))</f>
        <v>0</v>
      </c>
      <c r="Q8">
        <f t="shared" si="10"/>
        <v>0</v>
      </c>
      <c r="V8">
        <v>3</v>
      </c>
      <c r="W8">
        <f t="shared" si="11"/>
        <v>2.9544232590366239</v>
      </c>
      <c r="X8">
        <f t="shared" si="12"/>
        <v>0.52094453300079102</v>
      </c>
      <c r="Z8">
        <v>2</v>
      </c>
      <c r="AA8">
        <f t="shared" si="13"/>
        <v>1.969615506024416</v>
      </c>
      <c r="AB8">
        <f t="shared" si="14"/>
        <v>0.34729635533386066</v>
      </c>
      <c r="AD8">
        <v>1</v>
      </c>
      <c r="AE8">
        <f t="shared" ref="AE7:AE70" si="17">AD8*COS(H8)</f>
        <v>0.98480775301220802</v>
      </c>
      <c r="AF8">
        <f t="shared" si="15"/>
        <v>0.17364817766693033</v>
      </c>
    </row>
    <row r="9" spans="1:32" x14ac:dyDescent="0.25">
      <c r="A9" s="10">
        <v>15</v>
      </c>
      <c r="B9" s="4">
        <f t="shared" si="0"/>
        <v>0.26179938779914941</v>
      </c>
      <c r="C9" s="4">
        <v>4</v>
      </c>
      <c r="D9" s="4">
        <f t="shared" si="1"/>
        <v>3.8637033051562732</v>
      </c>
      <c r="E9" s="7">
        <f t="shared" si="2"/>
        <v>1.035276180410083</v>
      </c>
      <c r="F9">
        <f t="shared" si="16"/>
        <v>75</v>
      </c>
      <c r="G9" s="10">
        <v>15</v>
      </c>
      <c r="H9" s="4">
        <f t="shared" si="3"/>
        <v>0.26179938779914941</v>
      </c>
      <c r="I9" s="4">
        <f t="shared" si="4"/>
        <v>4</v>
      </c>
      <c r="J9" s="4">
        <f t="shared" si="5"/>
        <v>1.035276180410083</v>
      </c>
      <c r="K9" s="7">
        <f t="shared" si="6"/>
        <v>3.8637033051562732</v>
      </c>
      <c r="M9">
        <f t="shared" si="7"/>
        <v>0</v>
      </c>
      <c r="N9">
        <f t="shared" si="8"/>
        <v>0</v>
      </c>
      <c r="P9">
        <f t="shared" si="9"/>
        <v>0</v>
      </c>
      <c r="Q9">
        <f t="shared" si="10"/>
        <v>0</v>
      </c>
      <c r="V9">
        <v>3</v>
      </c>
      <c r="W9">
        <f t="shared" si="11"/>
        <v>2.897777478867205</v>
      </c>
      <c r="X9">
        <f t="shared" si="12"/>
        <v>0.77645713530756222</v>
      </c>
      <c r="Z9">
        <v>2</v>
      </c>
      <c r="AA9">
        <f t="shared" si="13"/>
        <v>1.9318516525781366</v>
      </c>
      <c r="AB9">
        <f t="shared" si="14"/>
        <v>0.51763809020504148</v>
      </c>
      <c r="AD9">
        <v>1</v>
      </c>
      <c r="AE9">
        <f t="shared" si="17"/>
        <v>0.96592582628906831</v>
      </c>
      <c r="AF9">
        <f t="shared" si="15"/>
        <v>0.25881904510252074</v>
      </c>
    </row>
    <row r="10" spans="1:32" x14ac:dyDescent="0.25">
      <c r="A10" s="10">
        <v>20</v>
      </c>
      <c r="B10" s="4">
        <f t="shared" si="0"/>
        <v>0.3490658503988659</v>
      </c>
      <c r="C10" s="4">
        <v>4</v>
      </c>
      <c r="D10" s="4">
        <f t="shared" si="1"/>
        <v>3.7587704831436337</v>
      </c>
      <c r="E10" s="7">
        <f t="shared" si="2"/>
        <v>1.3680805733026749</v>
      </c>
      <c r="F10">
        <f t="shared" si="16"/>
        <v>70</v>
      </c>
      <c r="G10" s="10">
        <v>20</v>
      </c>
      <c r="H10" s="4">
        <f t="shared" si="3"/>
        <v>0.3490658503988659</v>
      </c>
      <c r="I10" s="4">
        <f t="shared" si="4"/>
        <v>4</v>
      </c>
      <c r="J10" s="4">
        <f t="shared" si="5"/>
        <v>1.3680805733026753</v>
      </c>
      <c r="K10" s="7">
        <f t="shared" si="6"/>
        <v>3.7587704831436333</v>
      </c>
      <c r="M10">
        <f t="shared" si="7"/>
        <v>0</v>
      </c>
      <c r="N10">
        <f t="shared" si="8"/>
        <v>0</v>
      </c>
      <c r="P10">
        <f t="shared" si="9"/>
        <v>0</v>
      </c>
      <c r="Q10">
        <f t="shared" si="10"/>
        <v>0</v>
      </c>
      <c r="V10">
        <v>3</v>
      </c>
      <c r="W10">
        <f t="shared" si="11"/>
        <v>2.8190778623577253</v>
      </c>
      <c r="X10">
        <f t="shared" si="12"/>
        <v>1.0260604299770062</v>
      </c>
      <c r="Z10">
        <v>2</v>
      </c>
      <c r="AA10">
        <f t="shared" si="13"/>
        <v>1.8793852415718169</v>
      </c>
      <c r="AB10">
        <f t="shared" si="14"/>
        <v>0.68404028665133743</v>
      </c>
      <c r="AD10">
        <v>1</v>
      </c>
      <c r="AE10">
        <f t="shared" si="17"/>
        <v>0.93969262078590843</v>
      </c>
      <c r="AF10">
        <f t="shared" si="15"/>
        <v>0.34202014332566871</v>
      </c>
    </row>
    <row r="11" spans="1:32" x14ac:dyDescent="0.25">
      <c r="A11" s="10">
        <v>25</v>
      </c>
      <c r="B11" s="4">
        <f t="shared" si="0"/>
        <v>0.43633231299858238</v>
      </c>
      <c r="C11" s="4">
        <v>4</v>
      </c>
      <c r="D11" s="4">
        <f t="shared" si="1"/>
        <v>3.6252311481465997</v>
      </c>
      <c r="E11" s="7">
        <f t="shared" si="2"/>
        <v>1.6904730469627978</v>
      </c>
      <c r="F11">
        <f t="shared" si="16"/>
        <v>65</v>
      </c>
      <c r="G11" s="10">
        <v>25</v>
      </c>
      <c r="H11" s="4">
        <f t="shared" si="3"/>
        <v>0.43633231299858238</v>
      </c>
      <c r="I11" s="4">
        <f t="shared" si="4"/>
        <v>4</v>
      </c>
      <c r="J11" s="4">
        <f t="shared" si="5"/>
        <v>1.6904730469627978</v>
      </c>
      <c r="K11" s="7">
        <f t="shared" si="6"/>
        <v>3.6252311481465997</v>
      </c>
      <c r="M11">
        <f t="shared" si="7"/>
        <v>0</v>
      </c>
      <c r="N11">
        <f t="shared" si="8"/>
        <v>0</v>
      </c>
      <c r="P11">
        <f t="shared" si="9"/>
        <v>0</v>
      </c>
      <c r="Q11">
        <f t="shared" si="10"/>
        <v>0</v>
      </c>
      <c r="V11">
        <v>3</v>
      </c>
      <c r="W11">
        <f t="shared" si="11"/>
        <v>2.7189233611099497</v>
      </c>
      <c r="X11">
        <f t="shared" si="12"/>
        <v>1.2678547852220983</v>
      </c>
      <c r="Z11">
        <v>2</v>
      </c>
      <c r="AA11">
        <f t="shared" si="13"/>
        <v>1.8126155740732999</v>
      </c>
      <c r="AB11">
        <f t="shared" si="14"/>
        <v>0.84523652348139888</v>
      </c>
      <c r="AD11">
        <v>1</v>
      </c>
      <c r="AE11">
        <f t="shared" si="17"/>
        <v>0.90630778703664994</v>
      </c>
      <c r="AF11">
        <f t="shared" si="15"/>
        <v>0.42261826174069944</v>
      </c>
    </row>
    <row r="12" spans="1:32" x14ac:dyDescent="0.25">
      <c r="A12" s="10">
        <v>30</v>
      </c>
      <c r="B12" s="4">
        <f t="shared" si="0"/>
        <v>0.52359877559829882</v>
      </c>
      <c r="C12" s="4">
        <v>4</v>
      </c>
      <c r="D12" s="4">
        <f t="shared" si="1"/>
        <v>3.4641016151377548</v>
      </c>
      <c r="E12" s="7">
        <f t="shared" si="2"/>
        <v>1.9999999999999998</v>
      </c>
      <c r="F12">
        <f t="shared" si="16"/>
        <v>60</v>
      </c>
      <c r="G12" s="10">
        <v>30</v>
      </c>
      <c r="H12" s="4">
        <f t="shared" si="3"/>
        <v>0.52359877559829882</v>
      </c>
      <c r="I12" s="4">
        <f t="shared" si="4"/>
        <v>4</v>
      </c>
      <c r="J12" s="4">
        <f t="shared" si="5"/>
        <v>2.0000000000000004</v>
      </c>
      <c r="K12" s="7">
        <f t="shared" si="6"/>
        <v>3.4641016151377544</v>
      </c>
      <c r="M12">
        <f t="shared" si="7"/>
        <v>0</v>
      </c>
      <c r="N12">
        <f t="shared" si="8"/>
        <v>0</v>
      </c>
      <c r="P12">
        <f t="shared" si="9"/>
        <v>0</v>
      </c>
      <c r="Q12">
        <f t="shared" si="10"/>
        <v>0</v>
      </c>
      <c r="V12">
        <v>3</v>
      </c>
      <c r="W12">
        <f t="shared" si="11"/>
        <v>2.598076211353316</v>
      </c>
      <c r="X12">
        <f t="shared" si="12"/>
        <v>1.4999999999999998</v>
      </c>
      <c r="Z12">
        <v>2</v>
      </c>
      <c r="AA12">
        <f t="shared" si="13"/>
        <v>1.7320508075688774</v>
      </c>
      <c r="AB12">
        <f t="shared" si="14"/>
        <v>0.99999999999999989</v>
      </c>
      <c r="AD12">
        <v>1</v>
      </c>
      <c r="AE12">
        <f t="shared" si="17"/>
        <v>0.86602540378443871</v>
      </c>
      <c r="AF12">
        <f t="shared" si="15"/>
        <v>0.49999999999999994</v>
      </c>
    </row>
    <row r="13" spans="1:32" x14ac:dyDescent="0.25">
      <c r="A13" s="10">
        <v>35</v>
      </c>
      <c r="B13" s="4">
        <f t="shared" si="0"/>
        <v>0.6108652381980153</v>
      </c>
      <c r="C13" s="4">
        <v>4</v>
      </c>
      <c r="D13" s="4">
        <f t="shared" si="1"/>
        <v>3.2766081771559672</v>
      </c>
      <c r="E13" s="7">
        <f t="shared" si="2"/>
        <v>2.2943057454041842</v>
      </c>
      <c r="F13">
        <f t="shared" si="16"/>
        <v>55</v>
      </c>
      <c r="G13" s="10">
        <v>35</v>
      </c>
      <c r="H13" s="4">
        <f t="shared" si="3"/>
        <v>0.6108652381980153</v>
      </c>
      <c r="I13" s="4">
        <f t="shared" si="4"/>
        <v>4</v>
      </c>
      <c r="J13" s="4">
        <f t="shared" si="5"/>
        <v>2.2943057454041846</v>
      </c>
      <c r="K13" s="7">
        <f t="shared" si="6"/>
        <v>3.2766081771559672</v>
      </c>
      <c r="M13">
        <f t="shared" si="7"/>
        <v>0</v>
      </c>
      <c r="N13">
        <f t="shared" si="8"/>
        <v>0</v>
      </c>
      <c r="P13">
        <f t="shared" si="9"/>
        <v>0</v>
      </c>
      <c r="Q13">
        <f t="shared" si="10"/>
        <v>0</v>
      </c>
      <c r="V13">
        <v>3</v>
      </c>
      <c r="W13">
        <f t="shared" si="11"/>
        <v>2.4574561328669753</v>
      </c>
      <c r="X13">
        <f t="shared" si="12"/>
        <v>1.7207293090531381</v>
      </c>
      <c r="Z13">
        <v>2</v>
      </c>
      <c r="AA13">
        <f t="shared" si="13"/>
        <v>1.6383040885779836</v>
      </c>
      <c r="AB13">
        <f t="shared" si="14"/>
        <v>1.1471528727020921</v>
      </c>
      <c r="AD13">
        <v>1</v>
      </c>
      <c r="AE13">
        <f t="shared" si="17"/>
        <v>0.8191520442889918</v>
      </c>
      <c r="AF13">
        <f t="shared" si="15"/>
        <v>0.57357643635104605</v>
      </c>
    </row>
    <row r="14" spans="1:32" x14ac:dyDescent="0.25">
      <c r="A14" s="10">
        <v>40</v>
      </c>
      <c r="B14" s="4">
        <f t="shared" si="0"/>
        <v>0.69813170079773179</v>
      </c>
      <c r="C14" s="4">
        <v>4</v>
      </c>
      <c r="D14" s="4">
        <f t="shared" si="1"/>
        <v>3.0641777724759121</v>
      </c>
      <c r="E14" s="7">
        <f t="shared" si="2"/>
        <v>2.571150438746157</v>
      </c>
      <c r="F14">
        <f t="shared" si="16"/>
        <v>50</v>
      </c>
      <c r="G14" s="10">
        <v>40</v>
      </c>
      <c r="H14" s="4">
        <f t="shared" si="3"/>
        <v>0.69813170079773179</v>
      </c>
      <c r="I14" s="4">
        <f t="shared" si="4"/>
        <v>4</v>
      </c>
      <c r="J14" s="4">
        <f t="shared" si="5"/>
        <v>2.5711504387461575</v>
      </c>
      <c r="K14" s="7">
        <f t="shared" si="6"/>
        <v>3.0641777724759121</v>
      </c>
      <c r="M14">
        <f t="shared" si="7"/>
        <v>0</v>
      </c>
      <c r="N14">
        <f t="shared" si="8"/>
        <v>0</v>
      </c>
      <c r="P14">
        <f t="shared" si="9"/>
        <v>0</v>
      </c>
      <c r="Q14">
        <f t="shared" si="10"/>
        <v>0</v>
      </c>
      <c r="V14">
        <v>3</v>
      </c>
      <c r="W14">
        <f t="shared" si="11"/>
        <v>2.2981333293569342</v>
      </c>
      <c r="X14">
        <f t="shared" si="12"/>
        <v>1.9283628290596178</v>
      </c>
      <c r="Z14">
        <v>2</v>
      </c>
      <c r="AA14">
        <f t="shared" si="13"/>
        <v>1.532088886237956</v>
      </c>
      <c r="AB14">
        <f t="shared" si="14"/>
        <v>1.2855752193730785</v>
      </c>
      <c r="AD14">
        <v>1</v>
      </c>
      <c r="AE14">
        <f t="shared" si="17"/>
        <v>0.76604444311897801</v>
      </c>
      <c r="AF14">
        <f t="shared" si="15"/>
        <v>0.64278760968653925</v>
      </c>
    </row>
    <row r="15" spans="1:32" x14ac:dyDescent="0.25">
      <c r="A15" s="10">
        <v>45</v>
      </c>
      <c r="B15" s="4">
        <f t="shared" si="0"/>
        <v>0.78539816339744828</v>
      </c>
      <c r="C15" s="4">
        <v>4</v>
      </c>
      <c r="D15" s="4">
        <f t="shared" si="1"/>
        <v>2.8284271247461903</v>
      </c>
      <c r="E15" s="7">
        <f t="shared" si="2"/>
        <v>2.8284271247461898</v>
      </c>
      <c r="F15">
        <f t="shared" si="16"/>
        <v>45</v>
      </c>
      <c r="G15" s="10">
        <v>45</v>
      </c>
      <c r="H15" s="4">
        <f t="shared" si="3"/>
        <v>0.78539816339744828</v>
      </c>
      <c r="I15" s="4">
        <f t="shared" si="4"/>
        <v>4</v>
      </c>
      <c r="J15" s="4">
        <f t="shared" si="5"/>
        <v>2.8284271247461903</v>
      </c>
      <c r="K15" s="7">
        <f t="shared" si="6"/>
        <v>2.8284271247461898</v>
      </c>
      <c r="M15">
        <f t="shared" si="7"/>
        <v>0</v>
      </c>
      <c r="N15">
        <f t="shared" si="8"/>
        <v>0</v>
      </c>
      <c r="P15">
        <f t="shared" si="9"/>
        <v>0</v>
      </c>
      <c r="Q15">
        <f t="shared" si="10"/>
        <v>0</v>
      </c>
      <c r="V15">
        <v>3</v>
      </c>
      <c r="W15">
        <f t="shared" si="11"/>
        <v>2.1213203435596428</v>
      </c>
      <c r="X15">
        <f t="shared" si="12"/>
        <v>2.1213203435596424</v>
      </c>
      <c r="Z15">
        <v>2</v>
      </c>
      <c r="AA15">
        <f t="shared" si="13"/>
        <v>1.4142135623730951</v>
      </c>
      <c r="AB15">
        <f t="shared" si="14"/>
        <v>1.4142135623730949</v>
      </c>
      <c r="AD15">
        <v>1</v>
      </c>
      <c r="AE15">
        <f t="shared" si="17"/>
        <v>0.70710678118654757</v>
      </c>
      <c r="AF15">
        <f t="shared" si="15"/>
        <v>0.70710678118654746</v>
      </c>
    </row>
    <row r="16" spans="1:32" x14ac:dyDescent="0.25">
      <c r="A16" s="10">
        <v>50</v>
      </c>
      <c r="B16" s="4">
        <f t="shared" si="0"/>
        <v>0.87266462599716477</v>
      </c>
      <c r="C16" s="4">
        <v>4</v>
      </c>
      <c r="D16" s="4">
        <f t="shared" si="1"/>
        <v>2.5711504387461575</v>
      </c>
      <c r="E16" s="7">
        <f t="shared" si="2"/>
        <v>3.0641777724759121</v>
      </c>
      <c r="F16">
        <f t="shared" si="16"/>
        <v>40</v>
      </c>
      <c r="G16" s="10">
        <v>50</v>
      </c>
      <c r="H16" s="4">
        <f t="shared" si="3"/>
        <v>0.87266462599716477</v>
      </c>
      <c r="I16" s="4">
        <f t="shared" si="4"/>
        <v>4</v>
      </c>
      <c r="J16" s="4">
        <f t="shared" si="5"/>
        <v>3.0641777724759121</v>
      </c>
      <c r="K16" s="7">
        <f t="shared" si="6"/>
        <v>2.571150438746157</v>
      </c>
      <c r="M16">
        <f t="shared" si="7"/>
        <v>3.0641777724759121</v>
      </c>
      <c r="N16">
        <f t="shared" si="8"/>
        <v>2.571150438746157</v>
      </c>
      <c r="P16">
        <f t="shared" si="9"/>
        <v>0</v>
      </c>
      <c r="Q16">
        <f t="shared" si="10"/>
        <v>0</v>
      </c>
      <c r="V16">
        <v>3</v>
      </c>
      <c r="W16">
        <f t="shared" si="11"/>
        <v>1.9283628290596182</v>
      </c>
      <c r="X16">
        <f t="shared" si="12"/>
        <v>2.2981333293569342</v>
      </c>
      <c r="Z16">
        <v>2</v>
      </c>
      <c r="AA16">
        <f t="shared" si="13"/>
        <v>1.2855752193730787</v>
      </c>
      <c r="AB16">
        <f t="shared" si="14"/>
        <v>1.532088886237956</v>
      </c>
      <c r="AD16">
        <v>1</v>
      </c>
      <c r="AE16">
        <f t="shared" si="17"/>
        <v>0.64278760968653936</v>
      </c>
      <c r="AF16">
        <f t="shared" si="15"/>
        <v>0.76604444311897801</v>
      </c>
    </row>
    <row r="17" spans="1:32" x14ac:dyDescent="0.25">
      <c r="A17" s="10">
        <v>55</v>
      </c>
      <c r="B17" s="4">
        <f t="shared" si="0"/>
        <v>0.95993108859688125</v>
      </c>
      <c r="C17" s="4">
        <v>4</v>
      </c>
      <c r="D17" s="4">
        <f t="shared" si="1"/>
        <v>2.2943057454041846</v>
      </c>
      <c r="E17" s="7">
        <f t="shared" si="2"/>
        <v>3.2766081771559672</v>
      </c>
      <c r="F17">
        <f t="shared" si="16"/>
        <v>35</v>
      </c>
      <c r="G17" s="10">
        <v>55</v>
      </c>
      <c r="H17" s="4">
        <f t="shared" si="3"/>
        <v>0.95993108859688125</v>
      </c>
      <c r="I17" s="4">
        <f t="shared" si="4"/>
        <v>4</v>
      </c>
      <c r="J17" s="4">
        <f t="shared" si="5"/>
        <v>3.2766081771559672</v>
      </c>
      <c r="K17" s="7">
        <f t="shared" si="6"/>
        <v>2.2943057454041842</v>
      </c>
      <c r="M17">
        <f t="shared" si="7"/>
        <v>0</v>
      </c>
      <c r="N17">
        <f t="shared" si="8"/>
        <v>0</v>
      </c>
      <c r="P17">
        <f t="shared" si="9"/>
        <v>0</v>
      </c>
      <c r="Q17">
        <f t="shared" si="10"/>
        <v>0</v>
      </c>
      <c r="V17">
        <v>3</v>
      </c>
      <c r="W17">
        <f t="shared" si="11"/>
        <v>1.7207293090531386</v>
      </c>
      <c r="X17">
        <f t="shared" si="12"/>
        <v>2.4574561328669753</v>
      </c>
      <c r="Z17">
        <v>2</v>
      </c>
      <c r="AA17">
        <f t="shared" si="13"/>
        <v>1.1471528727020923</v>
      </c>
      <c r="AB17">
        <f t="shared" si="14"/>
        <v>1.6383040885779836</v>
      </c>
      <c r="AD17">
        <v>1</v>
      </c>
      <c r="AE17">
        <f t="shared" si="17"/>
        <v>0.57357643635104616</v>
      </c>
      <c r="AF17">
        <f t="shared" si="15"/>
        <v>0.8191520442889918</v>
      </c>
    </row>
    <row r="18" spans="1:32" x14ac:dyDescent="0.25">
      <c r="A18" s="10">
        <v>60</v>
      </c>
      <c r="B18" s="4">
        <f t="shared" si="0"/>
        <v>1.0471975511965976</v>
      </c>
      <c r="C18" s="4">
        <v>4</v>
      </c>
      <c r="D18" s="4">
        <f t="shared" si="1"/>
        <v>2.0000000000000004</v>
      </c>
      <c r="E18" s="7">
        <f t="shared" si="2"/>
        <v>3.4641016151377544</v>
      </c>
      <c r="F18">
        <f t="shared" si="16"/>
        <v>30</v>
      </c>
      <c r="G18" s="10">
        <v>60</v>
      </c>
      <c r="H18" s="4">
        <f t="shared" si="3"/>
        <v>1.0471975511965976</v>
      </c>
      <c r="I18" s="4">
        <f t="shared" si="4"/>
        <v>4</v>
      </c>
      <c r="J18" s="4">
        <f t="shared" si="5"/>
        <v>3.4641016151377548</v>
      </c>
      <c r="K18" s="7">
        <f t="shared" si="6"/>
        <v>1.9999999999999998</v>
      </c>
      <c r="M18">
        <f t="shared" si="7"/>
        <v>0</v>
      </c>
      <c r="N18">
        <f t="shared" si="8"/>
        <v>0</v>
      </c>
      <c r="P18">
        <f t="shared" si="9"/>
        <v>0</v>
      </c>
      <c r="Q18">
        <f t="shared" si="10"/>
        <v>0</v>
      </c>
      <c r="V18">
        <v>3</v>
      </c>
      <c r="W18">
        <f t="shared" si="11"/>
        <v>1.5000000000000004</v>
      </c>
      <c r="X18">
        <f t="shared" si="12"/>
        <v>2.598076211353316</v>
      </c>
      <c r="Z18">
        <v>2</v>
      </c>
      <c r="AA18">
        <f t="shared" si="13"/>
        <v>1.0000000000000002</v>
      </c>
      <c r="AB18">
        <f t="shared" si="14"/>
        <v>1.7320508075688772</v>
      </c>
      <c r="AD18">
        <v>1</v>
      </c>
      <c r="AE18">
        <f t="shared" si="17"/>
        <v>0.50000000000000011</v>
      </c>
      <c r="AF18">
        <f t="shared" si="15"/>
        <v>0.8660254037844386</v>
      </c>
    </row>
    <row r="19" spans="1:32" x14ac:dyDescent="0.25">
      <c r="A19" s="10">
        <v>65</v>
      </c>
      <c r="B19" s="4">
        <f t="shared" si="0"/>
        <v>1.1344640137963142</v>
      </c>
      <c r="C19" s="4">
        <v>4</v>
      </c>
      <c r="D19" s="4">
        <f t="shared" si="1"/>
        <v>1.6904730469627978</v>
      </c>
      <c r="E19" s="7">
        <f t="shared" si="2"/>
        <v>3.6252311481465997</v>
      </c>
      <c r="F19">
        <f t="shared" si="16"/>
        <v>25</v>
      </c>
      <c r="G19" s="10">
        <v>65</v>
      </c>
      <c r="H19" s="4">
        <f t="shared" si="3"/>
        <v>1.1344640137963142</v>
      </c>
      <c r="I19" s="4">
        <f t="shared" si="4"/>
        <v>4</v>
      </c>
      <c r="J19" s="4">
        <f t="shared" si="5"/>
        <v>3.6252311481465997</v>
      </c>
      <c r="K19" s="7">
        <f t="shared" si="6"/>
        <v>1.6904730469627978</v>
      </c>
      <c r="M19">
        <f t="shared" si="7"/>
        <v>0</v>
      </c>
      <c r="N19">
        <f t="shared" si="8"/>
        <v>0</v>
      </c>
      <c r="P19">
        <f t="shared" si="9"/>
        <v>0</v>
      </c>
      <c r="Q19">
        <f t="shared" si="10"/>
        <v>0</v>
      </c>
      <c r="V19">
        <v>3</v>
      </c>
      <c r="W19">
        <f t="shared" si="11"/>
        <v>1.2678547852220983</v>
      </c>
      <c r="X19">
        <f t="shared" si="12"/>
        <v>2.7189233611099497</v>
      </c>
      <c r="Z19">
        <v>2</v>
      </c>
      <c r="AA19">
        <f t="shared" si="13"/>
        <v>0.84523652348139888</v>
      </c>
      <c r="AB19">
        <f t="shared" si="14"/>
        <v>1.8126155740732999</v>
      </c>
      <c r="AD19">
        <v>1</v>
      </c>
      <c r="AE19">
        <f t="shared" si="17"/>
        <v>0.42261826174069944</v>
      </c>
      <c r="AF19">
        <f t="shared" si="15"/>
        <v>0.90630778703664994</v>
      </c>
    </row>
    <row r="20" spans="1:32" x14ac:dyDescent="0.25">
      <c r="A20" s="10">
        <v>70</v>
      </c>
      <c r="B20" s="4">
        <f t="shared" si="0"/>
        <v>1.2217304763960306</v>
      </c>
      <c r="C20" s="4">
        <v>4</v>
      </c>
      <c r="D20" s="4">
        <f t="shared" si="1"/>
        <v>1.3680805733026753</v>
      </c>
      <c r="E20" s="7">
        <f t="shared" si="2"/>
        <v>3.7587704831436333</v>
      </c>
      <c r="F20">
        <f t="shared" si="16"/>
        <v>20</v>
      </c>
      <c r="G20" s="10">
        <v>70</v>
      </c>
      <c r="H20" s="4">
        <f t="shared" si="3"/>
        <v>1.2217304763960306</v>
      </c>
      <c r="I20" s="4">
        <f t="shared" si="4"/>
        <v>4</v>
      </c>
      <c r="J20" s="4">
        <f t="shared" si="5"/>
        <v>3.7587704831436337</v>
      </c>
      <c r="K20" s="7">
        <f t="shared" si="6"/>
        <v>1.3680805733026749</v>
      </c>
      <c r="M20">
        <f t="shared" si="7"/>
        <v>0</v>
      </c>
      <c r="N20">
        <f t="shared" si="8"/>
        <v>0</v>
      </c>
      <c r="P20">
        <f t="shared" si="9"/>
        <v>0</v>
      </c>
      <c r="Q20">
        <f t="shared" si="10"/>
        <v>0</v>
      </c>
      <c r="V20">
        <v>3</v>
      </c>
      <c r="W20">
        <f t="shared" si="11"/>
        <v>1.0260604299770064</v>
      </c>
      <c r="X20">
        <f t="shared" si="12"/>
        <v>2.8190778623577248</v>
      </c>
      <c r="Z20">
        <v>2</v>
      </c>
      <c r="AA20">
        <f t="shared" si="13"/>
        <v>0.68404028665133765</v>
      </c>
      <c r="AB20">
        <f t="shared" si="14"/>
        <v>1.8793852415718166</v>
      </c>
      <c r="AD20">
        <v>1</v>
      </c>
      <c r="AE20">
        <f t="shared" si="17"/>
        <v>0.34202014332566882</v>
      </c>
      <c r="AF20">
        <f t="shared" si="15"/>
        <v>0.93969262078590832</v>
      </c>
    </row>
    <row r="21" spans="1:32" x14ac:dyDescent="0.25">
      <c r="A21" s="10">
        <v>75</v>
      </c>
      <c r="B21" s="4">
        <f t="shared" si="0"/>
        <v>1.3089969389957472</v>
      </c>
      <c r="C21" s="4">
        <v>4</v>
      </c>
      <c r="D21" s="4">
        <f t="shared" si="1"/>
        <v>1.035276180410083</v>
      </c>
      <c r="E21" s="7">
        <f t="shared" si="2"/>
        <v>3.8637033051562732</v>
      </c>
      <c r="F21">
        <f t="shared" si="16"/>
        <v>15</v>
      </c>
      <c r="G21" s="10">
        <v>75</v>
      </c>
      <c r="H21" s="4">
        <f t="shared" si="3"/>
        <v>1.3089969389957472</v>
      </c>
      <c r="I21" s="4">
        <f t="shared" si="4"/>
        <v>4</v>
      </c>
      <c r="J21" s="4">
        <f t="shared" si="5"/>
        <v>3.8637033051562732</v>
      </c>
      <c r="K21" s="7">
        <f t="shared" si="6"/>
        <v>1.035276180410083</v>
      </c>
      <c r="M21">
        <f t="shared" si="7"/>
        <v>0</v>
      </c>
      <c r="N21">
        <f t="shared" si="8"/>
        <v>0</v>
      </c>
      <c r="P21">
        <f t="shared" si="9"/>
        <v>0</v>
      </c>
      <c r="Q21">
        <f t="shared" si="10"/>
        <v>0</v>
      </c>
      <c r="V21">
        <v>3</v>
      </c>
      <c r="W21">
        <f t="shared" si="11"/>
        <v>0.77645713530756222</v>
      </c>
      <c r="X21">
        <f t="shared" si="12"/>
        <v>2.897777478867205</v>
      </c>
      <c r="Z21">
        <v>2</v>
      </c>
      <c r="AA21">
        <f t="shared" si="13"/>
        <v>0.51763809020504148</v>
      </c>
      <c r="AB21">
        <f t="shared" si="14"/>
        <v>1.9318516525781366</v>
      </c>
      <c r="AD21">
        <v>1</v>
      </c>
      <c r="AE21">
        <f t="shared" si="17"/>
        <v>0.25881904510252074</v>
      </c>
      <c r="AF21">
        <f t="shared" si="15"/>
        <v>0.96592582628906831</v>
      </c>
    </row>
    <row r="22" spans="1:32" x14ac:dyDescent="0.25">
      <c r="A22" s="10">
        <v>80</v>
      </c>
      <c r="B22" s="4">
        <f t="shared" si="0"/>
        <v>1.3962634015954636</v>
      </c>
      <c r="C22" s="4">
        <v>4</v>
      </c>
      <c r="D22" s="4">
        <f t="shared" si="1"/>
        <v>0.69459271066772166</v>
      </c>
      <c r="E22" s="7">
        <f t="shared" si="2"/>
        <v>3.9392310120488321</v>
      </c>
      <c r="F22">
        <f t="shared" si="16"/>
        <v>10</v>
      </c>
      <c r="G22" s="10">
        <v>80</v>
      </c>
      <c r="H22" s="4">
        <f t="shared" si="3"/>
        <v>1.3962634015954636</v>
      </c>
      <c r="I22" s="4">
        <f t="shared" si="4"/>
        <v>4</v>
      </c>
      <c r="J22" s="4">
        <f t="shared" si="5"/>
        <v>3.9392310120488321</v>
      </c>
      <c r="K22" s="7">
        <f t="shared" si="6"/>
        <v>0.69459271066772132</v>
      </c>
      <c r="M22">
        <f t="shared" si="7"/>
        <v>0</v>
      </c>
      <c r="N22">
        <f t="shared" si="8"/>
        <v>0</v>
      </c>
      <c r="P22">
        <f t="shared" si="9"/>
        <v>0</v>
      </c>
      <c r="Q22">
        <f t="shared" si="10"/>
        <v>0</v>
      </c>
      <c r="V22">
        <v>3</v>
      </c>
      <c r="W22">
        <f t="shared" si="11"/>
        <v>0.52094453300079124</v>
      </c>
      <c r="X22">
        <f t="shared" si="12"/>
        <v>2.9544232590366239</v>
      </c>
      <c r="Z22">
        <v>2</v>
      </c>
      <c r="AA22">
        <f t="shared" si="13"/>
        <v>0.34729635533386083</v>
      </c>
      <c r="AB22">
        <f t="shared" si="14"/>
        <v>1.969615506024416</v>
      </c>
      <c r="AD22">
        <v>1</v>
      </c>
      <c r="AE22">
        <f t="shared" si="17"/>
        <v>0.17364817766693041</v>
      </c>
      <c r="AF22">
        <f t="shared" si="15"/>
        <v>0.98480775301220802</v>
      </c>
    </row>
    <row r="23" spans="1:32" x14ac:dyDescent="0.25">
      <c r="A23" s="10">
        <v>85</v>
      </c>
      <c r="B23" s="4">
        <f t="shared" si="0"/>
        <v>1.4835298641951802</v>
      </c>
      <c r="C23" s="4">
        <v>4</v>
      </c>
      <c r="D23" s="4">
        <f t="shared" si="1"/>
        <v>0.34862297099063255</v>
      </c>
      <c r="E23" s="7">
        <f t="shared" si="2"/>
        <v>3.9847787923669822</v>
      </c>
      <c r="F23">
        <f t="shared" si="16"/>
        <v>5</v>
      </c>
      <c r="G23" s="10">
        <v>85</v>
      </c>
      <c r="H23" s="4">
        <f t="shared" si="3"/>
        <v>1.4835298641951802</v>
      </c>
      <c r="I23" s="4">
        <f t="shared" si="4"/>
        <v>4</v>
      </c>
      <c r="J23" s="4">
        <f t="shared" si="5"/>
        <v>3.9847787923669822</v>
      </c>
      <c r="K23" s="7">
        <f t="shared" si="6"/>
        <v>0.34862297099063266</v>
      </c>
      <c r="M23">
        <f t="shared" si="7"/>
        <v>0</v>
      </c>
      <c r="N23">
        <f t="shared" si="8"/>
        <v>0</v>
      </c>
      <c r="P23">
        <f t="shared" si="9"/>
        <v>0</v>
      </c>
      <c r="Q23">
        <f t="shared" si="10"/>
        <v>0</v>
      </c>
      <c r="V23">
        <v>3</v>
      </c>
      <c r="W23">
        <f t="shared" si="11"/>
        <v>0.26146722824297441</v>
      </c>
      <c r="X23">
        <f t="shared" si="12"/>
        <v>2.9885840942752369</v>
      </c>
      <c r="Z23">
        <v>2</v>
      </c>
      <c r="AA23">
        <f t="shared" si="13"/>
        <v>0.17431148549531628</v>
      </c>
      <c r="AB23">
        <f t="shared" si="14"/>
        <v>1.9923893961834911</v>
      </c>
      <c r="AD23">
        <v>1</v>
      </c>
      <c r="AE23">
        <f t="shared" si="17"/>
        <v>8.7155742747658138E-2</v>
      </c>
      <c r="AF23">
        <f t="shared" si="15"/>
        <v>0.99619469809174555</v>
      </c>
    </row>
    <row r="24" spans="1:32" x14ac:dyDescent="0.25">
      <c r="A24" s="10">
        <v>90</v>
      </c>
      <c r="B24" s="4">
        <f t="shared" si="0"/>
        <v>1.5707963267948966</v>
      </c>
      <c r="C24" s="4">
        <v>4</v>
      </c>
      <c r="D24" s="4">
        <f t="shared" si="1"/>
        <v>2.45029690981724E-16</v>
      </c>
      <c r="E24" s="7">
        <f t="shared" si="2"/>
        <v>4</v>
      </c>
      <c r="F24">
        <v>0</v>
      </c>
      <c r="G24" s="10">
        <v>90</v>
      </c>
      <c r="H24" s="4">
        <f t="shared" si="3"/>
        <v>1.5707963267948966</v>
      </c>
      <c r="I24" s="4">
        <f t="shared" si="4"/>
        <v>4</v>
      </c>
      <c r="J24" s="4">
        <f t="shared" si="5"/>
        <v>4</v>
      </c>
      <c r="K24" s="7">
        <f t="shared" si="6"/>
        <v>0</v>
      </c>
      <c r="M24">
        <f t="shared" si="7"/>
        <v>0</v>
      </c>
      <c r="N24">
        <f t="shared" si="8"/>
        <v>0</v>
      </c>
      <c r="P24">
        <f t="shared" si="9"/>
        <v>0</v>
      </c>
      <c r="Q24">
        <f t="shared" si="10"/>
        <v>0</v>
      </c>
      <c r="V24">
        <v>3</v>
      </c>
      <c r="W24">
        <f t="shared" si="11"/>
        <v>1.83772268236293E-16</v>
      </c>
      <c r="X24">
        <f t="shared" si="12"/>
        <v>3</v>
      </c>
      <c r="Z24">
        <v>2</v>
      </c>
      <c r="AA24">
        <f t="shared" si="13"/>
        <v>1.22514845490862E-16</v>
      </c>
      <c r="AB24">
        <f t="shared" si="14"/>
        <v>2</v>
      </c>
      <c r="AD24">
        <v>1</v>
      </c>
      <c r="AE24">
        <f t="shared" si="17"/>
        <v>6.1257422745431001E-17</v>
      </c>
      <c r="AF24">
        <f t="shared" si="15"/>
        <v>1</v>
      </c>
    </row>
    <row r="25" spans="1:32" x14ac:dyDescent="0.25">
      <c r="A25" s="10">
        <v>95</v>
      </c>
      <c r="B25" s="4">
        <f t="shared" si="0"/>
        <v>1.6580627893946132</v>
      </c>
      <c r="C25" s="4">
        <v>4</v>
      </c>
      <c r="D25" s="4">
        <f t="shared" si="1"/>
        <v>-0.34862297099063294</v>
      </c>
      <c r="E25" s="7">
        <f t="shared" si="2"/>
        <v>3.9847787923669822</v>
      </c>
      <c r="F25">
        <v>355</v>
      </c>
      <c r="G25" s="10">
        <v>95</v>
      </c>
      <c r="H25" s="4">
        <f t="shared" si="3"/>
        <v>1.6580627893946132</v>
      </c>
      <c r="I25" s="4">
        <f t="shared" si="4"/>
        <v>4</v>
      </c>
      <c r="J25" s="4">
        <f t="shared" si="5"/>
        <v>3.9847787923669822</v>
      </c>
      <c r="K25" s="7">
        <f t="shared" si="6"/>
        <v>-0.34862297099063327</v>
      </c>
      <c r="M25">
        <f t="shared" si="7"/>
        <v>0</v>
      </c>
      <c r="N25">
        <f t="shared" si="8"/>
        <v>0</v>
      </c>
      <c r="P25">
        <f t="shared" si="9"/>
        <v>0</v>
      </c>
      <c r="Q25">
        <f t="shared" si="10"/>
        <v>0</v>
      </c>
      <c r="V25">
        <v>3</v>
      </c>
      <c r="W25">
        <f t="shared" si="11"/>
        <v>-0.26146722824297469</v>
      </c>
      <c r="X25">
        <f t="shared" si="12"/>
        <v>2.9885840942752369</v>
      </c>
      <c r="Z25">
        <v>2</v>
      </c>
      <c r="AA25">
        <f t="shared" si="13"/>
        <v>-0.17431148549531647</v>
      </c>
      <c r="AB25">
        <f t="shared" si="14"/>
        <v>1.9923893961834911</v>
      </c>
      <c r="AD25">
        <v>1</v>
      </c>
      <c r="AE25">
        <f t="shared" si="17"/>
        <v>-8.7155742747658235E-2</v>
      </c>
      <c r="AF25">
        <f t="shared" si="15"/>
        <v>0.99619469809174555</v>
      </c>
    </row>
    <row r="26" spans="1:32" x14ac:dyDescent="0.25">
      <c r="A26" s="10">
        <v>100</v>
      </c>
      <c r="B26" s="4">
        <f t="shared" si="0"/>
        <v>1.7453292519943295</v>
      </c>
      <c r="C26" s="4">
        <v>4</v>
      </c>
      <c r="D26" s="4">
        <f t="shared" si="1"/>
        <v>-0.69459271066772121</v>
      </c>
      <c r="E26" s="7">
        <f t="shared" si="2"/>
        <v>3.9392310120488321</v>
      </c>
      <c r="F26">
        <v>350</v>
      </c>
      <c r="G26" s="10">
        <v>100</v>
      </c>
      <c r="H26" s="4">
        <f t="shared" si="3"/>
        <v>1.7453292519943295</v>
      </c>
      <c r="I26" s="4">
        <f t="shared" si="4"/>
        <v>4</v>
      </c>
      <c r="J26" s="4">
        <f t="shared" si="5"/>
        <v>3.9392310120488321</v>
      </c>
      <c r="K26" s="7">
        <f t="shared" si="6"/>
        <v>-0.69459271066772155</v>
      </c>
      <c r="M26">
        <f t="shared" si="7"/>
        <v>0</v>
      </c>
      <c r="N26">
        <f t="shared" si="8"/>
        <v>0</v>
      </c>
      <c r="P26">
        <f t="shared" si="9"/>
        <v>0</v>
      </c>
      <c r="Q26">
        <f t="shared" si="10"/>
        <v>0</v>
      </c>
      <c r="V26">
        <v>3</v>
      </c>
      <c r="W26">
        <f t="shared" si="11"/>
        <v>-0.52094453300079091</v>
      </c>
      <c r="X26">
        <f t="shared" si="12"/>
        <v>2.9544232590366239</v>
      </c>
      <c r="Z26">
        <v>2</v>
      </c>
      <c r="AA26">
        <f t="shared" si="13"/>
        <v>-0.34729635533386061</v>
      </c>
      <c r="AB26">
        <f t="shared" si="14"/>
        <v>1.969615506024416</v>
      </c>
      <c r="AD26">
        <v>1</v>
      </c>
      <c r="AE26">
        <f t="shared" si="17"/>
        <v>-0.1736481776669303</v>
      </c>
      <c r="AF26">
        <f t="shared" si="15"/>
        <v>0.98480775301220802</v>
      </c>
    </row>
    <row r="27" spans="1:32" x14ac:dyDescent="0.25">
      <c r="A27" s="10">
        <v>105</v>
      </c>
      <c r="B27" s="4">
        <f t="shared" si="0"/>
        <v>1.8325957145940461</v>
      </c>
      <c r="C27" s="4">
        <v>4</v>
      </c>
      <c r="D27" s="4">
        <f t="shared" si="1"/>
        <v>-1.0352761804100834</v>
      </c>
      <c r="E27" s="7">
        <f t="shared" si="2"/>
        <v>3.8637033051562732</v>
      </c>
      <c r="F27">
        <f>F26-5</f>
        <v>345</v>
      </c>
      <c r="G27" s="10">
        <v>105</v>
      </c>
      <c r="H27" s="4">
        <f t="shared" si="3"/>
        <v>1.8325957145940461</v>
      </c>
      <c r="I27" s="4">
        <f t="shared" si="4"/>
        <v>4</v>
      </c>
      <c r="J27" s="4">
        <f t="shared" si="5"/>
        <v>3.8637033051562732</v>
      </c>
      <c r="K27" s="7">
        <f t="shared" si="6"/>
        <v>-1.0352761804100827</v>
      </c>
      <c r="M27">
        <f t="shared" si="7"/>
        <v>0</v>
      </c>
      <c r="N27">
        <f t="shared" si="8"/>
        <v>0</v>
      </c>
      <c r="P27">
        <f t="shared" si="9"/>
        <v>0</v>
      </c>
      <c r="Q27">
        <f t="shared" si="10"/>
        <v>0</v>
      </c>
      <c r="V27">
        <v>3</v>
      </c>
      <c r="W27">
        <f t="shared" si="11"/>
        <v>-0.77645713530756255</v>
      </c>
      <c r="X27">
        <f t="shared" si="12"/>
        <v>2.897777478867205</v>
      </c>
      <c r="Z27">
        <v>2</v>
      </c>
      <c r="AA27">
        <f t="shared" si="13"/>
        <v>-0.5176380902050417</v>
      </c>
      <c r="AB27">
        <f t="shared" si="14"/>
        <v>1.9318516525781366</v>
      </c>
      <c r="AD27">
        <v>1</v>
      </c>
      <c r="AE27">
        <f t="shared" si="17"/>
        <v>-0.25881904510252085</v>
      </c>
      <c r="AF27">
        <f t="shared" si="15"/>
        <v>0.96592582628906831</v>
      </c>
    </row>
    <row r="28" spans="1:32" x14ac:dyDescent="0.25">
      <c r="A28" s="10">
        <v>110</v>
      </c>
      <c r="B28" s="4">
        <f t="shared" si="0"/>
        <v>1.9198621771937625</v>
      </c>
      <c r="C28" s="4">
        <v>4</v>
      </c>
      <c r="D28" s="4">
        <f t="shared" si="1"/>
        <v>-1.3680805733026749</v>
      </c>
      <c r="E28" s="7">
        <f t="shared" si="2"/>
        <v>3.7587704831436337</v>
      </c>
      <c r="F28">
        <f t="shared" ref="F28:F78" si="18">F27-5</f>
        <v>340</v>
      </c>
      <c r="G28" s="10">
        <v>110</v>
      </c>
      <c r="H28" s="4">
        <f t="shared" si="3"/>
        <v>1.9198621771937625</v>
      </c>
      <c r="I28" s="4">
        <f t="shared" si="4"/>
        <v>4</v>
      </c>
      <c r="J28" s="4">
        <f t="shared" si="5"/>
        <v>3.7587704831436337</v>
      </c>
      <c r="K28" s="7">
        <f t="shared" si="6"/>
        <v>-1.3680805733026744</v>
      </c>
      <c r="M28">
        <f t="shared" si="7"/>
        <v>0</v>
      </c>
      <c r="N28">
        <f t="shared" si="8"/>
        <v>0</v>
      </c>
      <c r="P28">
        <f t="shared" si="9"/>
        <v>0</v>
      </c>
      <c r="Q28">
        <f t="shared" si="10"/>
        <v>0</v>
      </c>
      <c r="V28">
        <v>3</v>
      </c>
      <c r="W28">
        <f t="shared" si="11"/>
        <v>-1.0260604299770062</v>
      </c>
      <c r="X28">
        <f t="shared" si="12"/>
        <v>2.8190778623577253</v>
      </c>
      <c r="Z28">
        <v>2</v>
      </c>
      <c r="AA28">
        <f t="shared" si="13"/>
        <v>-0.68404028665133743</v>
      </c>
      <c r="AB28">
        <f t="shared" si="14"/>
        <v>1.8793852415718169</v>
      </c>
      <c r="AD28">
        <v>1</v>
      </c>
      <c r="AE28">
        <f t="shared" si="17"/>
        <v>-0.34202014332566871</v>
      </c>
      <c r="AF28">
        <f t="shared" si="15"/>
        <v>0.93969262078590843</v>
      </c>
    </row>
    <row r="29" spans="1:32" x14ac:dyDescent="0.25">
      <c r="A29" s="10">
        <v>115</v>
      </c>
      <c r="B29" s="4">
        <f t="shared" si="0"/>
        <v>2.0071286397934789</v>
      </c>
      <c r="C29" s="4">
        <v>4</v>
      </c>
      <c r="D29" s="4">
        <f t="shared" si="1"/>
        <v>-1.6904730469627973</v>
      </c>
      <c r="E29" s="7">
        <f t="shared" si="2"/>
        <v>3.6252311481466002</v>
      </c>
      <c r="F29">
        <f t="shared" si="18"/>
        <v>335</v>
      </c>
      <c r="G29" s="10">
        <v>115</v>
      </c>
      <c r="H29" s="4">
        <f t="shared" si="3"/>
        <v>2.0071286397934789</v>
      </c>
      <c r="I29" s="4">
        <f t="shared" si="4"/>
        <v>4</v>
      </c>
      <c r="J29" s="4">
        <f t="shared" si="5"/>
        <v>3.6252311481466002</v>
      </c>
      <c r="K29" s="7">
        <f t="shared" si="6"/>
        <v>-1.6904730469627969</v>
      </c>
      <c r="M29">
        <f t="shared" si="7"/>
        <v>0</v>
      </c>
      <c r="N29">
        <f t="shared" si="8"/>
        <v>0</v>
      </c>
      <c r="P29">
        <f t="shared" si="9"/>
        <v>0</v>
      </c>
      <c r="Q29">
        <f t="shared" si="10"/>
        <v>0</v>
      </c>
      <c r="V29">
        <v>3</v>
      </c>
      <c r="W29">
        <f t="shared" si="11"/>
        <v>-1.267854785222098</v>
      </c>
      <c r="X29">
        <f t="shared" si="12"/>
        <v>2.7189233611099501</v>
      </c>
      <c r="Z29">
        <v>2</v>
      </c>
      <c r="AA29">
        <f t="shared" si="13"/>
        <v>-0.84523652348139866</v>
      </c>
      <c r="AB29">
        <f t="shared" si="14"/>
        <v>1.8126155740733001</v>
      </c>
      <c r="AD29">
        <v>1</v>
      </c>
      <c r="AE29">
        <f t="shared" si="17"/>
        <v>-0.42261826174069933</v>
      </c>
      <c r="AF29">
        <f t="shared" si="15"/>
        <v>0.90630778703665005</v>
      </c>
    </row>
    <row r="30" spans="1:32" x14ac:dyDescent="0.25">
      <c r="A30" s="10">
        <v>120</v>
      </c>
      <c r="B30" s="4">
        <f t="shared" si="0"/>
        <v>2.0943951023931953</v>
      </c>
      <c r="C30" s="4">
        <v>4</v>
      </c>
      <c r="D30" s="4">
        <f t="shared" si="1"/>
        <v>-1.9999999999999991</v>
      </c>
      <c r="E30" s="7">
        <f t="shared" si="2"/>
        <v>3.4641016151377548</v>
      </c>
      <c r="F30">
        <f t="shared" si="18"/>
        <v>330</v>
      </c>
      <c r="G30" s="10">
        <v>120</v>
      </c>
      <c r="H30" s="4">
        <f t="shared" si="3"/>
        <v>2.0943951023931953</v>
      </c>
      <c r="I30" s="4">
        <f t="shared" si="4"/>
        <v>4</v>
      </c>
      <c r="J30" s="4">
        <f t="shared" si="5"/>
        <v>3.4641016151377535</v>
      </c>
      <c r="K30" s="7">
        <f t="shared" si="6"/>
        <v>-2.0000000000000018</v>
      </c>
      <c r="M30">
        <f t="shared" si="7"/>
        <v>0</v>
      </c>
      <c r="N30">
        <f t="shared" si="8"/>
        <v>0</v>
      </c>
      <c r="P30">
        <f t="shared" si="9"/>
        <v>0</v>
      </c>
      <c r="Q30">
        <f t="shared" si="10"/>
        <v>0</v>
      </c>
      <c r="V30">
        <v>3</v>
      </c>
      <c r="W30">
        <f t="shared" si="11"/>
        <v>-1.4999999999999993</v>
      </c>
      <c r="X30">
        <f t="shared" si="12"/>
        <v>2.598076211353316</v>
      </c>
      <c r="Z30">
        <v>2</v>
      </c>
      <c r="AA30">
        <f t="shared" si="13"/>
        <v>-0.99999999999999956</v>
      </c>
      <c r="AB30">
        <f t="shared" si="14"/>
        <v>1.7320508075688774</v>
      </c>
      <c r="AD30">
        <v>1</v>
      </c>
      <c r="AE30">
        <f t="shared" si="17"/>
        <v>-0.49999999999999978</v>
      </c>
      <c r="AF30">
        <f t="shared" si="15"/>
        <v>0.86602540378443871</v>
      </c>
    </row>
    <row r="31" spans="1:32" x14ac:dyDescent="0.25">
      <c r="A31" s="10">
        <v>125</v>
      </c>
      <c r="B31" s="4">
        <f t="shared" si="0"/>
        <v>2.1816615649929121</v>
      </c>
      <c r="C31" s="4">
        <v>4</v>
      </c>
      <c r="D31" s="4">
        <f t="shared" si="1"/>
        <v>-2.2943057454041846</v>
      </c>
      <c r="E31" s="7">
        <f t="shared" si="2"/>
        <v>3.2766081771559668</v>
      </c>
      <c r="F31">
        <f t="shared" si="18"/>
        <v>325</v>
      </c>
      <c r="G31" s="10">
        <v>125</v>
      </c>
      <c r="H31" s="4">
        <f t="shared" si="3"/>
        <v>2.1816615649929121</v>
      </c>
      <c r="I31" s="4">
        <f t="shared" si="4"/>
        <v>4</v>
      </c>
      <c r="J31" s="4">
        <f t="shared" si="5"/>
        <v>3.2766081771559663</v>
      </c>
      <c r="K31" s="7">
        <f t="shared" si="6"/>
        <v>-2.294305745404186</v>
      </c>
      <c r="M31">
        <f t="shared" si="7"/>
        <v>0</v>
      </c>
      <c r="N31">
        <f t="shared" si="8"/>
        <v>0</v>
      </c>
      <c r="P31">
        <f t="shared" si="9"/>
        <v>0</v>
      </c>
      <c r="Q31">
        <f t="shared" si="10"/>
        <v>0</v>
      </c>
      <c r="V31">
        <v>3</v>
      </c>
      <c r="W31">
        <f t="shared" si="11"/>
        <v>-1.7207293090531386</v>
      </c>
      <c r="X31">
        <f t="shared" si="12"/>
        <v>2.4574561328669748</v>
      </c>
      <c r="Z31">
        <v>2</v>
      </c>
      <c r="AA31">
        <f t="shared" si="13"/>
        <v>-1.1471528727020923</v>
      </c>
      <c r="AB31">
        <f t="shared" si="14"/>
        <v>1.6383040885779834</v>
      </c>
      <c r="AD31">
        <v>1</v>
      </c>
      <c r="AE31">
        <f t="shared" si="17"/>
        <v>-0.57357643635104616</v>
      </c>
      <c r="AF31">
        <f t="shared" si="15"/>
        <v>0.81915204428899169</v>
      </c>
    </row>
    <row r="32" spans="1:32" x14ac:dyDescent="0.25">
      <c r="A32" s="10">
        <v>130</v>
      </c>
      <c r="B32" s="4">
        <f t="shared" si="0"/>
        <v>2.2689280275926285</v>
      </c>
      <c r="C32" s="4">
        <v>4</v>
      </c>
      <c r="D32" s="4">
        <f t="shared" si="1"/>
        <v>-2.5711504387461575</v>
      </c>
      <c r="E32" s="7">
        <f t="shared" si="2"/>
        <v>3.0641777724759121</v>
      </c>
      <c r="F32">
        <f t="shared" si="18"/>
        <v>320</v>
      </c>
      <c r="G32" s="10">
        <v>130</v>
      </c>
      <c r="H32" s="4">
        <f t="shared" si="3"/>
        <v>2.2689280275926285</v>
      </c>
      <c r="I32" s="4">
        <f t="shared" si="4"/>
        <v>4</v>
      </c>
      <c r="J32" s="4">
        <f t="shared" si="5"/>
        <v>3.0641777724759112</v>
      </c>
      <c r="K32" s="7">
        <f t="shared" si="6"/>
        <v>-2.5711504387461583</v>
      </c>
      <c r="M32">
        <f t="shared" si="7"/>
        <v>0</v>
      </c>
      <c r="N32">
        <f t="shared" si="8"/>
        <v>0</v>
      </c>
      <c r="P32">
        <f t="shared" si="9"/>
        <v>0</v>
      </c>
      <c r="Q32">
        <f t="shared" si="10"/>
        <v>0</v>
      </c>
      <c r="V32">
        <v>3</v>
      </c>
      <c r="W32">
        <f t="shared" si="11"/>
        <v>-1.9283628290596182</v>
      </c>
      <c r="X32">
        <f t="shared" si="12"/>
        <v>2.2981333293569342</v>
      </c>
      <c r="Z32">
        <v>2</v>
      </c>
      <c r="AA32">
        <f t="shared" si="13"/>
        <v>-1.2855752193730787</v>
      </c>
      <c r="AB32">
        <f t="shared" si="14"/>
        <v>1.532088886237956</v>
      </c>
      <c r="AD32">
        <v>1</v>
      </c>
      <c r="AE32">
        <f t="shared" si="17"/>
        <v>-0.64278760968653936</v>
      </c>
      <c r="AF32">
        <f t="shared" si="15"/>
        <v>0.76604444311897801</v>
      </c>
    </row>
    <row r="33" spans="1:32" x14ac:dyDescent="0.25">
      <c r="A33" s="10">
        <v>135</v>
      </c>
      <c r="B33" s="4">
        <f t="shared" si="0"/>
        <v>2.3561944901923448</v>
      </c>
      <c r="C33" s="4">
        <v>4</v>
      </c>
      <c r="D33" s="4">
        <f t="shared" si="1"/>
        <v>-2.8284271247461898</v>
      </c>
      <c r="E33" s="7">
        <f t="shared" si="2"/>
        <v>2.8284271247461903</v>
      </c>
      <c r="F33">
        <f t="shared" si="18"/>
        <v>315</v>
      </c>
      <c r="G33" s="10">
        <v>135</v>
      </c>
      <c r="H33" s="4">
        <f t="shared" si="3"/>
        <v>2.3561944901923448</v>
      </c>
      <c r="I33" s="4">
        <f t="shared" si="4"/>
        <v>4</v>
      </c>
      <c r="J33" s="4">
        <f t="shared" si="5"/>
        <v>2.8284271247461894</v>
      </c>
      <c r="K33" s="7">
        <f t="shared" si="6"/>
        <v>-2.8284271247461907</v>
      </c>
      <c r="M33">
        <f t="shared" si="7"/>
        <v>0</v>
      </c>
      <c r="N33">
        <f t="shared" si="8"/>
        <v>0</v>
      </c>
      <c r="P33">
        <f t="shared" si="9"/>
        <v>0</v>
      </c>
      <c r="Q33">
        <f t="shared" si="10"/>
        <v>0</v>
      </c>
      <c r="V33">
        <v>3</v>
      </c>
      <c r="W33">
        <f t="shared" si="11"/>
        <v>-2.1213203435596424</v>
      </c>
      <c r="X33">
        <f t="shared" si="12"/>
        <v>2.1213203435596428</v>
      </c>
      <c r="Z33">
        <v>2</v>
      </c>
      <c r="AA33">
        <f t="shared" si="13"/>
        <v>-1.4142135623730949</v>
      </c>
      <c r="AB33">
        <f t="shared" si="14"/>
        <v>1.4142135623730951</v>
      </c>
      <c r="AD33">
        <v>1</v>
      </c>
      <c r="AE33">
        <f t="shared" si="17"/>
        <v>-0.70710678118654746</v>
      </c>
      <c r="AF33">
        <f t="shared" si="15"/>
        <v>0.70710678118654757</v>
      </c>
    </row>
    <row r="34" spans="1:32" x14ac:dyDescent="0.25">
      <c r="A34" s="10">
        <v>140</v>
      </c>
      <c r="B34" s="4">
        <f t="shared" si="0"/>
        <v>2.4434609527920612</v>
      </c>
      <c r="C34" s="4">
        <v>4</v>
      </c>
      <c r="D34" s="4">
        <f t="shared" si="1"/>
        <v>-3.0641777724759116</v>
      </c>
      <c r="E34" s="7">
        <f t="shared" si="2"/>
        <v>2.5711504387461579</v>
      </c>
      <c r="F34">
        <f t="shared" si="18"/>
        <v>310</v>
      </c>
      <c r="G34" s="10">
        <v>140</v>
      </c>
      <c r="H34" s="4">
        <f t="shared" si="3"/>
        <v>2.4434609527920612</v>
      </c>
      <c r="I34" s="4">
        <f t="shared" si="4"/>
        <v>4</v>
      </c>
      <c r="J34" s="4">
        <f t="shared" si="5"/>
        <v>2.571150438746157</v>
      </c>
      <c r="K34" s="7">
        <f t="shared" si="6"/>
        <v>-3.0641777724759125</v>
      </c>
      <c r="M34">
        <f t="shared" si="7"/>
        <v>0</v>
      </c>
      <c r="N34">
        <f t="shared" si="8"/>
        <v>0</v>
      </c>
      <c r="P34">
        <f t="shared" si="9"/>
        <v>0</v>
      </c>
      <c r="Q34">
        <f t="shared" si="10"/>
        <v>0</v>
      </c>
      <c r="V34">
        <v>3</v>
      </c>
      <c r="W34">
        <f t="shared" si="11"/>
        <v>-2.2981333293569337</v>
      </c>
      <c r="X34">
        <f t="shared" si="12"/>
        <v>1.9283628290596184</v>
      </c>
      <c r="Z34">
        <v>2</v>
      </c>
      <c r="AA34">
        <f t="shared" si="13"/>
        <v>-1.5320888862379558</v>
      </c>
      <c r="AB34">
        <f t="shared" si="14"/>
        <v>1.2855752193730789</v>
      </c>
      <c r="AD34">
        <v>1</v>
      </c>
      <c r="AE34">
        <f t="shared" si="17"/>
        <v>-0.7660444431189779</v>
      </c>
      <c r="AF34">
        <f t="shared" si="15"/>
        <v>0.64278760968653947</v>
      </c>
    </row>
    <row r="35" spans="1:32" x14ac:dyDescent="0.25">
      <c r="A35" s="10">
        <v>145</v>
      </c>
      <c r="B35" s="4">
        <f t="shared" si="0"/>
        <v>2.530727415391778</v>
      </c>
      <c r="C35" s="4">
        <v>4</v>
      </c>
      <c r="D35" s="4">
        <f t="shared" si="1"/>
        <v>-3.2766081771559676</v>
      </c>
      <c r="E35" s="7">
        <f t="shared" si="2"/>
        <v>2.2943057454041837</v>
      </c>
      <c r="F35">
        <f t="shared" si="18"/>
        <v>305</v>
      </c>
      <c r="G35" s="10">
        <v>145</v>
      </c>
      <c r="H35" s="4">
        <f t="shared" si="3"/>
        <v>2.530727415391778</v>
      </c>
      <c r="I35" s="4">
        <f t="shared" si="4"/>
        <v>4</v>
      </c>
      <c r="J35" s="4">
        <f t="shared" si="5"/>
        <v>2.2943057454041842</v>
      </c>
      <c r="K35" s="7">
        <f t="shared" si="6"/>
        <v>-3.2766081771559672</v>
      </c>
      <c r="M35">
        <f t="shared" si="7"/>
        <v>0</v>
      </c>
      <c r="N35">
        <f t="shared" si="8"/>
        <v>0</v>
      </c>
      <c r="P35">
        <f t="shared" si="9"/>
        <v>0</v>
      </c>
      <c r="Q35">
        <f t="shared" si="10"/>
        <v>0</v>
      </c>
      <c r="V35">
        <v>3</v>
      </c>
      <c r="W35">
        <f t="shared" si="11"/>
        <v>-2.4574561328669757</v>
      </c>
      <c r="X35">
        <f t="shared" si="12"/>
        <v>1.7207293090531377</v>
      </c>
      <c r="Z35">
        <v>2</v>
      </c>
      <c r="AA35">
        <f t="shared" si="13"/>
        <v>-1.6383040885779838</v>
      </c>
      <c r="AB35">
        <f t="shared" si="14"/>
        <v>1.1471528727020919</v>
      </c>
      <c r="AD35">
        <v>1</v>
      </c>
      <c r="AE35">
        <f t="shared" si="17"/>
        <v>-0.81915204428899191</v>
      </c>
      <c r="AF35">
        <f t="shared" si="15"/>
        <v>0.57357643635104594</v>
      </c>
    </row>
    <row r="36" spans="1:32" x14ac:dyDescent="0.25">
      <c r="A36" s="10">
        <v>150</v>
      </c>
      <c r="B36" s="4">
        <f t="shared" si="0"/>
        <v>2.6179938779914944</v>
      </c>
      <c r="C36" s="4">
        <v>4</v>
      </c>
      <c r="D36" s="4">
        <f t="shared" si="1"/>
        <v>-3.4641016151377548</v>
      </c>
      <c r="E36" s="7">
        <f t="shared" si="2"/>
        <v>1.9999999999999998</v>
      </c>
      <c r="F36">
        <f t="shared" si="18"/>
        <v>300</v>
      </c>
      <c r="G36" s="10">
        <v>150</v>
      </c>
      <c r="H36" s="4">
        <f t="shared" si="3"/>
        <v>2.6179938779914944</v>
      </c>
      <c r="I36" s="4">
        <f t="shared" si="4"/>
        <v>4</v>
      </c>
      <c r="J36" s="4">
        <f t="shared" si="5"/>
        <v>2.0000000000000004</v>
      </c>
      <c r="K36" s="7">
        <f t="shared" si="6"/>
        <v>-3.4641016151377544</v>
      </c>
      <c r="M36">
        <f t="shared" si="7"/>
        <v>0</v>
      </c>
      <c r="N36">
        <f t="shared" si="8"/>
        <v>0</v>
      </c>
      <c r="P36">
        <f t="shared" si="9"/>
        <v>0</v>
      </c>
      <c r="Q36">
        <f t="shared" si="10"/>
        <v>0</v>
      </c>
      <c r="V36">
        <v>3</v>
      </c>
      <c r="W36">
        <f t="shared" si="11"/>
        <v>-2.598076211353316</v>
      </c>
      <c r="X36">
        <f t="shared" si="12"/>
        <v>1.4999999999999998</v>
      </c>
      <c r="Z36">
        <v>2</v>
      </c>
      <c r="AA36">
        <f t="shared" si="13"/>
        <v>-1.7320508075688774</v>
      </c>
      <c r="AB36">
        <f t="shared" si="14"/>
        <v>0.99999999999999989</v>
      </c>
      <c r="AD36">
        <v>1</v>
      </c>
      <c r="AE36">
        <f t="shared" si="17"/>
        <v>-0.86602540378443871</v>
      </c>
      <c r="AF36">
        <f t="shared" si="15"/>
        <v>0.49999999999999994</v>
      </c>
    </row>
    <row r="37" spans="1:32" x14ac:dyDescent="0.25">
      <c r="A37" s="10">
        <v>155</v>
      </c>
      <c r="B37" s="4">
        <f t="shared" si="0"/>
        <v>2.7052603405912108</v>
      </c>
      <c r="C37" s="4">
        <v>4</v>
      </c>
      <c r="D37" s="4">
        <f t="shared" si="1"/>
        <v>-3.6252311481465997</v>
      </c>
      <c r="E37" s="7">
        <f t="shared" si="2"/>
        <v>1.690473046962798</v>
      </c>
      <c r="F37">
        <f t="shared" si="18"/>
        <v>295</v>
      </c>
      <c r="G37" s="10">
        <v>155</v>
      </c>
      <c r="H37" s="4">
        <f t="shared" si="3"/>
        <v>2.7052603405912108</v>
      </c>
      <c r="I37" s="4">
        <f t="shared" si="4"/>
        <v>4</v>
      </c>
      <c r="J37" s="4">
        <f t="shared" si="5"/>
        <v>1.6904730469627984</v>
      </c>
      <c r="K37" s="7">
        <f t="shared" si="6"/>
        <v>-3.6252311481465997</v>
      </c>
      <c r="M37">
        <f t="shared" si="7"/>
        <v>0</v>
      </c>
      <c r="N37">
        <f t="shared" si="8"/>
        <v>0</v>
      </c>
      <c r="P37">
        <f t="shared" si="9"/>
        <v>0</v>
      </c>
      <c r="Q37">
        <f t="shared" si="10"/>
        <v>0</v>
      </c>
      <c r="V37">
        <v>3</v>
      </c>
      <c r="W37">
        <f t="shared" si="11"/>
        <v>-2.7189233611099497</v>
      </c>
      <c r="X37">
        <f t="shared" si="12"/>
        <v>1.2678547852220985</v>
      </c>
      <c r="Z37">
        <v>2</v>
      </c>
      <c r="AA37">
        <f t="shared" si="13"/>
        <v>-1.8126155740732999</v>
      </c>
      <c r="AB37">
        <f t="shared" si="14"/>
        <v>0.84523652348139899</v>
      </c>
      <c r="AD37">
        <v>1</v>
      </c>
      <c r="AE37">
        <f t="shared" si="17"/>
        <v>-0.90630778703664994</v>
      </c>
      <c r="AF37">
        <f t="shared" si="15"/>
        <v>0.4226182617406995</v>
      </c>
    </row>
    <row r="38" spans="1:32" x14ac:dyDescent="0.25">
      <c r="A38" s="10">
        <v>160</v>
      </c>
      <c r="B38" s="4">
        <f t="shared" si="0"/>
        <v>2.7925268031909272</v>
      </c>
      <c r="C38" s="4">
        <v>4</v>
      </c>
      <c r="D38" s="4">
        <f t="shared" si="1"/>
        <v>-3.7587704831436333</v>
      </c>
      <c r="E38" s="7">
        <f t="shared" si="2"/>
        <v>1.3680805733026755</v>
      </c>
      <c r="F38">
        <f t="shared" si="18"/>
        <v>290</v>
      </c>
      <c r="G38" s="10">
        <v>160</v>
      </c>
      <c r="H38" s="4">
        <f t="shared" si="3"/>
        <v>2.7925268031909272</v>
      </c>
      <c r="I38" s="4">
        <f t="shared" si="4"/>
        <v>4</v>
      </c>
      <c r="J38" s="4">
        <f t="shared" si="5"/>
        <v>1.368080573302676</v>
      </c>
      <c r="K38" s="7">
        <f t="shared" si="6"/>
        <v>-3.7587704831436333</v>
      </c>
      <c r="M38">
        <f t="shared" si="7"/>
        <v>0</v>
      </c>
      <c r="N38">
        <f t="shared" si="8"/>
        <v>0</v>
      </c>
      <c r="P38">
        <f t="shared" si="9"/>
        <v>0</v>
      </c>
      <c r="Q38">
        <f t="shared" si="10"/>
        <v>0</v>
      </c>
      <c r="V38">
        <v>3</v>
      </c>
      <c r="W38">
        <f t="shared" si="11"/>
        <v>-2.8190778623577248</v>
      </c>
      <c r="X38">
        <f t="shared" si="12"/>
        <v>1.0260604299770066</v>
      </c>
      <c r="Z38">
        <v>2</v>
      </c>
      <c r="AA38">
        <f t="shared" si="13"/>
        <v>-1.8793852415718166</v>
      </c>
      <c r="AB38">
        <f t="shared" si="14"/>
        <v>0.68404028665133776</v>
      </c>
      <c r="AD38">
        <v>1</v>
      </c>
      <c r="AE38">
        <f t="shared" si="17"/>
        <v>-0.93969262078590832</v>
      </c>
      <c r="AF38">
        <f t="shared" si="15"/>
        <v>0.34202014332566888</v>
      </c>
    </row>
    <row r="39" spans="1:32" x14ac:dyDescent="0.25">
      <c r="A39" s="10">
        <v>165</v>
      </c>
      <c r="B39" s="4">
        <f t="shared" si="0"/>
        <v>2.8797932657906435</v>
      </c>
      <c r="C39" s="4">
        <v>4</v>
      </c>
      <c r="D39" s="4">
        <f t="shared" si="1"/>
        <v>-3.8637033051562728</v>
      </c>
      <c r="E39" s="7">
        <f t="shared" si="2"/>
        <v>1.0352761804100841</v>
      </c>
      <c r="F39">
        <f t="shared" si="18"/>
        <v>285</v>
      </c>
      <c r="G39" s="10">
        <v>165</v>
      </c>
      <c r="H39" s="4">
        <f t="shared" si="3"/>
        <v>2.8797932657906435</v>
      </c>
      <c r="I39" s="4">
        <f t="shared" si="4"/>
        <v>4</v>
      </c>
      <c r="J39" s="4">
        <f t="shared" si="5"/>
        <v>1.0352761804100812</v>
      </c>
      <c r="K39" s="7">
        <f t="shared" si="6"/>
        <v>-3.8637033051562737</v>
      </c>
      <c r="M39">
        <f t="shared" si="7"/>
        <v>0</v>
      </c>
      <c r="N39">
        <f t="shared" si="8"/>
        <v>0</v>
      </c>
      <c r="P39">
        <f t="shared" si="9"/>
        <v>0</v>
      </c>
      <c r="Q39">
        <f t="shared" si="10"/>
        <v>0</v>
      </c>
      <c r="V39">
        <v>3</v>
      </c>
      <c r="W39">
        <f t="shared" si="11"/>
        <v>-2.8977774788672046</v>
      </c>
      <c r="X39">
        <f t="shared" si="12"/>
        <v>0.77645713530756311</v>
      </c>
      <c r="Z39">
        <v>2</v>
      </c>
      <c r="AA39">
        <f t="shared" si="13"/>
        <v>-1.9318516525781364</v>
      </c>
      <c r="AB39">
        <f t="shared" si="14"/>
        <v>0.51763809020504203</v>
      </c>
      <c r="AD39">
        <v>1</v>
      </c>
      <c r="AE39">
        <f t="shared" si="17"/>
        <v>-0.9659258262890682</v>
      </c>
      <c r="AF39">
        <f t="shared" si="15"/>
        <v>0.25881904510252102</v>
      </c>
    </row>
    <row r="40" spans="1:32" x14ac:dyDescent="0.25">
      <c r="A40" s="10">
        <v>170</v>
      </c>
      <c r="B40" s="4">
        <f t="shared" si="0"/>
        <v>2.9670597283903604</v>
      </c>
      <c r="C40" s="4">
        <v>4</v>
      </c>
      <c r="D40" s="4">
        <f t="shared" si="1"/>
        <v>-3.9392310120488321</v>
      </c>
      <c r="E40" s="7">
        <f t="shared" si="2"/>
        <v>0.6945927106677211</v>
      </c>
      <c r="F40">
        <f t="shared" si="18"/>
        <v>280</v>
      </c>
      <c r="G40" s="10">
        <v>170</v>
      </c>
      <c r="H40" s="4">
        <f t="shared" si="3"/>
        <v>2.9670597283903604</v>
      </c>
      <c r="I40" s="4">
        <f t="shared" si="4"/>
        <v>4</v>
      </c>
      <c r="J40" s="4">
        <f t="shared" si="5"/>
        <v>0.69459271066771988</v>
      </c>
      <c r="K40" s="7">
        <f t="shared" si="6"/>
        <v>-3.9392310120488325</v>
      </c>
      <c r="M40">
        <f t="shared" si="7"/>
        <v>0</v>
      </c>
      <c r="N40">
        <f t="shared" si="8"/>
        <v>0</v>
      </c>
      <c r="P40">
        <f t="shared" si="9"/>
        <v>0</v>
      </c>
      <c r="Q40">
        <f t="shared" si="10"/>
        <v>0</v>
      </c>
      <c r="V40">
        <v>3</v>
      </c>
      <c r="W40">
        <f t="shared" si="11"/>
        <v>-2.9544232590366239</v>
      </c>
      <c r="X40">
        <f t="shared" si="12"/>
        <v>0.5209445330007908</v>
      </c>
      <c r="Z40">
        <v>2</v>
      </c>
      <c r="AA40">
        <f t="shared" si="13"/>
        <v>-1.969615506024416</v>
      </c>
      <c r="AB40">
        <f t="shared" si="14"/>
        <v>0.34729635533386055</v>
      </c>
      <c r="AD40">
        <v>1</v>
      </c>
      <c r="AE40">
        <f t="shared" si="17"/>
        <v>-0.98480775301220802</v>
      </c>
      <c r="AF40">
        <f t="shared" si="15"/>
        <v>0.17364817766693028</v>
      </c>
    </row>
    <row r="41" spans="1:32" x14ac:dyDescent="0.25">
      <c r="A41" s="10">
        <v>175</v>
      </c>
      <c r="B41" s="4">
        <f t="shared" si="0"/>
        <v>3.0543261909900767</v>
      </c>
      <c r="C41" s="4">
        <v>4</v>
      </c>
      <c r="D41" s="4">
        <f t="shared" si="1"/>
        <v>-3.9847787923669822</v>
      </c>
      <c r="E41" s="7">
        <f t="shared" si="2"/>
        <v>0.34862297099063277</v>
      </c>
      <c r="F41">
        <f t="shared" si="18"/>
        <v>275</v>
      </c>
      <c r="G41" s="10">
        <v>175</v>
      </c>
      <c r="H41" s="4">
        <f t="shared" si="3"/>
        <v>3.0543261909900767</v>
      </c>
      <c r="I41" s="4">
        <f t="shared" si="4"/>
        <v>4</v>
      </c>
      <c r="J41" s="4">
        <f t="shared" si="5"/>
        <v>0.34862297099063155</v>
      </c>
      <c r="K41" s="7">
        <f t="shared" si="6"/>
        <v>-3.9847787923669822</v>
      </c>
      <c r="M41">
        <f t="shared" si="7"/>
        <v>0</v>
      </c>
      <c r="N41">
        <f t="shared" si="8"/>
        <v>0</v>
      </c>
      <c r="P41">
        <f t="shared" si="9"/>
        <v>0</v>
      </c>
      <c r="Q41">
        <f t="shared" si="10"/>
        <v>0</v>
      </c>
      <c r="V41">
        <v>3</v>
      </c>
      <c r="W41">
        <f t="shared" si="11"/>
        <v>-2.9885840942752369</v>
      </c>
      <c r="X41">
        <f t="shared" si="12"/>
        <v>0.26146722824297458</v>
      </c>
      <c r="Z41">
        <v>2</v>
      </c>
      <c r="AA41">
        <f t="shared" si="13"/>
        <v>-1.9923893961834911</v>
      </c>
      <c r="AB41">
        <f t="shared" si="14"/>
        <v>0.17431148549531639</v>
      </c>
      <c r="AD41">
        <v>1</v>
      </c>
      <c r="AE41">
        <f t="shared" si="17"/>
        <v>-0.99619469809174555</v>
      </c>
      <c r="AF41">
        <f t="shared" si="15"/>
        <v>8.7155742747658194E-2</v>
      </c>
    </row>
    <row r="42" spans="1:32" x14ac:dyDescent="0.25">
      <c r="A42" s="10">
        <v>180</v>
      </c>
      <c r="B42" s="4">
        <f t="shared" si="0"/>
        <v>3.1415926535897931</v>
      </c>
      <c r="C42" s="4">
        <v>4</v>
      </c>
      <c r="D42" s="4">
        <f t="shared" si="1"/>
        <v>-4</v>
      </c>
      <c r="E42" s="7">
        <f t="shared" si="2"/>
        <v>4.90059381963448E-16</v>
      </c>
      <c r="F42">
        <f t="shared" si="18"/>
        <v>270</v>
      </c>
      <c r="G42" s="10">
        <v>180</v>
      </c>
      <c r="H42" s="4">
        <f t="shared" si="3"/>
        <v>3.1415926535897931</v>
      </c>
      <c r="I42" s="4">
        <f t="shared" si="4"/>
        <v>4</v>
      </c>
      <c r="J42" s="4">
        <f t="shared" si="5"/>
        <v>-7.3508907294517201E-16</v>
      </c>
      <c r="K42" s="7">
        <f t="shared" si="6"/>
        <v>-4</v>
      </c>
      <c r="M42">
        <f t="shared" si="7"/>
        <v>0</v>
      </c>
      <c r="N42">
        <f t="shared" si="8"/>
        <v>0</v>
      </c>
      <c r="P42">
        <f t="shared" si="9"/>
        <v>0</v>
      </c>
      <c r="Q42">
        <f t="shared" si="10"/>
        <v>0</v>
      </c>
      <c r="V42">
        <v>3</v>
      </c>
      <c r="W42">
        <f t="shared" si="11"/>
        <v>-3</v>
      </c>
      <c r="X42">
        <f t="shared" si="12"/>
        <v>3.67544536472586E-16</v>
      </c>
      <c r="Z42">
        <v>2</v>
      </c>
      <c r="AA42">
        <f t="shared" si="13"/>
        <v>-2</v>
      </c>
      <c r="AB42">
        <f t="shared" si="14"/>
        <v>2.45029690981724E-16</v>
      </c>
      <c r="AD42">
        <v>1</v>
      </c>
      <c r="AE42">
        <f t="shared" si="17"/>
        <v>-1</v>
      </c>
      <c r="AF42">
        <f t="shared" si="15"/>
        <v>1.22514845490862E-16</v>
      </c>
    </row>
    <row r="43" spans="1:32" x14ac:dyDescent="0.25">
      <c r="A43" s="10">
        <v>185</v>
      </c>
      <c r="B43" s="4">
        <f t="shared" si="0"/>
        <v>3.2288591161895095</v>
      </c>
      <c r="C43" s="4">
        <v>4</v>
      </c>
      <c r="D43" s="4">
        <f t="shared" si="1"/>
        <v>-3.9847787923669822</v>
      </c>
      <c r="E43" s="7">
        <f t="shared" si="2"/>
        <v>-0.34862297099063178</v>
      </c>
      <c r="F43">
        <f t="shared" si="18"/>
        <v>265</v>
      </c>
      <c r="G43" s="10">
        <v>185</v>
      </c>
      <c r="H43" s="4">
        <f t="shared" si="3"/>
        <v>3.2288591161895095</v>
      </c>
      <c r="I43" s="4">
        <f t="shared" si="4"/>
        <v>4</v>
      </c>
      <c r="J43" s="4">
        <f t="shared" si="5"/>
        <v>-0.348622970990633</v>
      </c>
      <c r="K43" s="7">
        <f t="shared" si="6"/>
        <v>-3.9847787923669822</v>
      </c>
      <c r="M43">
        <f t="shared" si="7"/>
        <v>0</v>
      </c>
      <c r="N43">
        <f t="shared" si="8"/>
        <v>0</v>
      </c>
      <c r="P43">
        <f t="shared" si="9"/>
        <v>0</v>
      </c>
      <c r="Q43">
        <f t="shared" si="10"/>
        <v>0</v>
      </c>
      <c r="V43">
        <v>3</v>
      </c>
      <c r="W43">
        <f t="shared" si="11"/>
        <v>-2.9885840942752369</v>
      </c>
      <c r="X43">
        <f t="shared" si="12"/>
        <v>-0.26146722824297386</v>
      </c>
      <c r="Z43">
        <v>2</v>
      </c>
      <c r="AA43">
        <f t="shared" si="13"/>
        <v>-1.9923893961834911</v>
      </c>
      <c r="AB43">
        <f t="shared" si="14"/>
        <v>-0.17431148549531589</v>
      </c>
      <c r="AD43">
        <v>1</v>
      </c>
      <c r="AE43">
        <f t="shared" si="17"/>
        <v>-0.99619469809174555</v>
      </c>
      <c r="AF43">
        <f t="shared" si="15"/>
        <v>-8.7155742747657944E-2</v>
      </c>
    </row>
    <row r="44" spans="1:32" x14ac:dyDescent="0.25">
      <c r="A44" s="10">
        <v>190</v>
      </c>
      <c r="B44" s="4">
        <f t="shared" si="0"/>
        <v>3.3161255787892263</v>
      </c>
      <c r="C44" s="4">
        <v>4</v>
      </c>
      <c r="D44" s="4">
        <f t="shared" si="1"/>
        <v>-3.9392310120488321</v>
      </c>
      <c r="E44" s="7">
        <f t="shared" si="2"/>
        <v>-0.69459271066772188</v>
      </c>
      <c r="F44">
        <f t="shared" si="18"/>
        <v>260</v>
      </c>
      <c r="G44" s="10">
        <v>190</v>
      </c>
      <c r="H44" s="4">
        <f t="shared" si="3"/>
        <v>3.3161255787892263</v>
      </c>
      <c r="I44" s="4">
        <f t="shared" si="4"/>
        <v>4</v>
      </c>
      <c r="J44" s="4">
        <f t="shared" si="5"/>
        <v>-0.69459271066772132</v>
      </c>
      <c r="K44" s="7">
        <f t="shared" si="6"/>
        <v>-3.9392310120488321</v>
      </c>
      <c r="M44">
        <f t="shared" si="7"/>
        <v>0</v>
      </c>
      <c r="N44">
        <f t="shared" si="8"/>
        <v>0</v>
      </c>
      <c r="P44">
        <f t="shared" si="9"/>
        <v>0</v>
      </c>
      <c r="Q44">
        <f t="shared" si="10"/>
        <v>0</v>
      </c>
      <c r="V44">
        <v>3</v>
      </c>
      <c r="W44">
        <f t="shared" si="11"/>
        <v>-2.9544232590366239</v>
      </c>
      <c r="X44">
        <f t="shared" si="12"/>
        <v>-0.52094453300079135</v>
      </c>
      <c r="Z44">
        <v>2</v>
      </c>
      <c r="AA44">
        <f t="shared" si="13"/>
        <v>-1.969615506024416</v>
      </c>
      <c r="AB44">
        <f t="shared" si="14"/>
        <v>-0.34729635533386094</v>
      </c>
      <c r="AD44">
        <v>1</v>
      </c>
      <c r="AE44">
        <f t="shared" si="17"/>
        <v>-0.98480775301220802</v>
      </c>
      <c r="AF44">
        <f t="shared" si="15"/>
        <v>-0.17364817766693047</v>
      </c>
    </row>
    <row r="45" spans="1:32" x14ac:dyDescent="0.25">
      <c r="A45" s="10">
        <v>195</v>
      </c>
      <c r="B45" s="4">
        <f t="shared" si="0"/>
        <v>3.4033920413889427</v>
      </c>
      <c r="C45" s="4">
        <v>4</v>
      </c>
      <c r="D45" s="4">
        <f t="shared" si="1"/>
        <v>-3.8637033051562732</v>
      </c>
      <c r="E45" s="7">
        <f t="shared" si="2"/>
        <v>-1.0352761804100832</v>
      </c>
      <c r="F45">
        <f t="shared" si="18"/>
        <v>255</v>
      </c>
      <c r="G45" s="10">
        <v>195</v>
      </c>
      <c r="H45" s="4">
        <f t="shared" si="3"/>
        <v>3.4033920413889427</v>
      </c>
      <c r="I45" s="4">
        <f t="shared" si="4"/>
        <v>4</v>
      </c>
      <c r="J45" s="4">
        <f t="shared" si="5"/>
        <v>-1.0352761804100825</v>
      </c>
      <c r="K45" s="7">
        <f t="shared" si="6"/>
        <v>-3.8637033051562732</v>
      </c>
      <c r="M45">
        <f t="shared" si="7"/>
        <v>0</v>
      </c>
      <c r="N45">
        <f t="shared" si="8"/>
        <v>0</v>
      </c>
      <c r="P45">
        <f t="shared" si="9"/>
        <v>0</v>
      </c>
      <c r="Q45">
        <f t="shared" si="10"/>
        <v>0</v>
      </c>
      <c r="V45">
        <v>3</v>
      </c>
      <c r="W45">
        <f t="shared" si="11"/>
        <v>-2.897777478867205</v>
      </c>
      <c r="X45">
        <f t="shared" si="12"/>
        <v>-0.77645713530756244</v>
      </c>
      <c r="Z45">
        <v>2</v>
      </c>
      <c r="AA45">
        <f t="shared" si="13"/>
        <v>-1.9318516525781366</v>
      </c>
      <c r="AB45">
        <f t="shared" si="14"/>
        <v>-0.51763809020504159</v>
      </c>
      <c r="AD45">
        <v>1</v>
      </c>
      <c r="AE45">
        <f t="shared" si="17"/>
        <v>-0.96592582628906831</v>
      </c>
      <c r="AF45">
        <f t="shared" si="15"/>
        <v>-0.25881904510252079</v>
      </c>
    </row>
    <row r="46" spans="1:32" x14ac:dyDescent="0.25">
      <c r="A46" s="10">
        <v>200</v>
      </c>
      <c r="B46" s="4">
        <f t="shared" si="0"/>
        <v>3.4906585039886591</v>
      </c>
      <c r="C46" s="4">
        <v>4</v>
      </c>
      <c r="D46" s="4">
        <f t="shared" si="1"/>
        <v>-3.7587704831436337</v>
      </c>
      <c r="E46" s="7">
        <f t="shared" si="2"/>
        <v>-1.3680805733026746</v>
      </c>
      <c r="F46">
        <f t="shared" si="18"/>
        <v>250</v>
      </c>
      <c r="G46" s="10">
        <v>200</v>
      </c>
      <c r="H46" s="4">
        <f t="shared" si="3"/>
        <v>3.4906585039886591</v>
      </c>
      <c r="I46" s="4">
        <f t="shared" si="4"/>
        <v>4</v>
      </c>
      <c r="J46" s="4">
        <f t="shared" si="5"/>
        <v>-1.3680805733026742</v>
      </c>
      <c r="K46" s="7">
        <f t="shared" si="6"/>
        <v>-3.7587704831436337</v>
      </c>
      <c r="M46">
        <f t="shared" si="7"/>
        <v>0</v>
      </c>
      <c r="N46">
        <f t="shared" si="8"/>
        <v>0</v>
      </c>
      <c r="P46">
        <f t="shared" si="9"/>
        <v>0</v>
      </c>
      <c r="Q46">
        <f t="shared" si="10"/>
        <v>0</v>
      </c>
      <c r="V46">
        <v>3</v>
      </c>
      <c r="W46">
        <f t="shared" si="11"/>
        <v>-2.8190778623577253</v>
      </c>
      <c r="X46">
        <f t="shared" si="12"/>
        <v>-1.026060429977006</v>
      </c>
      <c r="Z46">
        <v>2</v>
      </c>
      <c r="AA46">
        <f t="shared" si="13"/>
        <v>-1.8793852415718169</v>
      </c>
      <c r="AB46">
        <f t="shared" si="14"/>
        <v>-0.68404028665133731</v>
      </c>
      <c r="AD46">
        <v>1</v>
      </c>
      <c r="AE46">
        <f t="shared" si="17"/>
        <v>-0.93969262078590843</v>
      </c>
      <c r="AF46">
        <f t="shared" si="15"/>
        <v>-0.34202014332566866</v>
      </c>
    </row>
    <row r="47" spans="1:32" x14ac:dyDescent="0.25">
      <c r="A47" s="10">
        <v>205</v>
      </c>
      <c r="B47" s="4">
        <f t="shared" si="0"/>
        <v>3.5779249665883754</v>
      </c>
      <c r="C47" s="4">
        <v>4</v>
      </c>
      <c r="D47" s="4">
        <f t="shared" si="1"/>
        <v>-3.6252311481466002</v>
      </c>
      <c r="E47" s="7">
        <f t="shared" si="2"/>
        <v>-1.6904730469627971</v>
      </c>
      <c r="F47">
        <f t="shared" si="18"/>
        <v>245</v>
      </c>
      <c r="G47" s="10">
        <v>205</v>
      </c>
      <c r="H47" s="4">
        <f t="shared" si="3"/>
        <v>3.5779249665883754</v>
      </c>
      <c r="I47" s="4">
        <f t="shared" si="4"/>
        <v>4</v>
      </c>
      <c r="J47" s="4">
        <f t="shared" si="5"/>
        <v>-1.6904730469627967</v>
      </c>
      <c r="K47" s="7">
        <f t="shared" si="6"/>
        <v>-3.6252311481466002</v>
      </c>
      <c r="M47">
        <f t="shared" si="7"/>
        <v>0</v>
      </c>
      <c r="N47">
        <f t="shared" si="8"/>
        <v>0</v>
      </c>
      <c r="P47">
        <f t="shared" si="9"/>
        <v>0</v>
      </c>
      <c r="Q47">
        <f t="shared" si="10"/>
        <v>0</v>
      </c>
      <c r="V47">
        <v>3</v>
      </c>
      <c r="W47">
        <f t="shared" si="11"/>
        <v>-2.7189233611099501</v>
      </c>
      <c r="X47">
        <f t="shared" si="12"/>
        <v>-1.2678547852220978</v>
      </c>
      <c r="Z47">
        <v>2</v>
      </c>
      <c r="AA47">
        <f t="shared" si="13"/>
        <v>-1.8126155740733001</v>
      </c>
      <c r="AB47">
        <f t="shared" si="14"/>
        <v>-0.84523652348139855</v>
      </c>
      <c r="AD47">
        <v>1</v>
      </c>
      <c r="AE47">
        <f t="shared" si="17"/>
        <v>-0.90630778703665005</v>
      </c>
      <c r="AF47">
        <f t="shared" si="15"/>
        <v>-0.42261826174069927</v>
      </c>
    </row>
    <row r="48" spans="1:32" x14ac:dyDescent="0.25">
      <c r="A48" s="10">
        <v>210</v>
      </c>
      <c r="B48" s="4">
        <f t="shared" si="0"/>
        <v>3.6651914291880923</v>
      </c>
      <c r="C48" s="4">
        <v>4</v>
      </c>
      <c r="D48" s="4">
        <f t="shared" si="1"/>
        <v>-3.4641016151377544</v>
      </c>
      <c r="E48" s="7">
        <f t="shared" si="2"/>
        <v>-2.0000000000000004</v>
      </c>
      <c r="F48">
        <f t="shared" si="18"/>
        <v>240</v>
      </c>
      <c r="G48" s="10">
        <v>210</v>
      </c>
      <c r="H48" s="4">
        <f t="shared" si="3"/>
        <v>3.6651914291880923</v>
      </c>
      <c r="I48" s="4">
        <f t="shared" si="4"/>
        <v>4</v>
      </c>
      <c r="J48" s="4">
        <f t="shared" si="5"/>
        <v>-2.0000000000000018</v>
      </c>
      <c r="K48" s="7">
        <f t="shared" si="6"/>
        <v>-3.4641016151377535</v>
      </c>
      <c r="M48">
        <f t="shared" si="7"/>
        <v>0</v>
      </c>
      <c r="N48">
        <f t="shared" si="8"/>
        <v>0</v>
      </c>
      <c r="P48">
        <f t="shared" si="9"/>
        <v>0</v>
      </c>
      <c r="Q48">
        <f t="shared" si="10"/>
        <v>0</v>
      </c>
      <c r="V48">
        <v>3</v>
      </c>
      <c r="W48">
        <f t="shared" si="11"/>
        <v>-2.598076211353316</v>
      </c>
      <c r="X48">
        <f t="shared" si="12"/>
        <v>-1.5000000000000004</v>
      </c>
      <c r="Z48">
        <v>2</v>
      </c>
      <c r="AA48">
        <f t="shared" si="13"/>
        <v>-1.7320508075688772</v>
      </c>
      <c r="AB48">
        <f t="shared" si="14"/>
        <v>-1.0000000000000002</v>
      </c>
      <c r="AD48">
        <v>1</v>
      </c>
      <c r="AE48">
        <f t="shared" si="17"/>
        <v>-0.8660254037844386</v>
      </c>
      <c r="AF48">
        <f t="shared" si="15"/>
        <v>-0.50000000000000011</v>
      </c>
    </row>
    <row r="49" spans="1:32" x14ac:dyDescent="0.25">
      <c r="A49" s="10">
        <v>215</v>
      </c>
      <c r="B49" s="4">
        <f t="shared" si="0"/>
        <v>3.7524578917878086</v>
      </c>
      <c r="C49" s="4">
        <v>4</v>
      </c>
      <c r="D49" s="4">
        <f t="shared" si="1"/>
        <v>-3.2766081771559672</v>
      </c>
      <c r="E49" s="7">
        <f t="shared" si="2"/>
        <v>-2.2943057454041846</v>
      </c>
      <c r="F49">
        <f t="shared" si="18"/>
        <v>235</v>
      </c>
      <c r="G49" s="10">
        <v>215</v>
      </c>
      <c r="H49" s="4">
        <f t="shared" si="3"/>
        <v>3.7524578917878086</v>
      </c>
      <c r="I49" s="4">
        <f t="shared" si="4"/>
        <v>4</v>
      </c>
      <c r="J49" s="4">
        <f t="shared" si="5"/>
        <v>-2.2943057454041855</v>
      </c>
      <c r="K49" s="7">
        <f t="shared" si="6"/>
        <v>-3.2766081771559663</v>
      </c>
      <c r="M49">
        <f t="shared" si="7"/>
        <v>0</v>
      </c>
      <c r="N49">
        <f t="shared" si="8"/>
        <v>0</v>
      </c>
      <c r="P49">
        <f t="shared" si="9"/>
        <v>0</v>
      </c>
      <c r="Q49">
        <f t="shared" si="10"/>
        <v>0</v>
      </c>
      <c r="V49">
        <v>3</v>
      </c>
      <c r="W49">
        <f t="shared" si="11"/>
        <v>-2.4574561328669753</v>
      </c>
      <c r="X49">
        <f t="shared" si="12"/>
        <v>-1.7207293090531386</v>
      </c>
      <c r="Z49">
        <v>2</v>
      </c>
      <c r="AA49">
        <f t="shared" si="13"/>
        <v>-1.6383040885779836</v>
      </c>
      <c r="AB49">
        <f t="shared" si="14"/>
        <v>-1.1471528727020923</v>
      </c>
      <c r="AD49">
        <v>1</v>
      </c>
      <c r="AE49">
        <f t="shared" si="17"/>
        <v>-0.8191520442889918</v>
      </c>
      <c r="AF49">
        <f t="shared" si="15"/>
        <v>-0.57357643635104616</v>
      </c>
    </row>
    <row r="50" spans="1:32" x14ac:dyDescent="0.25">
      <c r="A50" s="10">
        <v>220</v>
      </c>
      <c r="B50" s="4">
        <f t="shared" si="0"/>
        <v>3.839724354387525</v>
      </c>
      <c r="C50" s="4">
        <v>4</v>
      </c>
      <c r="D50" s="4">
        <f t="shared" si="1"/>
        <v>-3.0641777724759121</v>
      </c>
      <c r="E50" s="7">
        <f t="shared" si="2"/>
        <v>-2.571150438746157</v>
      </c>
      <c r="F50">
        <f t="shared" si="18"/>
        <v>230</v>
      </c>
      <c r="G50" s="10">
        <v>220</v>
      </c>
      <c r="H50" s="4">
        <f t="shared" si="3"/>
        <v>3.839724354387525</v>
      </c>
      <c r="I50" s="4">
        <f t="shared" si="4"/>
        <v>4</v>
      </c>
      <c r="J50" s="4">
        <f t="shared" si="5"/>
        <v>-2.5711504387461579</v>
      </c>
      <c r="K50" s="7">
        <f t="shared" si="6"/>
        <v>-3.0641777724759116</v>
      </c>
      <c r="M50">
        <f t="shared" si="7"/>
        <v>0</v>
      </c>
      <c r="N50">
        <f t="shared" si="8"/>
        <v>0</v>
      </c>
      <c r="P50">
        <f t="shared" si="9"/>
        <v>0</v>
      </c>
      <c r="Q50">
        <f t="shared" si="10"/>
        <v>0</v>
      </c>
      <c r="V50">
        <v>3</v>
      </c>
      <c r="W50">
        <f t="shared" si="11"/>
        <v>-2.2981333293569342</v>
      </c>
      <c r="X50">
        <f t="shared" si="12"/>
        <v>-1.9283628290596178</v>
      </c>
      <c r="Z50">
        <v>2</v>
      </c>
      <c r="AA50">
        <f t="shared" si="13"/>
        <v>-1.532088886237956</v>
      </c>
      <c r="AB50">
        <f t="shared" si="14"/>
        <v>-1.2855752193730785</v>
      </c>
      <c r="AD50">
        <v>1</v>
      </c>
      <c r="AE50">
        <f t="shared" si="17"/>
        <v>-0.76604444311897801</v>
      </c>
      <c r="AF50">
        <f t="shared" si="15"/>
        <v>-0.64278760968653925</v>
      </c>
    </row>
    <row r="51" spans="1:32" x14ac:dyDescent="0.25">
      <c r="A51" s="10">
        <v>225</v>
      </c>
      <c r="B51" s="4">
        <f t="shared" si="0"/>
        <v>3.9269908169872414</v>
      </c>
      <c r="C51" s="4">
        <v>4</v>
      </c>
      <c r="D51" s="4">
        <f t="shared" si="1"/>
        <v>-2.8284271247461907</v>
      </c>
      <c r="E51" s="7">
        <f t="shared" si="2"/>
        <v>-2.8284271247461898</v>
      </c>
      <c r="F51">
        <f t="shared" si="18"/>
        <v>225</v>
      </c>
      <c r="G51" s="10">
        <v>225</v>
      </c>
      <c r="H51" s="4">
        <f t="shared" si="3"/>
        <v>3.9269908169872414</v>
      </c>
      <c r="I51" s="4">
        <f t="shared" si="4"/>
        <v>4</v>
      </c>
      <c r="J51" s="4">
        <f t="shared" si="5"/>
        <v>-2.8284271247461907</v>
      </c>
      <c r="K51" s="7">
        <f t="shared" si="6"/>
        <v>-2.8284271247461898</v>
      </c>
      <c r="M51">
        <f t="shared" si="7"/>
        <v>0</v>
      </c>
      <c r="N51">
        <f t="shared" si="8"/>
        <v>0</v>
      </c>
      <c r="P51">
        <f t="shared" si="9"/>
        <v>0</v>
      </c>
      <c r="Q51">
        <f t="shared" si="10"/>
        <v>0</v>
      </c>
      <c r="V51">
        <v>3</v>
      </c>
      <c r="W51">
        <f t="shared" si="11"/>
        <v>-2.1213203435596428</v>
      </c>
      <c r="X51">
        <f t="shared" si="12"/>
        <v>-2.1213203435596424</v>
      </c>
      <c r="Z51">
        <v>2</v>
      </c>
      <c r="AA51">
        <f t="shared" si="13"/>
        <v>-1.4142135623730954</v>
      </c>
      <c r="AB51">
        <f t="shared" si="14"/>
        <v>-1.4142135623730949</v>
      </c>
      <c r="AD51">
        <v>1</v>
      </c>
      <c r="AE51">
        <f t="shared" si="17"/>
        <v>-0.70710678118654768</v>
      </c>
      <c r="AF51">
        <f t="shared" si="15"/>
        <v>-0.70710678118654746</v>
      </c>
    </row>
    <row r="52" spans="1:32" x14ac:dyDescent="0.25">
      <c r="A52" s="10">
        <v>230</v>
      </c>
      <c r="B52" s="4">
        <f t="shared" si="0"/>
        <v>4.0142572795869578</v>
      </c>
      <c r="C52" s="4">
        <v>4</v>
      </c>
      <c r="D52" s="4">
        <f t="shared" si="1"/>
        <v>-2.5711504387461579</v>
      </c>
      <c r="E52" s="7">
        <f t="shared" si="2"/>
        <v>-3.0641777724759116</v>
      </c>
      <c r="F52">
        <f t="shared" si="18"/>
        <v>220</v>
      </c>
      <c r="G52" s="10">
        <v>230</v>
      </c>
      <c r="H52" s="4">
        <f t="shared" si="3"/>
        <v>4.0142572795869578</v>
      </c>
      <c r="I52" s="4">
        <f t="shared" si="4"/>
        <v>4</v>
      </c>
      <c r="J52" s="4">
        <f t="shared" si="5"/>
        <v>-3.0641777724759121</v>
      </c>
      <c r="K52" s="7">
        <f t="shared" si="6"/>
        <v>-2.571150438746157</v>
      </c>
      <c r="M52">
        <f t="shared" si="7"/>
        <v>0</v>
      </c>
      <c r="N52">
        <f t="shared" si="8"/>
        <v>0</v>
      </c>
      <c r="P52">
        <f t="shared" si="9"/>
        <v>-3.0641777724759121</v>
      </c>
      <c r="Q52">
        <f t="shared" si="10"/>
        <v>-2.571150438746157</v>
      </c>
      <c r="V52">
        <v>3</v>
      </c>
      <c r="W52">
        <f t="shared" si="11"/>
        <v>-1.9283628290596184</v>
      </c>
      <c r="X52">
        <f t="shared" si="12"/>
        <v>-2.2981333293569337</v>
      </c>
      <c r="Z52">
        <v>2</v>
      </c>
      <c r="AA52">
        <f t="shared" si="13"/>
        <v>-1.2855752193730789</v>
      </c>
      <c r="AB52">
        <f t="shared" si="14"/>
        <v>-1.5320888862379558</v>
      </c>
      <c r="AD52">
        <v>1</v>
      </c>
      <c r="AE52">
        <f t="shared" si="17"/>
        <v>-0.64278760968653947</v>
      </c>
      <c r="AF52">
        <f t="shared" si="15"/>
        <v>-0.7660444431189779</v>
      </c>
    </row>
    <row r="53" spans="1:32" x14ac:dyDescent="0.25">
      <c r="A53" s="10">
        <v>235</v>
      </c>
      <c r="B53" s="4">
        <f t="shared" si="0"/>
        <v>4.1015237421866741</v>
      </c>
      <c r="C53" s="4">
        <v>4</v>
      </c>
      <c r="D53" s="4">
        <f t="shared" si="1"/>
        <v>-2.2943057454041855</v>
      </c>
      <c r="E53" s="7">
        <f t="shared" si="2"/>
        <v>-3.2766081771559663</v>
      </c>
      <c r="F53">
        <f t="shared" si="18"/>
        <v>215</v>
      </c>
      <c r="G53" s="10">
        <v>235</v>
      </c>
      <c r="H53" s="4">
        <f t="shared" si="3"/>
        <v>4.1015237421866741</v>
      </c>
      <c r="I53" s="4">
        <f t="shared" si="4"/>
        <v>4</v>
      </c>
      <c r="J53" s="4">
        <f t="shared" si="5"/>
        <v>-3.2766081771559672</v>
      </c>
      <c r="K53" s="7">
        <f t="shared" si="6"/>
        <v>-2.2943057454041846</v>
      </c>
      <c r="M53">
        <f t="shared" si="7"/>
        <v>0</v>
      </c>
      <c r="N53">
        <f t="shared" si="8"/>
        <v>0</v>
      </c>
      <c r="P53">
        <f t="shared" si="9"/>
        <v>0</v>
      </c>
      <c r="Q53">
        <f t="shared" si="10"/>
        <v>0</v>
      </c>
      <c r="V53">
        <v>3</v>
      </c>
      <c r="W53">
        <f t="shared" si="11"/>
        <v>-1.720729309053139</v>
      </c>
      <c r="X53">
        <f t="shared" si="12"/>
        <v>-2.4574561328669748</v>
      </c>
      <c r="Z53">
        <v>2</v>
      </c>
      <c r="AA53">
        <f t="shared" si="13"/>
        <v>-1.1471528727020928</v>
      </c>
      <c r="AB53">
        <f t="shared" si="14"/>
        <v>-1.6383040885779832</v>
      </c>
      <c r="AD53">
        <v>1</v>
      </c>
      <c r="AE53">
        <f t="shared" si="17"/>
        <v>-0.57357643635104638</v>
      </c>
      <c r="AF53">
        <f t="shared" si="15"/>
        <v>-0.81915204428899158</v>
      </c>
    </row>
    <row r="54" spans="1:32" x14ac:dyDescent="0.25">
      <c r="A54" s="10">
        <v>240</v>
      </c>
      <c r="B54" s="4">
        <f t="shared" si="0"/>
        <v>4.1887902047863905</v>
      </c>
      <c r="C54" s="4">
        <v>4</v>
      </c>
      <c r="D54" s="4">
        <f t="shared" si="1"/>
        <v>-2.0000000000000018</v>
      </c>
      <c r="E54" s="7">
        <f t="shared" si="2"/>
        <v>-3.4641016151377535</v>
      </c>
      <c r="F54">
        <f t="shared" si="18"/>
        <v>210</v>
      </c>
      <c r="G54" s="10">
        <v>240</v>
      </c>
      <c r="H54" s="4">
        <f t="shared" si="3"/>
        <v>4.1887902047863905</v>
      </c>
      <c r="I54" s="4">
        <f t="shared" si="4"/>
        <v>4</v>
      </c>
      <c r="J54" s="4">
        <f t="shared" si="5"/>
        <v>-3.4641016151377544</v>
      </c>
      <c r="K54" s="7">
        <f t="shared" si="6"/>
        <v>-2.0000000000000004</v>
      </c>
      <c r="M54">
        <f t="shared" si="7"/>
        <v>0</v>
      </c>
      <c r="N54">
        <f t="shared" si="8"/>
        <v>0</v>
      </c>
      <c r="P54">
        <f t="shared" si="9"/>
        <v>0</v>
      </c>
      <c r="Q54">
        <f t="shared" si="10"/>
        <v>0</v>
      </c>
      <c r="V54">
        <v>3</v>
      </c>
      <c r="W54">
        <f t="shared" si="11"/>
        <v>-1.5000000000000013</v>
      </c>
      <c r="X54">
        <f t="shared" si="12"/>
        <v>-2.5980762113533151</v>
      </c>
      <c r="Z54">
        <v>2</v>
      </c>
      <c r="AA54">
        <f t="shared" si="13"/>
        <v>-1.0000000000000009</v>
      </c>
      <c r="AB54">
        <f t="shared" si="14"/>
        <v>-1.7320508075688767</v>
      </c>
      <c r="AD54">
        <v>1</v>
      </c>
      <c r="AE54">
        <f t="shared" si="17"/>
        <v>-0.50000000000000044</v>
      </c>
      <c r="AF54">
        <f t="shared" si="15"/>
        <v>-0.86602540378443837</v>
      </c>
    </row>
    <row r="55" spans="1:32" x14ac:dyDescent="0.25">
      <c r="A55" s="10">
        <v>245</v>
      </c>
      <c r="B55" s="4">
        <f t="shared" si="0"/>
        <v>4.2760566673861078</v>
      </c>
      <c r="C55" s="4">
        <v>4</v>
      </c>
      <c r="D55" s="4">
        <f t="shared" si="1"/>
        <v>-1.6904730469627967</v>
      </c>
      <c r="E55" s="7">
        <f t="shared" si="2"/>
        <v>-3.6252311481466002</v>
      </c>
      <c r="F55">
        <f t="shared" si="18"/>
        <v>205</v>
      </c>
      <c r="G55" s="10">
        <v>245</v>
      </c>
      <c r="H55" s="4">
        <f t="shared" si="3"/>
        <v>4.2760566673861078</v>
      </c>
      <c r="I55" s="4">
        <f t="shared" si="4"/>
        <v>4</v>
      </c>
      <c r="J55" s="4">
        <f t="shared" si="5"/>
        <v>-3.6252311481466002</v>
      </c>
      <c r="K55" s="7">
        <f t="shared" si="6"/>
        <v>-1.6904730469627971</v>
      </c>
      <c r="M55">
        <f t="shared" si="7"/>
        <v>0</v>
      </c>
      <c r="N55">
        <f t="shared" si="8"/>
        <v>0</v>
      </c>
      <c r="P55">
        <f t="shared" si="9"/>
        <v>0</v>
      </c>
      <c r="Q55">
        <f t="shared" si="10"/>
        <v>0</v>
      </c>
      <c r="V55">
        <v>3</v>
      </c>
      <c r="W55">
        <f t="shared" si="11"/>
        <v>-1.2678547852220974</v>
      </c>
      <c r="X55">
        <f t="shared" si="12"/>
        <v>-2.7189233611099501</v>
      </c>
      <c r="Z55">
        <v>2</v>
      </c>
      <c r="AA55">
        <f t="shared" si="13"/>
        <v>-0.84523652348139833</v>
      </c>
      <c r="AB55">
        <f t="shared" si="14"/>
        <v>-1.8126155740733001</v>
      </c>
      <c r="AD55">
        <v>1</v>
      </c>
      <c r="AE55">
        <f t="shared" si="17"/>
        <v>-0.42261826174069916</v>
      </c>
      <c r="AF55">
        <f t="shared" si="15"/>
        <v>-0.90630778703665005</v>
      </c>
    </row>
    <row r="56" spans="1:32" x14ac:dyDescent="0.25">
      <c r="A56" s="10">
        <v>250</v>
      </c>
      <c r="B56" s="4">
        <f t="shared" si="0"/>
        <v>4.3633231299858242</v>
      </c>
      <c r="C56" s="4">
        <v>4</v>
      </c>
      <c r="D56" s="4">
        <f t="shared" si="1"/>
        <v>-1.3680805733026742</v>
      </c>
      <c r="E56" s="7">
        <f t="shared" si="2"/>
        <v>-3.7587704831436337</v>
      </c>
      <c r="F56">
        <f t="shared" si="18"/>
        <v>200</v>
      </c>
      <c r="G56" s="10">
        <v>250</v>
      </c>
      <c r="H56" s="4">
        <f t="shared" si="3"/>
        <v>4.3633231299858242</v>
      </c>
      <c r="I56" s="4">
        <f t="shared" si="4"/>
        <v>4</v>
      </c>
      <c r="J56" s="4">
        <f t="shared" si="5"/>
        <v>-3.7587704831436337</v>
      </c>
      <c r="K56" s="7">
        <f t="shared" si="6"/>
        <v>-1.3680805733026746</v>
      </c>
      <c r="M56">
        <f t="shared" si="7"/>
        <v>0</v>
      </c>
      <c r="N56">
        <f t="shared" si="8"/>
        <v>0</v>
      </c>
      <c r="P56">
        <f t="shared" si="9"/>
        <v>0</v>
      </c>
      <c r="Q56">
        <f t="shared" si="10"/>
        <v>0</v>
      </c>
      <c r="V56">
        <v>3</v>
      </c>
      <c r="W56">
        <f t="shared" si="11"/>
        <v>-1.0260604299770058</v>
      </c>
      <c r="X56">
        <f t="shared" si="12"/>
        <v>-2.8190778623577253</v>
      </c>
      <c r="Z56">
        <v>2</v>
      </c>
      <c r="AA56">
        <f t="shared" si="13"/>
        <v>-0.68404028665133709</v>
      </c>
      <c r="AB56">
        <f t="shared" si="14"/>
        <v>-1.8793852415718169</v>
      </c>
      <c r="AD56">
        <v>1</v>
      </c>
      <c r="AE56">
        <f t="shared" si="17"/>
        <v>-0.34202014332566855</v>
      </c>
      <c r="AF56">
        <f t="shared" si="15"/>
        <v>-0.93969262078590843</v>
      </c>
    </row>
    <row r="57" spans="1:32" x14ac:dyDescent="0.25">
      <c r="A57" s="10">
        <v>255</v>
      </c>
      <c r="B57" s="4">
        <f t="shared" si="0"/>
        <v>4.4505895925855405</v>
      </c>
      <c r="C57" s="4">
        <v>4</v>
      </c>
      <c r="D57" s="4">
        <f t="shared" si="1"/>
        <v>-1.0352761804100825</v>
      </c>
      <c r="E57" s="7">
        <f t="shared" si="2"/>
        <v>-3.8637033051562732</v>
      </c>
      <c r="F57">
        <f t="shared" si="18"/>
        <v>195</v>
      </c>
      <c r="G57" s="10">
        <v>255</v>
      </c>
      <c r="H57" s="4">
        <f t="shared" si="3"/>
        <v>4.4505895925855405</v>
      </c>
      <c r="I57" s="4">
        <f t="shared" si="4"/>
        <v>4</v>
      </c>
      <c r="J57" s="4">
        <f t="shared" si="5"/>
        <v>-3.8637033051562732</v>
      </c>
      <c r="K57" s="7">
        <f t="shared" si="6"/>
        <v>-1.0352761804100832</v>
      </c>
      <c r="M57">
        <f t="shared" si="7"/>
        <v>0</v>
      </c>
      <c r="N57">
        <f t="shared" si="8"/>
        <v>0</v>
      </c>
      <c r="P57">
        <f t="shared" si="9"/>
        <v>0</v>
      </c>
      <c r="Q57">
        <f t="shared" si="10"/>
        <v>0</v>
      </c>
      <c r="V57">
        <v>3</v>
      </c>
      <c r="W57">
        <f t="shared" si="11"/>
        <v>-0.77645713530756189</v>
      </c>
      <c r="X57">
        <f t="shared" si="12"/>
        <v>-2.897777478867205</v>
      </c>
      <c r="Z57">
        <v>2</v>
      </c>
      <c r="AA57">
        <f t="shared" si="13"/>
        <v>-0.51763809020504126</v>
      </c>
      <c r="AB57">
        <f t="shared" si="14"/>
        <v>-1.9318516525781366</v>
      </c>
      <c r="AD57">
        <v>1</v>
      </c>
      <c r="AE57">
        <f t="shared" si="17"/>
        <v>-0.25881904510252063</v>
      </c>
      <c r="AF57">
        <f t="shared" si="15"/>
        <v>-0.96592582628906831</v>
      </c>
    </row>
    <row r="58" spans="1:32" x14ac:dyDescent="0.25">
      <c r="A58" s="10">
        <v>260</v>
      </c>
      <c r="B58" s="4">
        <f t="shared" si="0"/>
        <v>4.5378560551852569</v>
      </c>
      <c r="C58" s="4">
        <v>4</v>
      </c>
      <c r="D58" s="4">
        <f t="shared" si="1"/>
        <v>-0.69459271066772132</v>
      </c>
      <c r="E58" s="7">
        <f t="shared" si="2"/>
        <v>-3.9392310120488321</v>
      </c>
      <c r="F58">
        <f t="shared" si="18"/>
        <v>190</v>
      </c>
      <c r="G58" s="10">
        <v>260</v>
      </c>
      <c r="H58" s="4">
        <f t="shared" si="3"/>
        <v>4.5378560551852569</v>
      </c>
      <c r="I58" s="4">
        <f t="shared" si="4"/>
        <v>4</v>
      </c>
      <c r="J58" s="4">
        <f t="shared" si="5"/>
        <v>-3.9392310120488321</v>
      </c>
      <c r="K58" s="7">
        <f t="shared" si="6"/>
        <v>-0.69459271066772188</v>
      </c>
      <c r="M58">
        <f t="shared" si="7"/>
        <v>0</v>
      </c>
      <c r="N58">
        <f t="shared" si="8"/>
        <v>0</v>
      </c>
      <c r="P58">
        <f t="shared" si="9"/>
        <v>0</v>
      </c>
      <c r="Q58">
        <f t="shared" si="10"/>
        <v>0</v>
      </c>
      <c r="V58">
        <v>3</v>
      </c>
      <c r="W58">
        <f t="shared" si="11"/>
        <v>-0.52094453300079102</v>
      </c>
      <c r="X58">
        <f t="shared" si="12"/>
        <v>-2.9544232590366239</v>
      </c>
      <c r="Z58">
        <v>2</v>
      </c>
      <c r="AA58">
        <f t="shared" si="13"/>
        <v>-0.34729635533386066</v>
      </c>
      <c r="AB58">
        <f t="shared" si="14"/>
        <v>-1.969615506024416</v>
      </c>
      <c r="AD58">
        <v>1</v>
      </c>
      <c r="AE58">
        <f t="shared" si="17"/>
        <v>-0.17364817766693033</v>
      </c>
      <c r="AF58">
        <f t="shared" si="15"/>
        <v>-0.98480775301220802</v>
      </c>
    </row>
    <row r="59" spans="1:32" x14ac:dyDescent="0.25">
      <c r="A59" s="10">
        <v>265</v>
      </c>
      <c r="B59" s="4">
        <f t="shared" si="0"/>
        <v>4.6251225177849733</v>
      </c>
      <c r="C59" s="4">
        <v>4</v>
      </c>
      <c r="D59" s="4">
        <f t="shared" si="1"/>
        <v>-0.348622970990633</v>
      </c>
      <c r="E59" s="7">
        <f t="shared" si="2"/>
        <v>-3.9847787923669822</v>
      </c>
      <c r="F59">
        <f t="shared" si="18"/>
        <v>185</v>
      </c>
      <c r="G59" s="10">
        <v>265</v>
      </c>
      <c r="H59" s="4">
        <f t="shared" si="3"/>
        <v>4.6251225177849733</v>
      </c>
      <c r="I59" s="4">
        <f t="shared" si="4"/>
        <v>4</v>
      </c>
      <c r="J59" s="4">
        <f t="shared" si="5"/>
        <v>-3.9847787923669822</v>
      </c>
      <c r="K59" s="7">
        <f t="shared" si="6"/>
        <v>-0.34862297099063178</v>
      </c>
      <c r="M59">
        <f t="shared" si="7"/>
        <v>0</v>
      </c>
      <c r="N59">
        <f t="shared" si="8"/>
        <v>0</v>
      </c>
      <c r="P59">
        <f t="shared" si="9"/>
        <v>0</v>
      </c>
      <c r="Q59">
        <f t="shared" si="10"/>
        <v>0</v>
      </c>
      <c r="V59">
        <v>3</v>
      </c>
      <c r="W59">
        <f t="shared" si="11"/>
        <v>-0.26146722824297475</v>
      </c>
      <c r="X59">
        <f t="shared" si="12"/>
        <v>-2.9885840942752369</v>
      </c>
      <c r="Z59">
        <v>2</v>
      </c>
      <c r="AA59">
        <f t="shared" si="13"/>
        <v>-0.1743114854953165</v>
      </c>
      <c r="AB59">
        <f t="shared" si="14"/>
        <v>-1.9923893961834911</v>
      </c>
      <c r="AD59">
        <v>1</v>
      </c>
      <c r="AE59">
        <f t="shared" si="17"/>
        <v>-8.7155742747658249E-2</v>
      </c>
      <c r="AF59">
        <f t="shared" si="15"/>
        <v>-0.99619469809174555</v>
      </c>
    </row>
    <row r="60" spans="1:32" x14ac:dyDescent="0.25">
      <c r="A60" s="10">
        <v>270</v>
      </c>
      <c r="B60" s="4">
        <f t="shared" si="0"/>
        <v>4.7123889803846897</v>
      </c>
      <c r="C60" s="4">
        <v>4</v>
      </c>
      <c r="D60" s="4">
        <f t="shared" si="1"/>
        <v>-7.3508907294517201E-16</v>
      </c>
      <c r="E60" s="7">
        <f t="shared" si="2"/>
        <v>-4</v>
      </c>
      <c r="F60">
        <f t="shared" si="18"/>
        <v>180</v>
      </c>
      <c r="G60" s="10">
        <v>270</v>
      </c>
      <c r="H60" s="4">
        <f t="shared" si="3"/>
        <v>4.7123889803846897</v>
      </c>
      <c r="I60" s="4">
        <f t="shared" si="4"/>
        <v>4</v>
      </c>
      <c r="J60" s="4">
        <f t="shared" si="5"/>
        <v>-4</v>
      </c>
      <c r="K60" s="7">
        <f t="shared" si="6"/>
        <v>4.90059381963448E-16</v>
      </c>
      <c r="M60">
        <f t="shared" si="7"/>
        <v>0</v>
      </c>
      <c r="N60">
        <f t="shared" si="8"/>
        <v>0</v>
      </c>
      <c r="P60">
        <f t="shared" si="9"/>
        <v>0</v>
      </c>
      <c r="Q60">
        <f t="shared" si="10"/>
        <v>0</v>
      </c>
      <c r="V60">
        <v>3</v>
      </c>
      <c r="W60">
        <f t="shared" si="11"/>
        <v>-5.51316804708879E-16</v>
      </c>
      <c r="X60">
        <f t="shared" si="12"/>
        <v>-3</v>
      </c>
      <c r="Z60">
        <v>2</v>
      </c>
      <c r="AA60">
        <f t="shared" si="13"/>
        <v>-3.67544536472586E-16</v>
      </c>
      <c r="AB60">
        <f t="shared" si="14"/>
        <v>-2</v>
      </c>
      <c r="AD60">
        <v>1</v>
      </c>
      <c r="AE60">
        <f t="shared" si="17"/>
        <v>-1.83772268236293E-16</v>
      </c>
      <c r="AF60">
        <f t="shared" si="15"/>
        <v>-1</v>
      </c>
    </row>
    <row r="61" spans="1:32" x14ac:dyDescent="0.25">
      <c r="A61" s="10">
        <v>275</v>
      </c>
      <c r="B61" s="4">
        <f t="shared" si="0"/>
        <v>4.7996554429844061</v>
      </c>
      <c r="C61" s="4">
        <v>4</v>
      </c>
      <c r="D61" s="4">
        <f t="shared" si="1"/>
        <v>0.34862297099063155</v>
      </c>
      <c r="E61" s="7">
        <f t="shared" si="2"/>
        <v>-3.9847787923669822</v>
      </c>
      <c r="F61">
        <f t="shared" si="18"/>
        <v>175</v>
      </c>
      <c r="G61" s="10">
        <v>275</v>
      </c>
      <c r="H61" s="4">
        <f t="shared" si="3"/>
        <v>4.7996554429844061</v>
      </c>
      <c r="I61" s="4">
        <f t="shared" si="4"/>
        <v>4</v>
      </c>
      <c r="J61" s="4">
        <f t="shared" si="5"/>
        <v>-3.9847787923669822</v>
      </c>
      <c r="K61" s="7">
        <f t="shared" si="6"/>
        <v>0.34862297099063277</v>
      </c>
      <c r="M61">
        <f t="shared" si="7"/>
        <v>0</v>
      </c>
      <c r="N61">
        <f t="shared" si="8"/>
        <v>0</v>
      </c>
      <c r="P61">
        <f t="shared" si="9"/>
        <v>0</v>
      </c>
      <c r="Q61">
        <f t="shared" si="10"/>
        <v>0</v>
      </c>
      <c r="V61">
        <v>3</v>
      </c>
      <c r="W61">
        <f t="shared" si="11"/>
        <v>0.26146722824297364</v>
      </c>
      <c r="X61">
        <f t="shared" si="12"/>
        <v>-2.9885840942752369</v>
      </c>
      <c r="Z61">
        <v>2</v>
      </c>
      <c r="AA61">
        <f t="shared" si="13"/>
        <v>0.17431148549531578</v>
      </c>
      <c r="AB61">
        <f t="shared" si="14"/>
        <v>-1.9923893961834911</v>
      </c>
      <c r="AD61">
        <v>1</v>
      </c>
      <c r="AE61">
        <f t="shared" si="17"/>
        <v>8.7155742747657888E-2</v>
      </c>
      <c r="AF61">
        <f t="shared" si="15"/>
        <v>-0.99619469809174555</v>
      </c>
    </row>
    <row r="62" spans="1:32" x14ac:dyDescent="0.25">
      <c r="A62" s="10">
        <v>280</v>
      </c>
      <c r="B62" s="4">
        <f t="shared" si="0"/>
        <v>4.8869219055841224</v>
      </c>
      <c r="C62" s="4">
        <v>4</v>
      </c>
      <c r="D62" s="4">
        <f t="shared" si="1"/>
        <v>0.69459271066771988</v>
      </c>
      <c r="E62" s="7">
        <f t="shared" si="2"/>
        <v>-3.9392310120488325</v>
      </c>
      <c r="F62">
        <f t="shared" si="18"/>
        <v>170</v>
      </c>
      <c r="G62" s="10">
        <v>280</v>
      </c>
      <c r="H62" s="4">
        <f t="shared" si="3"/>
        <v>4.8869219055841224</v>
      </c>
      <c r="I62" s="4">
        <f t="shared" si="4"/>
        <v>4</v>
      </c>
      <c r="J62" s="4">
        <f t="shared" si="5"/>
        <v>-3.9392310120488321</v>
      </c>
      <c r="K62" s="7">
        <f t="shared" si="6"/>
        <v>0.6945927106677211</v>
      </c>
      <c r="M62">
        <f t="shared" si="7"/>
        <v>0</v>
      </c>
      <c r="N62">
        <f t="shared" si="8"/>
        <v>0</v>
      </c>
      <c r="P62">
        <f t="shared" si="9"/>
        <v>0</v>
      </c>
      <c r="Q62">
        <f t="shared" si="10"/>
        <v>0</v>
      </c>
      <c r="V62">
        <v>3</v>
      </c>
      <c r="W62">
        <f t="shared" si="11"/>
        <v>0.52094453300078991</v>
      </c>
      <c r="X62">
        <f t="shared" si="12"/>
        <v>-2.9544232590366244</v>
      </c>
      <c r="Z62">
        <v>2</v>
      </c>
      <c r="AA62">
        <f t="shared" si="13"/>
        <v>0.34729635533385994</v>
      </c>
      <c r="AB62">
        <f t="shared" si="14"/>
        <v>-1.9696155060244163</v>
      </c>
      <c r="AD62">
        <v>1</v>
      </c>
      <c r="AE62">
        <f t="shared" si="17"/>
        <v>0.17364817766692997</v>
      </c>
      <c r="AF62">
        <f t="shared" si="15"/>
        <v>-0.98480775301220813</v>
      </c>
    </row>
    <row r="63" spans="1:32" x14ac:dyDescent="0.25">
      <c r="A63" s="10">
        <v>285</v>
      </c>
      <c r="B63" s="4">
        <f t="shared" si="0"/>
        <v>4.9741883681838388</v>
      </c>
      <c r="C63" s="4">
        <v>4</v>
      </c>
      <c r="D63" s="4">
        <f t="shared" si="1"/>
        <v>1.0352761804100812</v>
      </c>
      <c r="E63" s="7">
        <f t="shared" si="2"/>
        <v>-3.8637033051562737</v>
      </c>
      <c r="F63">
        <f t="shared" si="18"/>
        <v>165</v>
      </c>
      <c r="G63" s="10">
        <v>285</v>
      </c>
      <c r="H63" s="4">
        <f t="shared" si="3"/>
        <v>4.9741883681838388</v>
      </c>
      <c r="I63" s="4">
        <f t="shared" si="4"/>
        <v>4</v>
      </c>
      <c r="J63" s="4">
        <f t="shared" si="5"/>
        <v>-3.8637033051562728</v>
      </c>
      <c r="K63" s="7">
        <f t="shared" si="6"/>
        <v>1.0352761804100841</v>
      </c>
      <c r="M63">
        <f t="shared" si="7"/>
        <v>0</v>
      </c>
      <c r="N63">
        <f t="shared" si="8"/>
        <v>0</v>
      </c>
      <c r="P63">
        <f t="shared" si="9"/>
        <v>0</v>
      </c>
      <c r="Q63">
        <f t="shared" si="10"/>
        <v>0</v>
      </c>
      <c r="V63">
        <v>3</v>
      </c>
      <c r="W63">
        <f t="shared" si="11"/>
        <v>0.77645713530756089</v>
      </c>
      <c r="X63">
        <f t="shared" si="12"/>
        <v>-2.897777478867205</v>
      </c>
      <c r="Z63">
        <v>2</v>
      </c>
      <c r="AA63">
        <f t="shared" si="13"/>
        <v>0.51763809020504059</v>
      </c>
      <c r="AB63">
        <f t="shared" si="14"/>
        <v>-1.9318516525781368</v>
      </c>
      <c r="AD63">
        <v>1</v>
      </c>
      <c r="AE63">
        <f t="shared" si="17"/>
        <v>0.2588190451025203</v>
      </c>
      <c r="AF63">
        <f t="shared" si="15"/>
        <v>-0.96592582628906842</v>
      </c>
    </row>
    <row r="64" spans="1:32" x14ac:dyDescent="0.25">
      <c r="A64" s="10">
        <v>290</v>
      </c>
      <c r="B64" s="4">
        <f t="shared" si="0"/>
        <v>5.0614548307835561</v>
      </c>
      <c r="C64" s="4">
        <v>4</v>
      </c>
      <c r="D64" s="4">
        <f t="shared" si="1"/>
        <v>1.368080573302676</v>
      </c>
      <c r="E64" s="7">
        <f t="shared" si="2"/>
        <v>-3.7587704831436333</v>
      </c>
      <c r="F64">
        <f t="shared" si="18"/>
        <v>160</v>
      </c>
      <c r="G64" s="10">
        <v>290</v>
      </c>
      <c r="H64" s="4">
        <f t="shared" si="3"/>
        <v>5.0614548307835561</v>
      </c>
      <c r="I64" s="4">
        <f t="shared" si="4"/>
        <v>4</v>
      </c>
      <c r="J64" s="4">
        <f t="shared" si="5"/>
        <v>-3.7587704831436333</v>
      </c>
      <c r="K64" s="7">
        <f t="shared" si="6"/>
        <v>1.3680805733026755</v>
      </c>
      <c r="M64">
        <f t="shared" si="7"/>
        <v>0</v>
      </c>
      <c r="N64">
        <f t="shared" si="8"/>
        <v>0</v>
      </c>
      <c r="P64">
        <f t="shared" si="9"/>
        <v>0</v>
      </c>
      <c r="Q64">
        <f t="shared" si="10"/>
        <v>0</v>
      </c>
      <c r="V64">
        <v>3</v>
      </c>
      <c r="W64">
        <f t="shared" si="11"/>
        <v>1.0260604299770071</v>
      </c>
      <c r="X64">
        <f t="shared" si="12"/>
        <v>-2.8190778623577248</v>
      </c>
      <c r="Z64">
        <v>2</v>
      </c>
      <c r="AA64">
        <f t="shared" si="13"/>
        <v>0.68404028665133798</v>
      </c>
      <c r="AB64">
        <f t="shared" si="14"/>
        <v>-1.8793852415718166</v>
      </c>
      <c r="AD64">
        <v>1</v>
      </c>
      <c r="AE64">
        <f t="shared" si="17"/>
        <v>0.34202014332566899</v>
      </c>
      <c r="AF64">
        <f t="shared" si="15"/>
        <v>-0.93969262078590832</v>
      </c>
    </row>
    <row r="65" spans="1:32" x14ac:dyDescent="0.25">
      <c r="A65" s="10">
        <v>295</v>
      </c>
      <c r="B65" s="4">
        <f t="shared" si="0"/>
        <v>5.1487212933832724</v>
      </c>
      <c r="C65" s="4">
        <v>4</v>
      </c>
      <c r="D65" s="4">
        <f t="shared" si="1"/>
        <v>1.6904730469627984</v>
      </c>
      <c r="E65" s="7">
        <f t="shared" si="2"/>
        <v>-3.6252311481465997</v>
      </c>
      <c r="F65">
        <f t="shared" si="18"/>
        <v>155</v>
      </c>
      <c r="G65" s="10">
        <v>295</v>
      </c>
      <c r="H65" s="4">
        <f t="shared" si="3"/>
        <v>5.1487212933832724</v>
      </c>
      <c r="I65" s="4">
        <f t="shared" si="4"/>
        <v>4</v>
      </c>
      <c r="J65" s="4">
        <f t="shared" si="5"/>
        <v>-3.6252311481465997</v>
      </c>
      <c r="K65" s="7">
        <f t="shared" si="6"/>
        <v>1.690473046962798</v>
      </c>
      <c r="M65">
        <f t="shared" si="7"/>
        <v>0</v>
      </c>
      <c r="N65">
        <f t="shared" si="8"/>
        <v>0</v>
      </c>
      <c r="P65">
        <f t="shared" si="9"/>
        <v>0</v>
      </c>
      <c r="Q65">
        <f t="shared" si="10"/>
        <v>0</v>
      </c>
      <c r="V65">
        <v>3</v>
      </c>
      <c r="W65">
        <f t="shared" si="11"/>
        <v>1.2678547852220987</v>
      </c>
      <c r="X65">
        <f t="shared" si="12"/>
        <v>-2.7189233611099497</v>
      </c>
      <c r="Z65">
        <v>2</v>
      </c>
      <c r="AA65">
        <f t="shared" si="13"/>
        <v>0.84523652348139922</v>
      </c>
      <c r="AB65">
        <f t="shared" si="14"/>
        <v>-1.8126155740732999</v>
      </c>
      <c r="AD65">
        <v>1</v>
      </c>
      <c r="AE65">
        <f t="shared" si="17"/>
        <v>0.42261826174069961</v>
      </c>
      <c r="AF65">
        <f t="shared" si="15"/>
        <v>-0.90630778703664994</v>
      </c>
    </row>
    <row r="66" spans="1:32" x14ac:dyDescent="0.25">
      <c r="A66" s="10">
        <v>300</v>
      </c>
      <c r="B66" s="4">
        <f t="shared" si="0"/>
        <v>5.2359877559829888</v>
      </c>
      <c r="C66" s="4">
        <v>4</v>
      </c>
      <c r="D66" s="4">
        <f t="shared" si="1"/>
        <v>2.0000000000000004</v>
      </c>
      <c r="E66" s="7">
        <f t="shared" si="2"/>
        <v>-3.4641016151377544</v>
      </c>
      <c r="F66">
        <f t="shared" si="18"/>
        <v>150</v>
      </c>
      <c r="G66" s="10">
        <v>300</v>
      </c>
      <c r="H66" s="4">
        <f t="shared" si="3"/>
        <v>5.2359877559829888</v>
      </c>
      <c r="I66" s="4">
        <f t="shared" si="4"/>
        <v>4</v>
      </c>
      <c r="J66" s="4">
        <f t="shared" si="5"/>
        <v>-3.4641016151377548</v>
      </c>
      <c r="K66" s="7">
        <f t="shared" si="6"/>
        <v>1.9999999999999998</v>
      </c>
      <c r="M66">
        <f t="shared" si="7"/>
        <v>0</v>
      </c>
      <c r="N66">
        <f t="shared" si="8"/>
        <v>0</v>
      </c>
      <c r="P66">
        <f t="shared" si="9"/>
        <v>0</v>
      </c>
      <c r="Q66">
        <f t="shared" si="10"/>
        <v>0</v>
      </c>
      <c r="V66">
        <v>3</v>
      </c>
      <c r="W66">
        <f t="shared" si="11"/>
        <v>1.5000000000000004</v>
      </c>
      <c r="X66">
        <f t="shared" si="12"/>
        <v>-2.598076211353316</v>
      </c>
      <c r="Z66">
        <v>2</v>
      </c>
      <c r="AA66">
        <f t="shared" si="13"/>
        <v>1.0000000000000002</v>
      </c>
      <c r="AB66">
        <f t="shared" si="14"/>
        <v>-1.7320508075688772</v>
      </c>
      <c r="AD66">
        <v>1</v>
      </c>
      <c r="AE66">
        <f t="shared" si="17"/>
        <v>0.50000000000000011</v>
      </c>
      <c r="AF66">
        <f t="shared" si="15"/>
        <v>-0.8660254037844386</v>
      </c>
    </row>
    <row r="67" spans="1:32" x14ac:dyDescent="0.25">
      <c r="A67" s="10">
        <v>305</v>
      </c>
      <c r="B67" s="4">
        <f t="shared" si="0"/>
        <v>5.3232542185827052</v>
      </c>
      <c r="C67" s="4">
        <v>4</v>
      </c>
      <c r="D67" s="4">
        <f t="shared" si="1"/>
        <v>2.2943057454041842</v>
      </c>
      <c r="E67" s="7">
        <f t="shared" si="2"/>
        <v>-3.2766081771559672</v>
      </c>
      <c r="F67">
        <f t="shared" si="18"/>
        <v>145</v>
      </c>
      <c r="G67" s="10">
        <v>305</v>
      </c>
      <c r="H67" s="4">
        <f t="shared" si="3"/>
        <v>5.3232542185827052</v>
      </c>
      <c r="I67" s="4">
        <f t="shared" si="4"/>
        <v>4</v>
      </c>
      <c r="J67" s="4">
        <f t="shared" si="5"/>
        <v>-3.2766081771559676</v>
      </c>
      <c r="K67" s="7">
        <f t="shared" si="6"/>
        <v>2.2943057454041837</v>
      </c>
      <c r="M67">
        <f t="shared" si="7"/>
        <v>0</v>
      </c>
      <c r="N67">
        <f t="shared" si="8"/>
        <v>0</v>
      </c>
      <c r="P67">
        <f t="shared" si="9"/>
        <v>0</v>
      </c>
      <c r="Q67">
        <f t="shared" si="10"/>
        <v>0</v>
      </c>
      <c r="V67">
        <v>3</v>
      </c>
      <c r="W67">
        <f t="shared" si="11"/>
        <v>1.7207293090531381</v>
      </c>
      <c r="X67">
        <f t="shared" si="12"/>
        <v>-2.4574561328669753</v>
      </c>
      <c r="Z67">
        <v>2</v>
      </c>
      <c r="AA67">
        <f t="shared" si="13"/>
        <v>1.1471528727020921</v>
      </c>
      <c r="AB67">
        <f t="shared" si="14"/>
        <v>-1.6383040885779836</v>
      </c>
      <c r="AD67">
        <v>1</v>
      </c>
      <c r="AE67">
        <f t="shared" si="17"/>
        <v>0.57357643635104605</v>
      </c>
      <c r="AF67">
        <f t="shared" si="15"/>
        <v>-0.8191520442889918</v>
      </c>
    </row>
    <row r="68" spans="1:32" x14ac:dyDescent="0.25">
      <c r="A68" s="10">
        <v>310</v>
      </c>
      <c r="B68" s="4">
        <f t="shared" si="0"/>
        <v>5.4105206811824216</v>
      </c>
      <c r="C68" s="4">
        <v>4</v>
      </c>
      <c r="D68" s="4">
        <f t="shared" si="1"/>
        <v>2.571150438746157</v>
      </c>
      <c r="E68" s="7">
        <f t="shared" si="2"/>
        <v>-3.0641777724759125</v>
      </c>
      <c r="F68">
        <f t="shared" si="18"/>
        <v>140</v>
      </c>
      <c r="G68" s="10">
        <v>310</v>
      </c>
      <c r="H68" s="4">
        <f t="shared" si="3"/>
        <v>5.4105206811824216</v>
      </c>
      <c r="I68" s="4">
        <f t="shared" si="4"/>
        <v>4</v>
      </c>
      <c r="J68" s="4">
        <f t="shared" si="5"/>
        <v>-3.0641777724759116</v>
      </c>
      <c r="K68" s="7">
        <f t="shared" si="6"/>
        <v>2.5711504387461579</v>
      </c>
      <c r="M68">
        <f t="shared" si="7"/>
        <v>0</v>
      </c>
      <c r="N68">
        <f t="shared" si="8"/>
        <v>0</v>
      </c>
      <c r="P68">
        <f t="shared" si="9"/>
        <v>0</v>
      </c>
      <c r="Q68">
        <f t="shared" si="10"/>
        <v>0</v>
      </c>
      <c r="V68">
        <v>3</v>
      </c>
      <c r="W68">
        <f t="shared" si="11"/>
        <v>1.9283628290596178</v>
      </c>
      <c r="X68">
        <f t="shared" si="12"/>
        <v>-2.2981333293569346</v>
      </c>
      <c r="Z68">
        <v>2</v>
      </c>
      <c r="AA68">
        <f t="shared" si="13"/>
        <v>1.2855752193730785</v>
      </c>
      <c r="AB68">
        <f t="shared" si="14"/>
        <v>-1.5320888862379562</v>
      </c>
      <c r="AD68">
        <v>1</v>
      </c>
      <c r="AE68">
        <f t="shared" si="17"/>
        <v>0.64278760968653925</v>
      </c>
      <c r="AF68">
        <f t="shared" si="15"/>
        <v>-0.76604444311897812</v>
      </c>
    </row>
    <row r="69" spans="1:32" x14ac:dyDescent="0.25">
      <c r="A69" s="10">
        <v>315</v>
      </c>
      <c r="B69" s="4">
        <f t="shared" si="0"/>
        <v>5.497787143782138</v>
      </c>
      <c r="C69" s="4">
        <v>4</v>
      </c>
      <c r="D69" s="4">
        <f t="shared" si="1"/>
        <v>2.8284271247461894</v>
      </c>
      <c r="E69" s="7">
        <f t="shared" si="2"/>
        <v>-2.8284271247461907</v>
      </c>
      <c r="F69">
        <f t="shared" si="18"/>
        <v>135</v>
      </c>
      <c r="G69" s="10">
        <v>315</v>
      </c>
      <c r="H69" s="4">
        <f t="shared" si="3"/>
        <v>5.497787143782138</v>
      </c>
      <c r="I69" s="4">
        <f t="shared" si="4"/>
        <v>4</v>
      </c>
      <c r="J69" s="4">
        <f t="shared" si="5"/>
        <v>-2.8284271247461898</v>
      </c>
      <c r="K69" s="7">
        <f t="shared" si="6"/>
        <v>2.8284271247461903</v>
      </c>
      <c r="M69">
        <f t="shared" si="7"/>
        <v>0</v>
      </c>
      <c r="N69">
        <f t="shared" si="8"/>
        <v>0</v>
      </c>
      <c r="P69">
        <f t="shared" si="9"/>
        <v>0</v>
      </c>
      <c r="Q69">
        <f t="shared" si="10"/>
        <v>0</v>
      </c>
      <c r="V69">
        <v>3</v>
      </c>
      <c r="W69">
        <f t="shared" si="11"/>
        <v>2.1213203435596419</v>
      </c>
      <c r="X69">
        <f t="shared" si="12"/>
        <v>-2.1213203435596428</v>
      </c>
      <c r="Z69">
        <v>2</v>
      </c>
      <c r="AA69">
        <f t="shared" si="13"/>
        <v>1.4142135623730947</v>
      </c>
      <c r="AB69">
        <f t="shared" si="14"/>
        <v>-1.4142135623730954</v>
      </c>
      <c r="AD69">
        <v>1</v>
      </c>
      <c r="AE69">
        <f t="shared" si="17"/>
        <v>0.70710678118654735</v>
      </c>
      <c r="AF69">
        <f t="shared" si="15"/>
        <v>-0.70710678118654768</v>
      </c>
    </row>
    <row r="70" spans="1:32" x14ac:dyDescent="0.25">
      <c r="A70" s="10">
        <v>320</v>
      </c>
      <c r="B70" s="4">
        <f t="shared" si="0"/>
        <v>5.5850536063818543</v>
      </c>
      <c r="C70" s="4">
        <v>4</v>
      </c>
      <c r="D70" s="4">
        <f t="shared" si="1"/>
        <v>3.0641777724759112</v>
      </c>
      <c r="E70" s="7">
        <f t="shared" si="2"/>
        <v>-2.5711504387461583</v>
      </c>
      <c r="F70">
        <f t="shared" si="18"/>
        <v>130</v>
      </c>
      <c r="G70" s="10">
        <v>320</v>
      </c>
      <c r="H70" s="4">
        <f t="shared" si="3"/>
        <v>5.5850536063818543</v>
      </c>
      <c r="I70" s="4">
        <f t="shared" si="4"/>
        <v>4</v>
      </c>
      <c r="J70" s="4">
        <f t="shared" si="5"/>
        <v>-2.5711504387461575</v>
      </c>
      <c r="K70" s="7">
        <f t="shared" si="6"/>
        <v>3.0641777724759121</v>
      </c>
      <c r="M70">
        <f t="shared" si="7"/>
        <v>0</v>
      </c>
      <c r="N70">
        <f t="shared" si="8"/>
        <v>0</v>
      </c>
      <c r="P70">
        <f t="shared" si="9"/>
        <v>0</v>
      </c>
      <c r="Q70">
        <f t="shared" si="10"/>
        <v>0</v>
      </c>
      <c r="V70">
        <v>3</v>
      </c>
      <c r="W70">
        <f t="shared" si="11"/>
        <v>2.2981333293569333</v>
      </c>
      <c r="X70">
        <f t="shared" si="12"/>
        <v>-1.9283628290596186</v>
      </c>
      <c r="Z70">
        <v>2</v>
      </c>
      <c r="AA70">
        <f t="shared" si="13"/>
        <v>1.5320888862379556</v>
      </c>
      <c r="AB70">
        <f t="shared" si="14"/>
        <v>-1.2855752193730792</v>
      </c>
      <c r="AD70">
        <v>1</v>
      </c>
      <c r="AE70">
        <f t="shared" si="17"/>
        <v>0.76604444311897779</v>
      </c>
      <c r="AF70">
        <f t="shared" si="15"/>
        <v>-0.64278760968653958</v>
      </c>
    </row>
    <row r="71" spans="1:32" x14ac:dyDescent="0.25">
      <c r="A71" s="10">
        <v>325</v>
      </c>
      <c r="B71" s="4">
        <f t="shared" ref="B71:B78" si="19">RADIANS(A71)</f>
        <v>5.6723200689815707</v>
      </c>
      <c r="C71" s="4">
        <v>4</v>
      </c>
      <c r="D71" s="4">
        <f t="shared" ref="D71:D78" si="20">C71*COS(B71)</f>
        <v>3.2766081771559663</v>
      </c>
      <c r="E71" s="7">
        <f t="shared" ref="E71:E78" si="21">C71*SIN(B71)</f>
        <v>-2.294305745404186</v>
      </c>
      <c r="F71">
        <f t="shared" si="18"/>
        <v>125</v>
      </c>
      <c r="G71" s="10">
        <v>325</v>
      </c>
      <c r="H71" s="4">
        <f t="shared" ref="H71:H78" si="22">RADIANS(G71)</f>
        <v>5.6723200689815707</v>
      </c>
      <c r="I71" s="4">
        <f t="shared" ref="I71:I78" si="23">C71</f>
        <v>4</v>
      </c>
      <c r="J71" s="4">
        <f t="shared" ref="J71:J78" si="24">I71*COS(RADIANS(F71))</f>
        <v>-2.2943057454041846</v>
      </c>
      <c r="K71" s="7">
        <f t="shared" ref="K71:K78" si="25">I71*SIN(RADIANS(F71))</f>
        <v>3.2766081771559668</v>
      </c>
      <c r="M71">
        <f t="shared" ref="M71:M78" si="26">IF($I$3=G71,J71,0)</f>
        <v>0</v>
      </c>
      <c r="N71">
        <f t="shared" ref="N71:N78" si="27">IF($I$3=G71,K71,0)</f>
        <v>0</v>
      </c>
      <c r="P71">
        <f t="shared" ref="P71:P78" si="28">IF(AND($I$3+180=G71,$I$3&lt;180.5),J71,IF(AND($I$3&gt;180.5,$I$3-180=G71),J71,0))</f>
        <v>0</v>
      </c>
      <c r="Q71">
        <f t="shared" ref="Q71:Q78" si="29">IF(AND($I$3+180=G71,$I$3&lt;180.5),K71,IF(AND($I$3&gt;180.5,$I$3-180=G71),K71,0))</f>
        <v>0</v>
      </c>
      <c r="V71">
        <v>3</v>
      </c>
      <c r="W71">
        <f t="shared" ref="W71:W78" si="30">V71*COS(H71)</f>
        <v>2.4574561328669748</v>
      </c>
      <c r="X71">
        <f t="shared" ref="X71:X78" si="31">V71*SIN(H71)</f>
        <v>-1.7207293090531395</v>
      </c>
      <c r="Z71">
        <v>2</v>
      </c>
      <c r="AA71">
        <f t="shared" ref="AA71:AA78" si="32">Z71*COS(H71)</f>
        <v>1.6383040885779832</v>
      </c>
      <c r="AB71">
        <f t="shared" ref="AB71:AB78" si="33">Z71*SIN(H71)</f>
        <v>-1.147152872702093</v>
      </c>
      <c r="AD71">
        <v>1</v>
      </c>
      <c r="AE71">
        <f t="shared" ref="AE71:AE78" si="34">AD71*COS(H71)</f>
        <v>0.81915204428899158</v>
      </c>
      <c r="AF71">
        <f t="shared" ref="AF71:AF78" si="35">AD71*SIN(H71)</f>
        <v>-0.57357643635104649</v>
      </c>
    </row>
    <row r="72" spans="1:32" x14ac:dyDescent="0.25">
      <c r="A72" s="10">
        <v>330</v>
      </c>
      <c r="B72" s="4">
        <f t="shared" si="19"/>
        <v>5.7595865315812871</v>
      </c>
      <c r="C72" s="4">
        <v>4</v>
      </c>
      <c r="D72" s="4">
        <f t="shared" si="20"/>
        <v>3.4641016151377535</v>
      </c>
      <c r="E72" s="7">
        <f t="shared" si="21"/>
        <v>-2.0000000000000018</v>
      </c>
      <c r="F72">
        <f t="shared" si="18"/>
        <v>120</v>
      </c>
      <c r="G72" s="10">
        <v>330</v>
      </c>
      <c r="H72" s="4">
        <f t="shared" si="22"/>
        <v>5.7595865315812871</v>
      </c>
      <c r="I72" s="4">
        <f t="shared" si="23"/>
        <v>4</v>
      </c>
      <c r="J72" s="4">
        <f t="shared" si="24"/>
        <v>-1.9999999999999991</v>
      </c>
      <c r="K72" s="7">
        <f t="shared" si="25"/>
        <v>3.4641016151377548</v>
      </c>
      <c r="M72">
        <f t="shared" si="26"/>
        <v>0</v>
      </c>
      <c r="N72">
        <f t="shared" si="27"/>
        <v>0</v>
      </c>
      <c r="P72">
        <f t="shared" si="28"/>
        <v>0</v>
      </c>
      <c r="Q72">
        <f t="shared" si="29"/>
        <v>0</v>
      </c>
      <c r="V72">
        <v>3</v>
      </c>
      <c r="W72">
        <f t="shared" si="30"/>
        <v>2.5980762113533151</v>
      </c>
      <c r="X72">
        <f t="shared" si="31"/>
        <v>-1.5000000000000013</v>
      </c>
      <c r="Z72">
        <v>2</v>
      </c>
      <c r="AA72">
        <f t="shared" si="32"/>
        <v>1.7320508075688767</v>
      </c>
      <c r="AB72">
        <f t="shared" si="33"/>
        <v>-1.0000000000000009</v>
      </c>
      <c r="AD72">
        <v>1</v>
      </c>
      <c r="AE72">
        <f t="shared" si="34"/>
        <v>0.86602540378443837</v>
      </c>
      <c r="AF72">
        <f t="shared" si="35"/>
        <v>-0.50000000000000044</v>
      </c>
    </row>
    <row r="73" spans="1:32" x14ac:dyDescent="0.25">
      <c r="A73" s="10">
        <v>335</v>
      </c>
      <c r="B73" s="4">
        <f t="shared" si="19"/>
        <v>5.8468529941810043</v>
      </c>
      <c r="C73" s="4">
        <v>4</v>
      </c>
      <c r="D73" s="4">
        <f t="shared" si="20"/>
        <v>3.6252311481466002</v>
      </c>
      <c r="E73" s="7">
        <f t="shared" si="21"/>
        <v>-1.6904730469627969</v>
      </c>
      <c r="F73">
        <f t="shared" si="18"/>
        <v>115</v>
      </c>
      <c r="G73" s="10">
        <v>335</v>
      </c>
      <c r="H73" s="4">
        <f t="shared" si="22"/>
        <v>5.8468529941810043</v>
      </c>
      <c r="I73" s="4">
        <f t="shared" si="23"/>
        <v>4</v>
      </c>
      <c r="J73" s="4">
        <f t="shared" si="24"/>
        <v>-1.6904730469627973</v>
      </c>
      <c r="K73" s="7">
        <f t="shared" si="25"/>
        <v>3.6252311481466002</v>
      </c>
      <c r="M73">
        <f t="shared" si="26"/>
        <v>0</v>
      </c>
      <c r="N73">
        <f t="shared" si="27"/>
        <v>0</v>
      </c>
      <c r="P73">
        <f t="shared" si="28"/>
        <v>0</v>
      </c>
      <c r="Q73">
        <f t="shared" si="29"/>
        <v>0</v>
      </c>
      <c r="V73">
        <v>3</v>
      </c>
      <c r="W73">
        <f t="shared" si="30"/>
        <v>2.7189233611099501</v>
      </c>
      <c r="X73">
        <f t="shared" si="31"/>
        <v>-1.2678547852220976</v>
      </c>
      <c r="Z73">
        <v>2</v>
      </c>
      <c r="AA73">
        <f t="shared" si="32"/>
        <v>1.8126155740733001</v>
      </c>
      <c r="AB73">
        <f t="shared" si="33"/>
        <v>-0.84523652348139844</v>
      </c>
      <c r="AD73">
        <v>1</v>
      </c>
      <c r="AE73">
        <f t="shared" si="34"/>
        <v>0.90630778703665005</v>
      </c>
      <c r="AF73">
        <f t="shared" si="35"/>
        <v>-0.42261826174069922</v>
      </c>
    </row>
    <row r="74" spans="1:32" x14ac:dyDescent="0.25">
      <c r="A74" s="10">
        <v>340</v>
      </c>
      <c r="B74" s="4">
        <f t="shared" si="19"/>
        <v>5.9341194567807207</v>
      </c>
      <c r="C74" s="4">
        <v>4</v>
      </c>
      <c r="D74" s="4">
        <f t="shared" si="20"/>
        <v>3.7587704831436337</v>
      </c>
      <c r="E74" s="7">
        <f t="shared" si="21"/>
        <v>-1.3680805733026744</v>
      </c>
      <c r="F74">
        <f t="shared" si="18"/>
        <v>110</v>
      </c>
      <c r="G74" s="10">
        <v>340</v>
      </c>
      <c r="H74" s="4">
        <f t="shared" si="22"/>
        <v>5.9341194567807207</v>
      </c>
      <c r="I74" s="4">
        <f t="shared" si="23"/>
        <v>4</v>
      </c>
      <c r="J74" s="4">
        <f t="shared" si="24"/>
        <v>-1.3680805733026749</v>
      </c>
      <c r="K74" s="7">
        <f t="shared" si="25"/>
        <v>3.7587704831436337</v>
      </c>
      <c r="M74">
        <f t="shared" si="26"/>
        <v>0</v>
      </c>
      <c r="N74">
        <f t="shared" si="27"/>
        <v>0</v>
      </c>
      <c r="P74">
        <f t="shared" si="28"/>
        <v>0</v>
      </c>
      <c r="Q74">
        <f t="shared" si="29"/>
        <v>0</v>
      </c>
      <c r="V74">
        <v>3</v>
      </c>
      <c r="W74">
        <f t="shared" si="30"/>
        <v>2.8190778623577253</v>
      </c>
      <c r="X74">
        <f t="shared" si="31"/>
        <v>-1.0260604299770058</v>
      </c>
      <c r="Z74">
        <v>2</v>
      </c>
      <c r="AA74">
        <f t="shared" si="32"/>
        <v>1.8793852415718169</v>
      </c>
      <c r="AB74">
        <f t="shared" si="33"/>
        <v>-0.6840402866513372</v>
      </c>
      <c r="AD74">
        <v>1</v>
      </c>
      <c r="AE74">
        <f t="shared" si="34"/>
        <v>0.93969262078590843</v>
      </c>
      <c r="AF74">
        <f t="shared" si="35"/>
        <v>-0.3420201433256686</v>
      </c>
    </row>
    <row r="75" spans="1:32" x14ac:dyDescent="0.25">
      <c r="A75" s="10">
        <v>345</v>
      </c>
      <c r="B75" s="4">
        <f t="shared" si="19"/>
        <v>6.0213859193804371</v>
      </c>
      <c r="C75" s="4">
        <v>4</v>
      </c>
      <c r="D75" s="4">
        <f t="shared" si="20"/>
        <v>3.8637033051562732</v>
      </c>
      <c r="E75" s="7">
        <f t="shared" si="21"/>
        <v>-1.0352761804100827</v>
      </c>
      <c r="F75">
        <f t="shared" si="18"/>
        <v>105</v>
      </c>
      <c r="G75" s="10">
        <v>345</v>
      </c>
      <c r="H75" s="4">
        <f t="shared" si="22"/>
        <v>6.0213859193804371</v>
      </c>
      <c r="I75" s="4">
        <f t="shared" si="23"/>
        <v>4</v>
      </c>
      <c r="J75" s="4">
        <f t="shared" si="24"/>
        <v>-1.0352761804100834</v>
      </c>
      <c r="K75" s="7">
        <f t="shared" si="25"/>
        <v>3.8637033051562732</v>
      </c>
      <c r="M75">
        <f t="shared" si="26"/>
        <v>0</v>
      </c>
      <c r="N75">
        <f t="shared" si="27"/>
        <v>0</v>
      </c>
      <c r="P75">
        <f t="shared" si="28"/>
        <v>0</v>
      </c>
      <c r="Q75">
        <f t="shared" si="29"/>
        <v>0</v>
      </c>
      <c r="V75">
        <v>3</v>
      </c>
      <c r="W75">
        <f t="shared" si="30"/>
        <v>2.897777478867205</v>
      </c>
      <c r="X75">
        <f t="shared" si="31"/>
        <v>-0.776457135307562</v>
      </c>
      <c r="Z75">
        <v>2</v>
      </c>
      <c r="AA75">
        <f t="shared" si="32"/>
        <v>1.9318516525781366</v>
      </c>
      <c r="AB75">
        <f t="shared" si="33"/>
        <v>-0.51763809020504137</v>
      </c>
      <c r="AD75">
        <v>1</v>
      </c>
      <c r="AE75">
        <f t="shared" si="34"/>
        <v>0.96592582628906831</v>
      </c>
      <c r="AF75">
        <f t="shared" si="35"/>
        <v>-0.25881904510252068</v>
      </c>
    </row>
    <row r="76" spans="1:32" x14ac:dyDescent="0.25">
      <c r="A76" s="10">
        <v>350</v>
      </c>
      <c r="B76" s="4">
        <f t="shared" si="19"/>
        <v>6.1086523819801535</v>
      </c>
      <c r="C76" s="4">
        <v>4</v>
      </c>
      <c r="D76" s="4">
        <f t="shared" si="20"/>
        <v>3.9392310120488321</v>
      </c>
      <c r="E76" s="7">
        <f t="shared" si="21"/>
        <v>-0.69459271066772155</v>
      </c>
      <c r="F76">
        <f t="shared" si="18"/>
        <v>100</v>
      </c>
      <c r="G76" s="10">
        <v>350</v>
      </c>
      <c r="H76" s="4">
        <f t="shared" si="22"/>
        <v>6.1086523819801535</v>
      </c>
      <c r="I76" s="4">
        <f t="shared" si="23"/>
        <v>4</v>
      </c>
      <c r="J76" s="4">
        <f t="shared" si="24"/>
        <v>-0.69459271066772121</v>
      </c>
      <c r="K76" s="7">
        <f t="shared" si="25"/>
        <v>3.9392310120488321</v>
      </c>
      <c r="M76">
        <f t="shared" si="26"/>
        <v>0</v>
      </c>
      <c r="N76">
        <f t="shared" si="27"/>
        <v>0</v>
      </c>
      <c r="P76">
        <f t="shared" si="28"/>
        <v>0</v>
      </c>
      <c r="Q76">
        <f t="shared" si="29"/>
        <v>0</v>
      </c>
      <c r="V76">
        <v>3</v>
      </c>
      <c r="W76">
        <f t="shared" si="30"/>
        <v>2.9544232590366239</v>
      </c>
      <c r="X76">
        <f t="shared" si="31"/>
        <v>-0.52094453300079113</v>
      </c>
      <c r="Z76">
        <v>2</v>
      </c>
      <c r="AA76">
        <f t="shared" si="32"/>
        <v>1.969615506024416</v>
      </c>
      <c r="AB76">
        <f t="shared" si="33"/>
        <v>-0.34729635533386077</v>
      </c>
      <c r="AD76">
        <v>1</v>
      </c>
      <c r="AE76">
        <f t="shared" si="34"/>
        <v>0.98480775301220802</v>
      </c>
      <c r="AF76">
        <f t="shared" si="35"/>
        <v>-0.17364817766693039</v>
      </c>
    </row>
    <row r="77" spans="1:32" x14ac:dyDescent="0.25">
      <c r="A77" s="10">
        <v>355</v>
      </c>
      <c r="B77" s="4">
        <f t="shared" si="19"/>
        <v>6.1959188445798699</v>
      </c>
      <c r="C77" s="4">
        <v>4</v>
      </c>
      <c r="D77" s="4">
        <f t="shared" si="20"/>
        <v>3.9847787923669822</v>
      </c>
      <c r="E77" s="7">
        <f t="shared" si="21"/>
        <v>-0.34862297099063327</v>
      </c>
      <c r="F77">
        <f t="shared" si="18"/>
        <v>95</v>
      </c>
      <c r="G77" s="10">
        <v>355</v>
      </c>
      <c r="H77" s="4">
        <f t="shared" si="22"/>
        <v>6.1959188445798699</v>
      </c>
      <c r="I77" s="4">
        <f t="shared" si="23"/>
        <v>4</v>
      </c>
      <c r="J77" s="4">
        <f t="shared" si="24"/>
        <v>-0.34862297099063294</v>
      </c>
      <c r="K77" s="7">
        <f t="shared" si="25"/>
        <v>3.9847787923669822</v>
      </c>
      <c r="M77">
        <f t="shared" si="26"/>
        <v>0</v>
      </c>
      <c r="N77">
        <f t="shared" si="27"/>
        <v>0</v>
      </c>
      <c r="P77">
        <f t="shared" si="28"/>
        <v>0</v>
      </c>
      <c r="Q77">
        <f t="shared" si="29"/>
        <v>0</v>
      </c>
      <c r="V77">
        <v>3</v>
      </c>
      <c r="W77">
        <f t="shared" si="30"/>
        <v>2.9885840942752369</v>
      </c>
      <c r="X77">
        <f t="shared" si="31"/>
        <v>-0.26146722824297497</v>
      </c>
      <c r="Z77">
        <v>2</v>
      </c>
      <c r="AA77">
        <f t="shared" si="32"/>
        <v>1.9923893961834911</v>
      </c>
      <c r="AB77">
        <f t="shared" si="33"/>
        <v>-0.17431148549531664</v>
      </c>
      <c r="AD77">
        <v>1</v>
      </c>
      <c r="AE77">
        <f t="shared" si="34"/>
        <v>0.99619469809174555</v>
      </c>
      <c r="AF77">
        <f t="shared" si="35"/>
        <v>-8.7155742747658319E-2</v>
      </c>
    </row>
    <row r="78" spans="1:32" x14ac:dyDescent="0.25">
      <c r="A78" s="9">
        <v>360</v>
      </c>
      <c r="B78" s="6">
        <f t="shared" si="19"/>
        <v>6.2831853071795862</v>
      </c>
      <c r="C78" s="4">
        <v>4</v>
      </c>
      <c r="D78" s="6">
        <f t="shared" si="20"/>
        <v>4</v>
      </c>
      <c r="E78" s="5">
        <f t="shared" si="21"/>
        <v>-9.8011876392689601E-16</v>
      </c>
      <c r="F78">
        <f t="shared" si="18"/>
        <v>90</v>
      </c>
      <c r="G78" s="9">
        <v>360</v>
      </c>
      <c r="H78" s="6">
        <f t="shared" si="22"/>
        <v>6.2831853071795862</v>
      </c>
      <c r="I78" s="4">
        <f t="shared" si="23"/>
        <v>4</v>
      </c>
      <c r="J78" s="4">
        <f t="shared" si="24"/>
        <v>2.45029690981724E-16</v>
      </c>
      <c r="K78" s="7">
        <f t="shared" si="25"/>
        <v>4</v>
      </c>
      <c r="M78">
        <f t="shared" si="26"/>
        <v>0</v>
      </c>
      <c r="N78">
        <f t="shared" si="27"/>
        <v>0</v>
      </c>
      <c r="P78">
        <f t="shared" si="28"/>
        <v>0</v>
      </c>
      <c r="Q78">
        <f t="shared" si="29"/>
        <v>0</v>
      </c>
      <c r="V78">
        <v>3</v>
      </c>
      <c r="W78">
        <f t="shared" si="30"/>
        <v>3</v>
      </c>
      <c r="X78">
        <f t="shared" si="31"/>
        <v>-7.3508907294517201E-16</v>
      </c>
      <c r="Z78">
        <v>2</v>
      </c>
      <c r="AA78">
        <f t="shared" si="32"/>
        <v>2</v>
      </c>
      <c r="AB78">
        <f t="shared" si="33"/>
        <v>-4.90059381963448E-16</v>
      </c>
      <c r="AD78">
        <v>1</v>
      </c>
      <c r="AE78">
        <f t="shared" si="34"/>
        <v>1</v>
      </c>
      <c r="AF78">
        <f t="shared" si="35"/>
        <v>-2.45029690981724E-16</v>
      </c>
    </row>
  </sheetData>
  <mergeCells count="1">
    <mergeCell ref="A4:E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43</vt:i4>
      </vt:variant>
    </vt:vector>
  </HeadingPairs>
  <TitlesOfParts>
    <vt:vector size="43" baseType="lpstr">
      <vt:lpstr>Rotación_Tensor</vt:lpstr>
      <vt:lpstr>Túnel</vt:lpstr>
      <vt:lpstr>Lineas</vt:lpstr>
      <vt:lpstr>0º</vt:lpstr>
      <vt:lpstr>10º</vt:lpstr>
      <vt:lpstr>20º</vt:lpstr>
      <vt:lpstr>30º</vt:lpstr>
      <vt:lpstr>40º</vt:lpstr>
      <vt:lpstr>50º</vt:lpstr>
      <vt:lpstr>60º</vt:lpstr>
      <vt:lpstr>70º</vt:lpstr>
      <vt:lpstr>80º</vt:lpstr>
      <vt:lpstr>90º</vt:lpstr>
      <vt:lpstr>350º</vt:lpstr>
      <vt:lpstr>340º</vt:lpstr>
      <vt:lpstr>330º</vt:lpstr>
      <vt:lpstr>320º</vt:lpstr>
      <vt:lpstr>310º</vt:lpstr>
      <vt:lpstr>300º</vt:lpstr>
      <vt:lpstr>290º</vt:lpstr>
      <vt:lpstr>280º</vt:lpstr>
      <vt:lpstr>270º</vt:lpstr>
      <vt:lpstr>260º</vt:lpstr>
      <vt:lpstr>250º</vt:lpstr>
      <vt:lpstr>240º</vt:lpstr>
      <vt:lpstr>230º</vt:lpstr>
      <vt:lpstr>220º</vt:lpstr>
      <vt:lpstr>210º</vt:lpstr>
      <vt:lpstr>200º</vt:lpstr>
      <vt:lpstr>190º</vt:lpstr>
      <vt:lpstr>180º</vt:lpstr>
      <vt:lpstr>170º</vt:lpstr>
      <vt:lpstr>160º</vt:lpstr>
      <vt:lpstr>150º</vt:lpstr>
      <vt:lpstr>140º</vt:lpstr>
      <vt:lpstr>130º</vt:lpstr>
      <vt:lpstr>120º</vt:lpstr>
      <vt:lpstr>110º</vt:lpstr>
      <vt:lpstr>100º</vt:lpstr>
      <vt:lpstr>Calculo roseta</vt:lpstr>
      <vt:lpstr>Circulos</vt:lpstr>
      <vt:lpstr>C.Túnel</vt:lpstr>
      <vt:lpstr>Circulos roseta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Trincado</dc:creator>
  <cp:lastModifiedBy>Erik Trincado</cp:lastModifiedBy>
  <dcterms:created xsi:type="dcterms:W3CDTF">2021-05-28T19:03:42Z</dcterms:created>
  <dcterms:modified xsi:type="dcterms:W3CDTF">2021-05-29T03:51:51Z</dcterms:modified>
</cp:coreProperties>
</file>