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wnloads\Admin\"/>
    </mc:Choice>
  </mc:AlternateContent>
  <bookViews>
    <workbookView minimized="1" xWindow="0" yWindow="0" windowWidth="20490" windowHeight="8220"/>
  </bookViews>
  <sheets>
    <sheet name="CARATULA" sheetId="5" r:id="rId1"/>
    <sheet name="DATOS" sheetId="1" r:id="rId2"/>
    <sheet name="EMPRESA A" sheetId="2" r:id="rId3"/>
    <sheet name="EMPRESA B" sheetId="3" r:id="rId4"/>
    <sheet name="EMPRESA C" sheetId="4" r:id="rId5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D16" i="4"/>
  <c r="E16" i="4"/>
  <c r="F16" i="4"/>
  <c r="G16" i="4"/>
  <c r="H16" i="4"/>
  <c r="I16" i="4"/>
  <c r="J16" i="4"/>
  <c r="K16" i="4"/>
  <c r="L16" i="4"/>
  <c r="B16" i="4"/>
  <c r="C14" i="4"/>
  <c r="D14" i="4"/>
  <c r="E14" i="4"/>
  <c r="F14" i="4"/>
  <c r="G14" i="4"/>
  <c r="H14" i="4"/>
  <c r="I14" i="4"/>
  <c r="J14" i="4"/>
  <c r="K14" i="4"/>
  <c r="L14" i="4"/>
  <c r="B14" i="4"/>
  <c r="B18" i="4" s="1"/>
  <c r="C13" i="4"/>
  <c r="D13" i="4"/>
  <c r="E13" i="4"/>
  <c r="F13" i="4"/>
  <c r="G13" i="4"/>
  <c r="H13" i="4"/>
  <c r="I13" i="4"/>
  <c r="J13" i="4"/>
  <c r="K13" i="4"/>
  <c r="L13" i="4"/>
  <c r="B13" i="4"/>
  <c r="C4" i="4"/>
  <c r="C5" i="4" s="1"/>
  <c r="D4" i="4"/>
  <c r="D5" i="4" s="1"/>
  <c r="E4" i="4"/>
  <c r="E5" i="4" s="1"/>
  <c r="F4" i="4"/>
  <c r="F5" i="4" s="1"/>
  <c r="B4" i="4"/>
  <c r="B5" i="4" s="1"/>
  <c r="C15" i="3"/>
  <c r="D15" i="3"/>
  <c r="E15" i="3"/>
  <c r="F15" i="3"/>
  <c r="G15" i="3"/>
  <c r="H15" i="3"/>
  <c r="I15" i="3"/>
  <c r="J15" i="3"/>
  <c r="K15" i="3"/>
  <c r="L15" i="3"/>
  <c r="B15" i="3"/>
  <c r="C13" i="3"/>
  <c r="D13" i="3"/>
  <c r="E13" i="3"/>
  <c r="F13" i="3"/>
  <c r="G13" i="3"/>
  <c r="H13" i="3"/>
  <c r="I13" i="3"/>
  <c r="J13" i="3"/>
  <c r="K13" i="3"/>
  <c r="L13" i="3"/>
  <c r="B13" i="3"/>
  <c r="C12" i="3"/>
  <c r="D12" i="3"/>
  <c r="E12" i="3"/>
  <c r="F12" i="3"/>
  <c r="G12" i="3"/>
  <c r="H12" i="3"/>
  <c r="I12" i="3"/>
  <c r="J12" i="3"/>
  <c r="K12" i="3"/>
  <c r="L12" i="3"/>
  <c r="B12" i="3"/>
  <c r="C4" i="3"/>
  <c r="C5" i="3" s="1"/>
  <c r="D4" i="3"/>
  <c r="D5" i="3" s="1"/>
  <c r="E4" i="3"/>
  <c r="E5" i="3" s="1"/>
  <c r="B4" i="3"/>
  <c r="B5" i="3" s="1"/>
  <c r="C15" i="2"/>
  <c r="D15" i="2"/>
  <c r="E15" i="2"/>
  <c r="F15" i="2"/>
  <c r="G15" i="2"/>
  <c r="H15" i="2"/>
  <c r="I15" i="2"/>
  <c r="J15" i="2"/>
  <c r="K15" i="2"/>
  <c r="L15" i="2"/>
  <c r="B15" i="2"/>
  <c r="C13" i="2"/>
  <c r="D13" i="2"/>
  <c r="E13" i="2"/>
  <c r="F13" i="2"/>
  <c r="G13" i="2"/>
  <c r="H13" i="2"/>
  <c r="I13" i="2"/>
  <c r="J13" i="2"/>
  <c r="K13" i="2"/>
  <c r="L13" i="2"/>
  <c r="B13" i="2"/>
  <c r="B12" i="2"/>
  <c r="C12" i="2"/>
  <c r="D12" i="2"/>
  <c r="E12" i="2"/>
  <c r="F12" i="2"/>
  <c r="G12" i="2"/>
  <c r="H12" i="2"/>
  <c r="I12" i="2"/>
  <c r="J12" i="2"/>
  <c r="K12" i="2"/>
  <c r="L12" i="2"/>
  <c r="C4" i="2"/>
  <c r="C5" i="2" s="1"/>
  <c r="D4" i="2"/>
  <c r="D5" i="2" s="1"/>
  <c r="B4" i="2"/>
  <c r="B5" i="2" s="1"/>
  <c r="B6" i="2" l="1"/>
  <c r="G5" i="2" s="1"/>
  <c r="F17" i="3"/>
  <c r="E17" i="2"/>
  <c r="J14" i="3"/>
  <c r="J16" i="3" s="1"/>
  <c r="C14" i="2"/>
  <c r="C17" i="3"/>
  <c r="L17" i="3"/>
  <c r="C17" i="2"/>
  <c r="L17" i="2"/>
  <c r="D17" i="3"/>
  <c r="H14" i="3"/>
  <c r="K17" i="3"/>
  <c r="G17" i="2"/>
  <c r="F14" i="3"/>
  <c r="E18" i="4"/>
  <c r="G18" i="4"/>
  <c r="B6" i="3"/>
  <c r="H5" i="3" s="1"/>
  <c r="B7" i="3" l="1"/>
  <c r="E7" i="3"/>
  <c r="C7" i="3"/>
  <c r="D7" i="3"/>
  <c r="B7" i="2"/>
  <c r="C7" i="2"/>
  <c r="D7" i="2"/>
  <c r="J14" i="2"/>
  <c r="J16" i="2" s="1"/>
  <c r="L14" i="2"/>
  <c r="L16" i="2" s="1"/>
  <c r="H14" i="2"/>
  <c r="H16" i="2" s="1"/>
  <c r="H17" i="3"/>
  <c r="I17" i="3"/>
  <c r="C14" i="3"/>
  <c r="C16" i="3" s="1"/>
  <c r="B14" i="3"/>
  <c r="B16" i="3" s="1"/>
  <c r="D14" i="2"/>
  <c r="D16" i="2" s="1"/>
  <c r="B14" i="2"/>
  <c r="B16" i="2" s="1"/>
  <c r="G17" i="3"/>
  <c r="K14" i="2"/>
  <c r="K16" i="2" s="1"/>
  <c r="L18" i="2" s="1"/>
  <c r="E17" i="3"/>
  <c r="F16" i="3"/>
  <c r="C16" i="2"/>
  <c r="I17" i="2"/>
  <c r="G14" i="3"/>
  <c r="G16" i="3" s="1"/>
  <c r="B6" i="4"/>
  <c r="I5" i="4" s="1"/>
  <c r="H17" i="2"/>
  <c r="C18" i="4"/>
  <c r="L15" i="4"/>
  <c r="L17" i="4" s="1"/>
  <c r="H18" i="4"/>
  <c r="B15" i="4"/>
  <c r="B17" i="4" s="1"/>
  <c r="J15" i="4"/>
  <c r="J17" i="4" s="1"/>
  <c r="F18" i="4"/>
  <c r="K15" i="4"/>
  <c r="K17" i="4" s="1"/>
  <c r="E14" i="3"/>
  <c r="E16" i="3" s="1"/>
  <c r="K17" i="2"/>
  <c r="D14" i="3"/>
  <c r="D16" i="3" s="1"/>
  <c r="D17" i="2"/>
  <c r="J17" i="3"/>
  <c r="B17" i="2"/>
  <c r="B17" i="3"/>
  <c r="G14" i="2"/>
  <c r="G16" i="2" s="1"/>
  <c r="L18" i="4"/>
  <c r="I18" i="4"/>
  <c r="J18" i="4"/>
  <c r="I14" i="3"/>
  <c r="I16" i="3" s="1"/>
  <c r="I14" i="2"/>
  <c r="I16" i="2" s="1"/>
  <c r="H16" i="3"/>
  <c r="F14" i="2"/>
  <c r="F16" i="2" s="1"/>
  <c r="F17" i="2"/>
  <c r="K14" i="3"/>
  <c r="K16" i="3" s="1"/>
  <c r="J17" i="2"/>
  <c r="K18" i="4"/>
  <c r="L14" i="3"/>
  <c r="L16" i="3" s="1"/>
  <c r="E14" i="2"/>
  <c r="E16" i="2" s="1"/>
  <c r="E15" i="4"/>
  <c r="E17" i="4" s="1"/>
  <c r="C15" i="4"/>
  <c r="C17" i="4" s="1"/>
  <c r="H15" i="4"/>
  <c r="H17" i="4" s="1"/>
  <c r="D18" i="4"/>
  <c r="I15" i="4"/>
  <c r="I17" i="4" s="1"/>
  <c r="F15" i="4"/>
  <c r="F17" i="4" s="1"/>
  <c r="G15" i="4"/>
  <c r="G17" i="4" s="1"/>
  <c r="D15" i="4"/>
  <c r="D17" i="4" s="1"/>
  <c r="C7" i="4" l="1"/>
  <c r="B7" i="4"/>
  <c r="E7" i="4"/>
  <c r="F7" i="4"/>
  <c r="D7" i="4"/>
  <c r="D9" i="3"/>
  <c r="D8" i="3"/>
  <c r="C9" i="3"/>
  <c r="C8" i="3"/>
  <c r="E8" i="3"/>
  <c r="E9" i="3"/>
  <c r="B9" i="3"/>
  <c r="B8" i="3"/>
  <c r="D8" i="2"/>
  <c r="D9" i="2"/>
  <c r="C9" i="2"/>
  <c r="C8" i="2"/>
  <c r="B8" i="2"/>
  <c r="B9" i="2"/>
  <c r="M4" i="2"/>
  <c r="L19" i="2"/>
  <c r="K19" i="3"/>
  <c r="K18" i="3"/>
  <c r="I19" i="4"/>
  <c r="I20" i="4"/>
  <c r="E19" i="4"/>
  <c r="E20" i="4"/>
  <c r="I18" i="3"/>
  <c r="I19" i="3"/>
  <c r="G18" i="2"/>
  <c r="G19" i="2"/>
  <c r="K20" i="4"/>
  <c r="K19" i="4"/>
  <c r="F18" i="3"/>
  <c r="F19" i="3"/>
  <c r="H18" i="2"/>
  <c r="H19" i="2"/>
  <c r="C18" i="3"/>
  <c r="C19" i="3"/>
  <c r="F19" i="4"/>
  <c r="F20" i="4"/>
  <c r="I18" i="2"/>
  <c r="I19" i="2"/>
  <c r="E18" i="3"/>
  <c r="E19" i="3"/>
  <c r="D19" i="4"/>
  <c r="D20" i="4"/>
  <c r="E19" i="2"/>
  <c r="E18" i="2"/>
  <c r="F19" i="2"/>
  <c r="F18" i="2"/>
  <c r="D19" i="3"/>
  <c r="D18" i="3"/>
  <c r="L19" i="4"/>
  <c r="L20" i="4"/>
  <c r="G18" i="3"/>
  <c r="G19" i="3"/>
  <c r="J19" i="3"/>
  <c r="C20" i="4"/>
  <c r="C19" i="4"/>
  <c r="J19" i="2"/>
  <c r="J18" i="2"/>
  <c r="C18" i="2"/>
  <c r="C19" i="2"/>
  <c r="G20" i="4"/>
  <c r="G19" i="4"/>
  <c r="H20" i="4"/>
  <c r="H19" i="4"/>
  <c r="L19" i="3"/>
  <c r="L18" i="3"/>
  <c r="H19" i="3"/>
  <c r="H18" i="3"/>
  <c r="J20" i="4"/>
  <c r="J19" i="4"/>
  <c r="K18" i="2"/>
  <c r="K19" i="2"/>
  <c r="D18" i="2"/>
  <c r="D19" i="2"/>
  <c r="J18" i="3"/>
  <c r="M1" i="3"/>
  <c r="F9" i="4" l="1"/>
  <c r="F8" i="4"/>
  <c r="B9" i="4"/>
  <c r="B8" i="4"/>
  <c r="E9" i="4"/>
  <c r="E8" i="4"/>
  <c r="D8" i="4"/>
  <c r="D9" i="4"/>
  <c r="C8" i="4"/>
  <c r="C9" i="4"/>
  <c r="M5" i="2"/>
  <c r="M6" i="2"/>
  <c r="M2" i="3"/>
  <c r="M3" i="3"/>
  <c r="M1" i="4" l="1"/>
  <c r="M3" i="4"/>
  <c r="J5" i="2"/>
  <c r="K5" i="3"/>
  <c r="M2" i="4" l="1"/>
  <c r="L5" i="4" s="1"/>
</calcChain>
</file>

<file path=xl/sharedStrings.xml><?xml version="1.0" encoding="utf-8"?>
<sst xmlns="http://schemas.openxmlformats.org/spreadsheetml/2006/main" count="95" uniqueCount="30">
  <si>
    <t>EMPRESA A</t>
  </si>
  <si>
    <t>EMPRESA B</t>
  </si>
  <si>
    <t>EMPRESA C</t>
  </si>
  <si>
    <t>PRODUCTO 1</t>
  </si>
  <si>
    <t>PRODUCTO 2</t>
  </si>
  <si>
    <t>PRODUCTO 3</t>
  </si>
  <si>
    <t>PRODUCTO 4</t>
  </si>
  <si>
    <t>PRODUCTO 5</t>
  </si>
  <si>
    <t>PRECIO DE VENTA</t>
  </si>
  <si>
    <t>COSTO VARIABLE POR UNIDAD</t>
  </si>
  <si>
    <t>COSTOS FIJOS</t>
  </si>
  <si>
    <t>PROPORCION DE PRODUCCION</t>
  </si>
  <si>
    <t>UTILIDAD DESEADA</t>
  </si>
  <si>
    <t>CONTRIBUCION MARGINAL</t>
  </si>
  <si>
    <t>CONTRIBUCION MARGINAL PONDERADA</t>
  </si>
  <si>
    <t>CONTRIBUCION MARGINAL PONDERADA PROMEDIO</t>
  </si>
  <si>
    <t>PUNTO DE EQUILIBRIO</t>
  </si>
  <si>
    <t>MARGEN DE CONTRIBUCION TOTAL</t>
  </si>
  <si>
    <t>COMPROBACION</t>
  </si>
  <si>
    <t>INGRESO</t>
  </si>
  <si>
    <t>COSTO VARIABLE TOTAL</t>
  </si>
  <si>
    <t>UNIDADES VENDIDAS</t>
  </si>
  <si>
    <t>INGRESO POR VENTA (TR)</t>
  </si>
  <si>
    <t>COSTO VARIABLE TOTAL (V)</t>
  </si>
  <si>
    <t>MARGEN DE CONTRIBUCION</t>
  </si>
  <si>
    <t>COSTO FIJO (F)</t>
  </si>
  <si>
    <t>INGRESO NETO EN OPERACIÓN</t>
  </si>
  <si>
    <t>COSTOS TOTALES</t>
  </si>
  <si>
    <t>GRADO APALANCAMIENTO OPERATIVO</t>
  </si>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</sst>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44" fontId="0" fillId="0" borderId="1" xfId="1" applyFont="1" applyBorder="1" applyAlignment="1">
      <alignment horizontal="center" vertical="center" wrapText="1"/>
    </xf>
    <xf numFmtId="0" fontId="3" fillId="7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0" fillId="7" borderId="0" xfId="0" applyFill="1"/>
    <xf numFmtId="0" fontId="2" fillId="2" borderId="1" xfId="2" applyBorder="1" applyAlignment="1">
      <alignment horizontal="center" vertical="center" wrapText="1"/>
    </xf>
    <xf numFmtId="0" fontId="2" fillId="2" borderId="1" xfId="2" applyBorder="1"/>
    <xf numFmtId="0" fontId="2" fillId="2" borderId="1" xfId="2" applyBorder="1" applyAlignment="1">
      <alignment horizontal="center" vertical="center" wrapText="1"/>
    </xf>
    <xf numFmtId="44" fontId="1" fillId="6" borderId="1" xfId="6" applyNumberFormat="1" applyBorder="1" applyAlignment="1">
      <alignment horizontal="center" vertical="center" wrapText="1"/>
    </xf>
    <xf numFmtId="2" fontId="1" fillId="6" borderId="1" xfId="6" applyNumberFormat="1" applyBorder="1" applyAlignment="1">
      <alignment horizontal="center" vertical="center" wrapText="1"/>
    </xf>
    <xf numFmtId="0" fontId="1" fillId="6" borderId="2" xfId="6" applyBorder="1" applyAlignment="1">
      <alignment horizontal="center" vertical="center" wrapText="1"/>
    </xf>
    <xf numFmtId="0" fontId="1" fillId="6" borderId="3" xfId="6" applyBorder="1" applyAlignment="1">
      <alignment horizontal="center" vertical="center" wrapText="1"/>
    </xf>
    <xf numFmtId="0" fontId="1" fillId="6" borderId="4" xfId="6" applyBorder="1" applyAlignment="1">
      <alignment horizontal="center" vertical="center" wrapText="1"/>
    </xf>
    <xf numFmtId="0" fontId="1" fillId="6" borderId="1" xfId="6" applyBorder="1" applyAlignment="1">
      <alignment horizontal="center" vertical="center" wrapText="1"/>
    </xf>
    <xf numFmtId="0" fontId="1" fillId="6" borderId="1" xfId="6" applyBorder="1"/>
    <xf numFmtId="9" fontId="1" fillId="6" borderId="1" xfId="6" applyNumberFormat="1" applyBorder="1" applyAlignment="1">
      <alignment horizontal="center" vertical="center" wrapText="1"/>
    </xf>
    <xf numFmtId="44" fontId="2" fillId="3" borderId="1" xfId="3" applyNumberFormat="1" applyBorder="1" applyAlignment="1">
      <alignment horizontal="center" vertical="center" wrapText="1"/>
    </xf>
    <xf numFmtId="2" fontId="2" fillId="3" borderId="1" xfId="3" applyNumberFormat="1" applyBorder="1" applyAlignment="1">
      <alignment horizontal="center" vertical="center" wrapText="1"/>
    </xf>
    <xf numFmtId="0" fontId="2" fillId="3" borderId="1" xfId="3" applyBorder="1" applyAlignment="1">
      <alignment horizontal="center" vertical="center" wrapText="1"/>
    </xf>
    <xf numFmtId="0" fontId="2" fillId="3" borderId="1" xfId="3" applyBorder="1"/>
    <xf numFmtId="9" fontId="2" fillId="3" borderId="1" xfId="3" applyNumberFormat="1" applyBorder="1" applyAlignment="1">
      <alignment horizontal="center" vertical="center" wrapText="1"/>
    </xf>
    <xf numFmtId="9" fontId="1" fillId="4" borderId="1" xfId="4" applyNumberFormat="1" applyBorder="1" applyAlignment="1">
      <alignment horizontal="center" vertical="center" wrapText="1"/>
    </xf>
    <xf numFmtId="44" fontId="1" fillId="5" borderId="1" xfId="5" applyNumberFormat="1" applyBorder="1" applyAlignment="1">
      <alignment horizontal="center" vertical="center" wrapText="1"/>
    </xf>
    <xf numFmtId="2" fontId="1" fillId="5" borderId="1" xfId="5" applyNumberFormat="1" applyBorder="1" applyAlignment="1">
      <alignment horizontal="center" vertical="center" wrapText="1"/>
    </xf>
    <xf numFmtId="0" fontId="1" fillId="5" borderId="1" xfId="5" applyBorder="1" applyAlignment="1">
      <alignment horizontal="center" vertical="center" wrapText="1"/>
    </xf>
    <xf numFmtId="0" fontId="1" fillId="5" borderId="1" xfId="5" applyBorder="1"/>
    <xf numFmtId="9" fontId="1" fillId="5" borderId="1" xfId="5" applyNumberFormat="1" applyBorder="1" applyAlignment="1">
      <alignment horizontal="center" vertical="center" wrapText="1"/>
    </xf>
    <xf numFmtId="0" fontId="1" fillId="4" borderId="2" xfId="4" applyBorder="1" applyAlignment="1">
      <alignment horizontal="center" vertical="center" wrapText="1"/>
    </xf>
    <xf numFmtId="0" fontId="1" fillId="4" borderId="3" xfId="4" applyBorder="1" applyAlignment="1">
      <alignment horizontal="center" vertical="center" wrapText="1"/>
    </xf>
    <xf numFmtId="0" fontId="1" fillId="4" borderId="4" xfId="4" applyBorder="1" applyAlignment="1">
      <alignment horizontal="center" vertical="center" wrapText="1"/>
    </xf>
    <xf numFmtId="0" fontId="2" fillId="3" borderId="0" xfId="3" applyAlignment="1">
      <alignment horizontal="center" vertical="center" wrapText="1"/>
    </xf>
    <xf numFmtId="0" fontId="1" fillId="4" borderId="0" xfId="4" applyAlignment="1">
      <alignment horizontal="center" vertical="center" wrapText="1"/>
    </xf>
    <xf numFmtId="44" fontId="1" fillId="4" borderId="0" xfId="4" applyNumberFormat="1" applyAlignment="1">
      <alignment horizontal="center" vertical="center" wrapText="1"/>
    </xf>
    <xf numFmtId="0" fontId="1" fillId="5" borderId="2" xfId="5" applyBorder="1" applyAlignment="1">
      <alignment horizontal="center" vertical="center" wrapText="1"/>
    </xf>
    <xf numFmtId="0" fontId="1" fillId="5" borderId="3" xfId="5" applyBorder="1" applyAlignment="1">
      <alignment horizontal="center" vertical="center" wrapText="1"/>
    </xf>
    <xf numFmtId="0" fontId="1" fillId="5" borderId="4" xfId="5" applyBorder="1" applyAlignment="1">
      <alignment horizontal="center" vertical="center" wrapText="1"/>
    </xf>
    <xf numFmtId="0" fontId="2" fillId="2" borderId="0" xfId="2" applyAlignment="1">
      <alignment wrapText="1"/>
    </xf>
    <xf numFmtId="0" fontId="2" fillId="2" borderId="1" xfId="2" applyBorder="1" applyAlignment="1">
      <alignment wrapText="1"/>
    </xf>
    <xf numFmtId="0" fontId="2" fillId="2" borderId="0" xfId="2" applyAlignment="1">
      <alignment horizontal="center" vertical="center" wrapText="1"/>
    </xf>
    <xf numFmtId="164" fontId="2" fillId="2" borderId="1" xfId="2" applyNumberFormat="1" applyBorder="1" applyAlignment="1">
      <alignment horizontal="center" vertical="center" wrapText="1"/>
    </xf>
    <xf numFmtId="164" fontId="1" fillId="6" borderId="1" xfId="6" applyNumberFormat="1" applyBorder="1" applyAlignment="1">
      <alignment horizontal="center" vertical="center" wrapText="1"/>
    </xf>
    <xf numFmtId="164" fontId="1" fillId="6" borderId="2" xfId="6" applyNumberFormat="1" applyBorder="1" applyAlignment="1">
      <alignment horizontal="center" vertical="center" wrapText="1"/>
    </xf>
    <xf numFmtId="164" fontId="1" fillId="6" borderId="3" xfId="6" applyNumberFormat="1" applyBorder="1" applyAlignment="1">
      <alignment horizontal="center" vertical="center" wrapText="1"/>
    </xf>
    <xf numFmtId="164" fontId="1" fillId="6" borderId="4" xfId="6" applyNumberFormat="1" applyBorder="1" applyAlignment="1">
      <alignment horizontal="center" vertical="center" wrapText="1"/>
    </xf>
    <xf numFmtId="164" fontId="1" fillId="6" borderId="1" xfId="6" applyNumberFormat="1" applyBorder="1" applyAlignment="1">
      <alignment horizontal="center" vertical="center" wrapText="1"/>
    </xf>
    <xf numFmtId="164" fontId="1" fillId="4" borderId="1" xfId="4" applyNumberFormat="1" applyBorder="1" applyAlignment="1">
      <alignment horizontal="center" vertical="center" wrapText="1"/>
    </xf>
  </cellXfs>
  <cellStyles count="7">
    <cellStyle name="20% - Énfasis5" xfId="4" builtinId="46"/>
    <cellStyle name="40% - Énfasis5" xfId="5" builtinId="47"/>
    <cellStyle name="60% - Énfasis5" xfId="6" builtinId="48"/>
    <cellStyle name="Énfasis1" xfId="2" builtinId="29"/>
    <cellStyle name="Énfasis5" xfId="3" builtinId="45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Empresa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'EMPRESA A'!$A$15</c:f>
              <c:strCache>
                <c:ptCount val="1"/>
                <c:pt idx="0">
                  <c:v>COSTO FIJO 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'EMPRESA A'!$B$11:$L$11</c:f>
              <c:numCache>
                <c:formatCode>General</c:formatCode>
                <c:ptCount val="11"/>
                <c:pt idx="0">
                  <c:v>20000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cat>
          <c:val>
            <c:numRef>
              <c:f>'EMPRESA A'!$B$15:$L$15</c:f>
              <c:numCache>
                <c:formatCode>_("$"* #,##0.00_);_("$"* \(#,##0.00\);_("$"* "-"??_);_(@_)</c:formatCode>
                <c:ptCount val="11"/>
                <c:pt idx="0">
                  <c:v>85000</c:v>
                </c:pt>
                <c:pt idx="1">
                  <c:v>85000</c:v>
                </c:pt>
                <c:pt idx="2">
                  <c:v>85000</c:v>
                </c:pt>
                <c:pt idx="3">
                  <c:v>85000</c:v>
                </c:pt>
                <c:pt idx="4">
                  <c:v>85000</c:v>
                </c:pt>
                <c:pt idx="5">
                  <c:v>85000</c:v>
                </c:pt>
                <c:pt idx="6">
                  <c:v>85000</c:v>
                </c:pt>
                <c:pt idx="7">
                  <c:v>85000</c:v>
                </c:pt>
                <c:pt idx="8">
                  <c:v>85000</c:v>
                </c:pt>
                <c:pt idx="9">
                  <c:v>85000</c:v>
                </c:pt>
                <c:pt idx="10">
                  <c:v>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7-45F8-86D6-1161D98F664D}"/>
            </c:ext>
          </c:extLst>
        </c:ser>
        <c:ser>
          <c:idx val="1"/>
          <c:order val="1"/>
          <c:tx>
            <c:strRef>
              <c:f>'EMPRESA A'!$A$17</c:f>
              <c:strCache>
                <c:ptCount val="1"/>
                <c:pt idx="0">
                  <c:v>COSTOS TOTALES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'EMPRESA A'!$B$11:$L$11</c:f>
              <c:numCache>
                <c:formatCode>General</c:formatCode>
                <c:ptCount val="11"/>
                <c:pt idx="0">
                  <c:v>20000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cat>
          <c:val>
            <c:numRef>
              <c:f>'EMPRESA A'!$B$17:$L$17</c:f>
              <c:numCache>
                <c:formatCode>_("$"* #,##0.00_);_("$"* \(#,##0.00\);_("$"* "-"??_);_(@_)</c:formatCode>
                <c:ptCount val="11"/>
                <c:pt idx="0">
                  <c:v>175550</c:v>
                </c:pt>
                <c:pt idx="1">
                  <c:v>266100</c:v>
                </c:pt>
                <c:pt idx="2">
                  <c:v>311375</c:v>
                </c:pt>
                <c:pt idx="3">
                  <c:v>356650</c:v>
                </c:pt>
                <c:pt idx="4">
                  <c:v>447200</c:v>
                </c:pt>
                <c:pt idx="5">
                  <c:v>537750</c:v>
                </c:pt>
                <c:pt idx="6">
                  <c:v>628300</c:v>
                </c:pt>
                <c:pt idx="7">
                  <c:v>718850</c:v>
                </c:pt>
                <c:pt idx="8">
                  <c:v>809400</c:v>
                </c:pt>
                <c:pt idx="9">
                  <c:v>899950</c:v>
                </c:pt>
                <c:pt idx="10">
                  <c:v>990500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7-45F8-86D6-1161D98F664D}"/>
            </c:ext>
          </c:extLst>
        </c:ser>
        <c:ser>
          <c:idx val="2"/>
          <c:order val="2"/>
          <c:tx>
            <c:strRef>
              <c:f>'EMPRESA A'!$A$12</c:f>
              <c:strCache>
                <c:ptCount val="1"/>
                <c:pt idx="0">
                  <c:v>INGRESO POR VENTA (TR)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'EMPRESA A'!$B$12:$L$12</c:f>
              <c:numCache>
                <c:formatCode>_("$"* #,##0.00_);_("$"* \(#,##0.00\);_("$"* "-"??_);_(@_)</c:formatCode>
                <c:ptCount val="11"/>
                <c:pt idx="0">
                  <c:v>113099.99999999999</c:v>
                </c:pt>
                <c:pt idx="1">
                  <c:v>226199.99999999997</c:v>
                </c:pt>
                <c:pt idx="2">
                  <c:v>282749.99999999994</c:v>
                </c:pt>
                <c:pt idx="3">
                  <c:v>339299.99999999994</c:v>
                </c:pt>
                <c:pt idx="4">
                  <c:v>452399.99999999994</c:v>
                </c:pt>
                <c:pt idx="5">
                  <c:v>565499.99999999988</c:v>
                </c:pt>
                <c:pt idx="6">
                  <c:v>678599.99999999988</c:v>
                </c:pt>
                <c:pt idx="7">
                  <c:v>791699.99999999988</c:v>
                </c:pt>
                <c:pt idx="8">
                  <c:v>904799.99999999988</c:v>
                </c:pt>
                <c:pt idx="9">
                  <c:v>1017899.9999999999</c:v>
                </c:pt>
                <c:pt idx="10">
                  <c:v>1130999.9999999998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E7-45F8-86D6-1161D98F6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525008"/>
        <c:axId val="379924128"/>
      </c:lineChart>
      <c:catAx>
        <c:axId val="23052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9924128"/>
        <c:crosses val="autoZero"/>
        <c:auto val="1"/>
        <c:lblAlgn val="ctr"/>
        <c:lblOffset val="100"/>
        <c:noMultiLvlLbl val="0"/>
      </c:catAx>
      <c:valAx>
        <c:axId val="3799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052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99803149606299"/>
          <c:y val="5.0925925925925923E-2"/>
          <c:w val="0.76589085739282603"/>
          <c:h val="0.69179060950714499"/>
        </c:manualLayout>
      </c:layout>
      <c:lineChart>
        <c:grouping val="standard"/>
        <c:varyColors val="0"/>
        <c:ser>
          <c:idx val="0"/>
          <c:order val="0"/>
          <c:tx>
            <c:strRef>
              <c:f>'EMPRESA B'!$A$12</c:f>
              <c:strCache>
                <c:ptCount val="1"/>
                <c:pt idx="0">
                  <c:v>INGRESO POR VENTA (TR)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'EMPRESA B'!$B$11:$L$11</c:f>
              <c:numCache>
                <c:formatCode>General</c:formatCode>
                <c:ptCount val="11"/>
                <c:pt idx="0">
                  <c:v>20000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cat>
          <c:val>
            <c:numRef>
              <c:f>'EMPRESA B'!$B$12:$L$12</c:f>
              <c:numCache>
                <c:formatCode>_("$"* #,##0.00_);_("$"* \(#,##0.00\);_("$"* "-"??_);_(@_)</c:formatCode>
                <c:ptCount val="11"/>
                <c:pt idx="0">
                  <c:v>110840</c:v>
                </c:pt>
                <c:pt idx="1">
                  <c:v>221680</c:v>
                </c:pt>
                <c:pt idx="2">
                  <c:v>277100</c:v>
                </c:pt>
                <c:pt idx="3">
                  <c:v>332520</c:v>
                </c:pt>
                <c:pt idx="4">
                  <c:v>443360</c:v>
                </c:pt>
                <c:pt idx="5">
                  <c:v>554200</c:v>
                </c:pt>
                <c:pt idx="6">
                  <c:v>665040</c:v>
                </c:pt>
                <c:pt idx="7">
                  <c:v>775880</c:v>
                </c:pt>
                <c:pt idx="8">
                  <c:v>886720</c:v>
                </c:pt>
                <c:pt idx="9">
                  <c:v>997560</c:v>
                </c:pt>
                <c:pt idx="10">
                  <c:v>1108400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B-447A-9938-B56CAE9DC5DE}"/>
            </c:ext>
          </c:extLst>
        </c:ser>
        <c:ser>
          <c:idx val="1"/>
          <c:order val="1"/>
          <c:tx>
            <c:strRef>
              <c:f>'EMPRESA B'!$A$15</c:f>
              <c:strCache>
                <c:ptCount val="1"/>
                <c:pt idx="0">
                  <c:v>COSTO FIJO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'EMPRESA B'!$B$11:$L$11</c:f>
              <c:numCache>
                <c:formatCode>General</c:formatCode>
                <c:ptCount val="11"/>
                <c:pt idx="0">
                  <c:v>20000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cat>
          <c:val>
            <c:numRef>
              <c:f>'EMPRESA B'!$B$15:$L$15</c:f>
              <c:numCache>
                <c:formatCode>_("$"* #,##0.00_);_("$"* \(#,##0.00\);_("$"* "-"??_);_(@_)</c:formatCode>
                <c:ptCount val="11"/>
                <c:pt idx="0">
                  <c:v>105000</c:v>
                </c:pt>
                <c:pt idx="1">
                  <c:v>105000</c:v>
                </c:pt>
                <c:pt idx="2">
                  <c:v>105000</c:v>
                </c:pt>
                <c:pt idx="3">
                  <c:v>105000</c:v>
                </c:pt>
                <c:pt idx="4">
                  <c:v>105000</c:v>
                </c:pt>
                <c:pt idx="5">
                  <c:v>105000</c:v>
                </c:pt>
                <c:pt idx="6">
                  <c:v>105000</c:v>
                </c:pt>
                <c:pt idx="7">
                  <c:v>105000</c:v>
                </c:pt>
                <c:pt idx="8">
                  <c:v>105000</c:v>
                </c:pt>
                <c:pt idx="9">
                  <c:v>105000</c:v>
                </c:pt>
                <c:pt idx="10">
                  <c:v>105000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B-447A-9938-B56CAE9DC5DE}"/>
            </c:ext>
          </c:extLst>
        </c:ser>
        <c:ser>
          <c:idx val="2"/>
          <c:order val="2"/>
          <c:tx>
            <c:strRef>
              <c:f>'EMPRESA B'!$A$17</c:f>
              <c:strCache>
                <c:ptCount val="1"/>
                <c:pt idx="0">
                  <c:v>COSTOS TOTALES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'EMPRESA B'!$B$11:$L$11</c:f>
              <c:numCache>
                <c:formatCode>General</c:formatCode>
                <c:ptCount val="11"/>
                <c:pt idx="0">
                  <c:v>20000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cat>
          <c:val>
            <c:numRef>
              <c:f>'EMPRESA B'!$B$17:$L$17</c:f>
              <c:numCache>
                <c:formatCode>_("$"* #,##0.00_);_("$"* \(#,##0.00\);_("$"* "-"??_);_(@_)</c:formatCode>
                <c:ptCount val="11"/>
                <c:pt idx="0">
                  <c:v>193630</c:v>
                </c:pt>
                <c:pt idx="1">
                  <c:v>282260</c:v>
                </c:pt>
                <c:pt idx="2">
                  <c:v>326575</c:v>
                </c:pt>
                <c:pt idx="3">
                  <c:v>370890.00000000006</c:v>
                </c:pt>
                <c:pt idx="4">
                  <c:v>459520.00000000006</c:v>
                </c:pt>
                <c:pt idx="5">
                  <c:v>548150</c:v>
                </c:pt>
                <c:pt idx="6">
                  <c:v>636780.00000000012</c:v>
                </c:pt>
                <c:pt idx="7">
                  <c:v>725410.00000000012</c:v>
                </c:pt>
                <c:pt idx="8">
                  <c:v>814040.00000000012</c:v>
                </c:pt>
                <c:pt idx="9">
                  <c:v>902670.00000000012</c:v>
                </c:pt>
                <c:pt idx="10">
                  <c:v>991300.00000000012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3B-447A-9938-B56CAE9DC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95551"/>
        <c:axId val="531341759"/>
      </c:lineChart>
      <c:catAx>
        <c:axId val="53259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1341759"/>
        <c:crosses val="autoZero"/>
        <c:auto val="1"/>
        <c:lblAlgn val="ctr"/>
        <c:lblOffset val="100"/>
        <c:noMultiLvlLbl val="0"/>
      </c:catAx>
      <c:valAx>
        <c:axId val="5313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259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"/>
          <c:y val="0.88281167979002628"/>
          <c:w val="0.8305555555555556"/>
          <c:h val="0.10011738116068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'EMPRESA C'!$A$18</c:f>
              <c:strCache>
                <c:ptCount val="1"/>
                <c:pt idx="0">
                  <c:v>COSTOS TOTALES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'EMPRESA C'!$B$12:$L$12</c:f>
              <c:numCache>
                <c:formatCode>General</c:formatCode>
                <c:ptCount val="11"/>
                <c:pt idx="0">
                  <c:v>20000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cat>
          <c:val>
            <c:numRef>
              <c:f>'EMPRESA C'!$B$18:$L$18</c:f>
              <c:numCache>
                <c:formatCode>_("$"* #,##0.00_);_("$"* \(#,##0.00\);_("$"* "-"??_);_(@_)</c:formatCode>
                <c:ptCount val="11"/>
                <c:pt idx="0">
                  <c:v>213010</c:v>
                </c:pt>
                <c:pt idx="1">
                  <c:v>301020</c:v>
                </c:pt>
                <c:pt idx="2">
                  <c:v>345025</c:v>
                </c:pt>
                <c:pt idx="3">
                  <c:v>389030</c:v>
                </c:pt>
                <c:pt idx="4">
                  <c:v>477040</c:v>
                </c:pt>
                <c:pt idx="5">
                  <c:v>565050</c:v>
                </c:pt>
                <c:pt idx="6">
                  <c:v>653060</c:v>
                </c:pt>
                <c:pt idx="7">
                  <c:v>741070</c:v>
                </c:pt>
                <c:pt idx="8">
                  <c:v>829080</c:v>
                </c:pt>
                <c:pt idx="9">
                  <c:v>917090</c:v>
                </c:pt>
                <c:pt idx="10">
                  <c:v>1005100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2F-427F-A747-5B81D8610789}"/>
            </c:ext>
          </c:extLst>
        </c:ser>
        <c:ser>
          <c:idx val="1"/>
          <c:order val="1"/>
          <c:tx>
            <c:strRef>
              <c:f>'EMPRESA C'!$A$13</c:f>
              <c:strCache>
                <c:ptCount val="1"/>
                <c:pt idx="0">
                  <c:v>INGRESO POR VENTA (TR)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'EMPRESA C'!$B$12:$L$12</c:f>
              <c:numCache>
                <c:formatCode>General</c:formatCode>
                <c:ptCount val="11"/>
                <c:pt idx="0">
                  <c:v>20000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cat>
          <c:val>
            <c:numRef>
              <c:f>'EMPRESA C'!$B$13:$L$13</c:f>
              <c:numCache>
                <c:formatCode>_("$"* #,##0.00_);_("$"* \(#,##0.00\);_("$"* "-"??_);_(@_)</c:formatCode>
                <c:ptCount val="11"/>
                <c:pt idx="0">
                  <c:v>112120</c:v>
                </c:pt>
                <c:pt idx="1">
                  <c:v>224240</c:v>
                </c:pt>
                <c:pt idx="2">
                  <c:v>280300</c:v>
                </c:pt>
                <c:pt idx="3">
                  <c:v>336360</c:v>
                </c:pt>
                <c:pt idx="4">
                  <c:v>448480</c:v>
                </c:pt>
                <c:pt idx="5">
                  <c:v>560600</c:v>
                </c:pt>
                <c:pt idx="6">
                  <c:v>672720</c:v>
                </c:pt>
                <c:pt idx="7">
                  <c:v>784840</c:v>
                </c:pt>
                <c:pt idx="8">
                  <c:v>896960</c:v>
                </c:pt>
                <c:pt idx="9">
                  <c:v>1009080</c:v>
                </c:pt>
                <c:pt idx="10">
                  <c:v>1121200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22F-427F-A747-5B81D8610789}"/>
            </c:ext>
          </c:extLst>
        </c:ser>
        <c:ser>
          <c:idx val="2"/>
          <c:order val="2"/>
          <c:tx>
            <c:strRef>
              <c:f>'EMPRESA C'!$A$16</c:f>
              <c:strCache>
                <c:ptCount val="1"/>
                <c:pt idx="0">
                  <c:v>COSTO FIJO (F)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'EMPRESA C'!$B$12:$L$12</c:f>
              <c:numCache>
                <c:formatCode>General</c:formatCode>
                <c:ptCount val="11"/>
                <c:pt idx="0">
                  <c:v>20000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cat>
          <c:val>
            <c:numRef>
              <c:f>'EMPRESA C'!$B$16:$L$16</c:f>
              <c:numCache>
                <c:formatCode>_("$"* #,##0.00_);_("$"* \(#,##0.00\);_("$"* "-"??_);_(@_)</c:formatCode>
                <c:ptCount val="11"/>
                <c:pt idx="0">
                  <c:v>125000</c:v>
                </c:pt>
                <c:pt idx="1">
                  <c:v>125000</c:v>
                </c:pt>
                <c:pt idx="2">
                  <c:v>125000</c:v>
                </c:pt>
                <c:pt idx="3">
                  <c:v>125000</c:v>
                </c:pt>
                <c:pt idx="4">
                  <c:v>125000</c:v>
                </c:pt>
                <c:pt idx="5">
                  <c:v>125000</c:v>
                </c:pt>
                <c:pt idx="6">
                  <c:v>125000</c:v>
                </c:pt>
                <c:pt idx="7">
                  <c:v>125000</c:v>
                </c:pt>
                <c:pt idx="8">
                  <c:v>125000</c:v>
                </c:pt>
                <c:pt idx="9">
                  <c:v>125000</c:v>
                </c:pt>
                <c:pt idx="10">
                  <c:v>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22F-427F-A747-5B81D8610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090287"/>
        <c:axId val="467092063"/>
      </c:lineChart>
      <c:catAx>
        <c:axId val="36409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7092063"/>
        <c:crosses val="autoZero"/>
        <c:auto val="1"/>
        <c:lblAlgn val="ctr"/>
        <c:lblOffset val="100"/>
        <c:noMultiLvlLbl val="0"/>
      </c:catAx>
      <c:valAx>
        <c:axId val="46709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09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EMPRESA B'!A1"/><Relationship Id="rId2" Type="http://schemas.openxmlformats.org/officeDocument/2006/relationships/hyperlink" Target="#'EMPRESA A'!A1"/><Relationship Id="rId1" Type="http://schemas.openxmlformats.org/officeDocument/2006/relationships/hyperlink" Target="#DATOS!A1"/><Relationship Id="rId4" Type="http://schemas.openxmlformats.org/officeDocument/2006/relationships/hyperlink" Target="#'EMPRESA C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EMPRESA B'!A1"/><Relationship Id="rId2" Type="http://schemas.openxmlformats.org/officeDocument/2006/relationships/hyperlink" Target="#'EMPRESA A'!A1"/><Relationship Id="rId1" Type="http://schemas.openxmlformats.org/officeDocument/2006/relationships/hyperlink" Target="#CARATULA!A1"/><Relationship Id="rId4" Type="http://schemas.openxmlformats.org/officeDocument/2006/relationships/hyperlink" Target="#'EMPRESA C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DATOS!A1"/><Relationship Id="rId2" Type="http://schemas.openxmlformats.org/officeDocument/2006/relationships/hyperlink" Target="#CARATULA!A1"/><Relationship Id="rId1" Type="http://schemas.openxmlformats.org/officeDocument/2006/relationships/chart" Target="../charts/chart1.xml"/><Relationship Id="rId5" Type="http://schemas.openxmlformats.org/officeDocument/2006/relationships/hyperlink" Target="#'EMPRESA C'!A1"/><Relationship Id="rId4" Type="http://schemas.openxmlformats.org/officeDocument/2006/relationships/hyperlink" Target="#'EMPRESA B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DATOS!A1"/><Relationship Id="rId2" Type="http://schemas.openxmlformats.org/officeDocument/2006/relationships/hyperlink" Target="#CARATULA!A1"/><Relationship Id="rId1" Type="http://schemas.openxmlformats.org/officeDocument/2006/relationships/chart" Target="../charts/chart2.xml"/><Relationship Id="rId5" Type="http://schemas.openxmlformats.org/officeDocument/2006/relationships/hyperlink" Target="#'EMPRESA C'!A1"/><Relationship Id="rId4" Type="http://schemas.openxmlformats.org/officeDocument/2006/relationships/hyperlink" Target="#'EMPRESA A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DATOS!A1"/><Relationship Id="rId2" Type="http://schemas.openxmlformats.org/officeDocument/2006/relationships/hyperlink" Target="#CARATULA!A1"/><Relationship Id="rId1" Type="http://schemas.openxmlformats.org/officeDocument/2006/relationships/chart" Target="../charts/chart3.xml"/><Relationship Id="rId5" Type="http://schemas.openxmlformats.org/officeDocument/2006/relationships/hyperlink" Target="#'EMPRESA B'!A1"/><Relationship Id="rId4" Type="http://schemas.openxmlformats.org/officeDocument/2006/relationships/hyperlink" Target="#'EMPRESA A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</xdr:row>
      <xdr:rowOff>133350</xdr:rowOff>
    </xdr:from>
    <xdr:to>
      <xdr:col>10</xdr:col>
      <xdr:colOff>590550</xdr:colOff>
      <xdr:row>12</xdr:row>
      <xdr:rowOff>67218</xdr:rowOff>
    </xdr:to>
    <xdr:sp macro="" textlink="">
      <xdr:nvSpPr>
        <xdr:cNvPr id="2" name="Título 1">
          <a:extLst>
            <a:ext uri="{FF2B5EF4-FFF2-40B4-BE49-F238E27FC236}">
              <a16:creationId xmlns:a16="http://schemas.microsoft.com/office/drawing/2014/main" id="{E9766CF5-AA94-4584-9730-1C8B2DADA37F}"/>
            </a:ext>
          </a:extLst>
        </xdr:cNvPr>
        <xdr:cNvSpPr>
          <a:spLocks noGrp="1"/>
        </xdr:cNvSpPr>
      </xdr:nvSpPr>
      <xdr:spPr>
        <a:xfrm>
          <a:off x="895350" y="323850"/>
          <a:ext cx="7315200" cy="2029368"/>
        </a:xfrm>
        <a:prstGeom prst="rect">
          <a:avLst/>
        </a:prstGeom>
      </xdr:spPr>
      <xdr:txBody>
        <a:bodyPr vert="horz" wrap="square" lIns="91440" tIns="45720" rIns="91440" bIns="45720" rtlCol="0" anchor="b">
          <a:normAutofit fontScale="90000"/>
        </a:bodyPr>
        <a:lstStyle>
          <a:lvl1pPr algn="l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sz="5900" kern="1200" spc="-100" baseline="0">
              <a:solidFill>
                <a:srgbClr val="FFFFFF"/>
              </a:solidFill>
              <a:latin typeface="+mj-lt"/>
              <a:ea typeface="+mj-ea"/>
              <a:cs typeface="+mj-cs"/>
            </a:defRPr>
          </a:lvl1pPr>
        </a:lstStyle>
        <a:p>
          <a:r>
            <a:rPr lang="es-MX"/>
            <a:t>Punto</a:t>
          </a:r>
          <a:r>
            <a:rPr lang="es-MX" baseline="0"/>
            <a:t> de equilibrio</a:t>
          </a:r>
          <a:endParaRPr lang="es-MX"/>
        </a:p>
      </xdr:txBody>
    </xdr:sp>
    <xdr:clientData/>
  </xdr:twoCellAnchor>
  <xdr:twoCellAnchor>
    <xdr:from>
      <xdr:col>1</xdr:col>
      <xdr:colOff>133350</xdr:colOff>
      <xdr:row>12</xdr:row>
      <xdr:rowOff>67218</xdr:rowOff>
    </xdr:from>
    <xdr:to>
      <xdr:col>10</xdr:col>
      <xdr:colOff>590550</xdr:colOff>
      <xdr:row>24</xdr:row>
      <xdr:rowOff>119684</xdr:rowOff>
    </xdr:to>
    <xdr:sp macro="" textlink="">
      <xdr:nvSpPr>
        <xdr:cNvPr id="3" name="Subtítulo 2">
          <a:extLst>
            <a:ext uri="{FF2B5EF4-FFF2-40B4-BE49-F238E27FC236}">
              <a16:creationId xmlns:a16="http://schemas.microsoft.com/office/drawing/2014/main" id="{789970CC-CBAE-45C1-A28B-881F831167D5}"/>
            </a:ext>
          </a:extLst>
        </xdr:cNvPr>
        <xdr:cNvSpPr>
          <a:spLocks noGrp="1"/>
        </xdr:cNvSpPr>
      </xdr:nvSpPr>
      <xdr:spPr>
        <a:xfrm>
          <a:off x="895350" y="2353218"/>
          <a:ext cx="7315200" cy="2338466"/>
        </a:xfrm>
        <a:prstGeom prst="rect">
          <a:avLst/>
        </a:prstGeom>
      </xdr:spPr>
      <xdr:txBody>
        <a:bodyPr vert="horz" wrap="square" lIns="91440" tIns="45720" rIns="91440" bIns="45720" rtlCol="0" anchor="t">
          <a:normAutofit/>
        </a:bodyPr>
        <a:lstStyle>
          <a:lvl1pPr marL="0" indent="0" algn="l" defTabSz="914400" rtl="0" eaLnBrk="1" latinLnBrk="0" hangingPunct="1">
            <a:lnSpc>
              <a:spcPct val="90000"/>
            </a:lnSpc>
            <a:spcBef>
              <a:spcPts val="1200"/>
            </a:spcBef>
            <a:buClr>
              <a:schemeClr val="accent1"/>
            </a:buClr>
            <a:buFont typeface="Wingdings 2" pitchFamily="18" charset="2"/>
            <a:buNone/>
            <a:defRPr sz="2200" kern="1200" cap="none" spc="0" baseline="0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lvl1pPr>
          <a:lvl2pPr marL="457200" indent="0" algn="ctr" defTabSz="914400" rtl="0" eaLnBrk="1" latinLnBrk="0" hangingPunct="1">
            <a:lnSpc>
              <a:spcPct val="90000"/>
            </a:lnSpc>
            <a:spcBef>
              <a:spcPts val="250"/>
            </a:spcBef>
            <a:spcAft>
              <a:spcPts val="250"/>
            </a:spcAft>
            <a:buClr>
              <a:schemeClr val="accent1"/>
            </a:buClr>
            <a:buFont typeface="Wingdings 2" pitchFamily="18" charset="2"/>
            <a:buNone/>
            <a:defRPr sz="22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lvl2pPr>
          <a:lvl3pPr marL="914400" indent="0" algn="ctr" defTabSz="914400" rtl="0" eaLnBrk="1" latinLnBrk="0" hangingPunct="1">
            <a:lnSpc>
              <a:spcPct val="90000"/>
            </a:lnSpc>
            <a:spcBef>
              <a:spcPts val="250"/>
            </a:spcBef>
            <a:spcAft>
              <a:spcPts val="250"/>
            </a:spcAft>
            <a:buClr>
              <a:schemeClr val="accent1"/>
            </a:buClr>
            <a:buFont typeface="Wingdings 2" pitchFamily="18" charset="2"/>
            <a:buNone/>
            <a:defRPr sz="22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lvl3pPr>
          <a:lvl4pPr marL="1371600" indent="0" algn="ctr" defTabSz="914400" rtl="0" eaLnBrk="1" latinLnBrk="0" hangingPunct="1">
            <a:lnSpc>
              <a:spcPct val="90000"/>
            </a:lnSpc>
            <a:spcBef>
              <a:spcPts val="250"/>
            </a:spcBef>
            <a:spcAft>
              <a:spcPts val="250"/>
            </a:spcAft>
            <a:buClr>
              <a:schemeClr val="accent1"/>
            </a:buClr>
            <a:buFont typeface="Wingdings 2" pitchFamily="18" charset="2"/>
            <a:buNone/>
            <a:defRPr sz="20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lvl4pPr>
          <a:lvl5pPr marL="1828800" indent="0" algn="ctr" defTabSz="914400" rtl="0" eaLnBrk="1" latinLnBrk="0" hangingPunct="1">
            <a:lnSpc>
              <a:spcPct val="90000"/>
            </a:lnSpc>
            <a:spcBef>
              <a:spcPts val="250"/>
            </a:spcBef>
            <a:spcAft>
              <a:spcPts val="250"/>
            </a:spcAft>
            <a:buClr>
              <a:schemeClr val="accent1"/>
            </a:buClr>
            <a:buFont typeface="Wingdings 2" pitchFamily="18" charset="2"/>
            <a:buNone/>
            <a:defRPr sz="20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lvl5pPr>
          <a:lvl6pPr marL="2286000" indent="0" algn="ctr" defTabSz="914400" rtl="0" eaLnBrk="1" latinLnBrk="0" hangingPunct="1">
            <a:lnSpc>
              <a:spcPct val="90000"/>
            </a:lnSpc>
            <a:spcBef>
              <a:spcPts val="250"/>
            </a:spcBef>
            <a:spcAft>
              <a:spcPts val="250"/>
            </a:spcAft>
            <a:buClr>
              <a:schemeClr val="accent1"/>
            </a:buClr>
            <a:buFont typeface="Wingdings 2" pitchFamily="18" charset="2"/>
            <a:buNone/>
            <a:defRPr sz="20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lvl6pPr>
          <a:lvl7pPr marL="2743200" indent="0" algn="ctr" defTabSz="914400" rtl="0" eaLnBrk="1" latinLnBrk="0" hangingPunct="1">
            <a:lnSpc>
              <a:spcPct val="90000"/>
            </a:lnSpc>
            <a:spcBef>
              <a:spcPts val="250"/>
            </a:spcBef>
            <a:spcAft>
              <a:spcPts val="250"/>
            </a:spcAft>
            <a:buClr>
              <a:schemeClr val="accent1"/>
            </a:buClr>
            <a:buFont typeface="Wingdings 2" pitchFamily="18" charset="2"/>
            <a:buNone/>
            <a:defRPr sz="20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lvl7pPr>
          <a:lvl8pPr marL="3200400" indent="0" algn="ctr" defTabSz="914400" rtl="0" eaLnBrk="1" latinLnBrk="0" hangingPunct="1">
            <a:lnSpc>
              <a:spcPct val="90000"/>
            </a:lnSpc>
            <a:spcBef>
              <a:spcPts val="250"/>
            </a:spcBef>
            <a:spcAft>
              <a:spcPts val="250"/>
            </a:spcAft>
            <a:buClr>
              <a:schemeClr val="accent1"/>
            </a:buClr>
            <a:buFont typeface="Wingdings 2" pitchFamily="18" charset="2"/>
            <a:buNone/>
            <a:defRPr sz="20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lvl8pPr>
          <a:lvl9pPr marL="3657600" indent="0" algn="ctr" defTabSz="914400" rtl="0" eaLnBrk="1" latinLnBrk="0" hangingPunct="1">
            <a:lnSpc>
              <a:spcPct val="90000"/>
            </a:lnSpc>
            <a:spcBef>
              <a:spcPts val="250"/>
            </a:spcBef>
            <a:spcAft>
              <a:spcPts val="250"/>
            </a:spcAft>
            <a:buClr>
              <a:schemeClr val="accent1"/>
            </a:buClr>
            <a:buFont typeface="Wingdings 2" pitchFamily="18" charset="2"/>
            <a:buNone/>
            <a:defRPr sz="20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Integrantes del equipo:</a:t>
          </a:r>
        </a:p>
        <a:p>
          <a:r>
            <a:rPr lang="es-MX"/>
            <a:t>De la Loza Genaro Guadalupe</a:t>
          </a:r>
        </a:p>
        <a:p>
          <a:r>
            <a:rPr lang="es-MX"/>
            <a:t>Vargas Romero Erick Efraín</a:t>
          </a:r>
        </a:p>
        <a:p>
          <a:r>
            <a:rPr lang="es-MX"/>
            <a:t>Galindo Reyes Agustín</a:t>
          </a:r>
        </a:p>
        <a:p>
          <a:r>
            <a:rPr lang="es-MX"/>
            <a:t>Ángeles Torres Miguel Ángel</a:t>
          </a:r>
        </a:p>
        <a:p>
          <a:endParaRPr lang="es-MX"/>
        </a:p>
      </xdr:txBody>
    </xdr:sp>
    <xdr:clientData/>
  </xdr:twoCellAnchor>
  <xdr:twoCellAnchor>
    <xdr:from>
      <xdr:col>11</xdr:col>
      <xdr:colOff>142875</xdr:colOff>
      <xdr:row>1</xdr:row>
      <xdr:rowOff>19050</xdr:rowOff>
    </xdr:from>
    <xdr:to>
      <xdr:col>12</xdr:col>
      <xdr:colOff>752475</xdr:colOff>
      <xdr:row>5</xdr:row>
      <xdr:rowOff>171450</xdr:rowOff>
    </xdr:to>
    <xdr:sp macro="" textlink="">
      <xdr:nvSpPr>
        <xdr:cNvPr id="4" name="Rectángulo: esquinas redondeada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D47A63-639E-42BF-A7A5-4B83D713848E}"/>
            </a:ext>
          </a:extLst>
        </xdr:cNvPr>
        <xdr:cNvSpPr/>
      </xdr:nvSpPr>
      <xdr:spPr>
        <a:xfrm>
          <a:off x="8524875" y="209550"/>
          <a:ext cx="1371600" cy="914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Datos</a:t>
          </a:r>
        </a:p>
      </xdr:txBody>
    </xdr:sp>
    <xdr:clientData/>
  </xdr:twoCellAnchor>
  <xdr:twoCellAnchor>
    <xdr:from>
      <xdr:col>11</xdr:col>
      <xdr:colOff>190499</xdr:colOff>
      <xdr:row>6</xdr:row>
      <xdr:rowOff>190499</xdr:rowOff>
    </xdr:from>
    <xdr:to>
      <xdr:col>13</xdr:col>
      <xdr:colOff>9524</xdr:colOff>
      <xdr:row>11</xdr:row>
      <xdr:rowOff>180974</xdr:rowOff>
    </xdr:to>
    <xdr:sp macro="" textlink="">
      <xdr:nvSpPr>
        <xdr:cNvPr id="5" name="Rectángulo: esquinas redondeada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3357F80-88B6-4C57-8513-0F1FDD8FEFAB}"/>
            </a:ext>
          </a:extLst>
        </xdr:cNvPr>
        <xdr:cNvSpPr/>
      </xdr:nvSpPr>
      <xdr:spPr>
        <a:xfrm>
          <a:off x="8572499" y="1333499"/>
          <a:ext cx="1343025" cy="9429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Empresa</a:t>
          </a:r>
          <a:r>
            <a:rPr lang="es-MX" sz="1100" baseline="0"/>
            <a:t> A</a:t>
          </a:r>
          <a:endParaRPr lang="es-MX" sz="1100"/>
        </a:p>
      </xdr:txBody>
    </xdr:sp>
    <xdr:clientData/>
  </xdr:twoCellAnchor>
  <xdr:twoCellAnchor>
    <xdr:from>
      <xdr:col>11</xdr:col>
      <xdr:colOff>171450</xdr:colOff>
      <xdr:row>12</xdr:row>
      <xdr:rowOff>190499</xdr:rowOff>
    </xdr:from>
    <xdr:to>
      <xdr:col>13</xdr:col>
      <xdr:colOff>9525</xdr:colOff>
      <xdr:row>18</xdr:row>
      <xdr:rowOff>9524</xdr:rowOff>
    </xdr:to>
    <xdr:sp macro="" textlink="">
      <xdr:nvSpPr>
        <xdr:cNvPr id="6" name="Rectángulo: esquinas redondeada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A81725B-A733-4E56-BDBB-84EF97E87747}"/>
            </a:ext>
          </a:extLst>
        </xdr:cNvPr>
        <xdr:cNvSpPr/>
      </xdr:nvSpPr>
      <xdr:spPr>
        <a:xfrm>
          <a:off x="8553450" y="2476499"/>
          <a:ext cx="1362075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Empresa</a:t>
          </a:r>
          <a:r>
            <a:rPr lang="es-MX" sz="1100" baseline="0"/>
            <a:t> B</a:t>
          </a:r>
          <a:endParaRPr lang="es-MX" sz="1100"/>
        </a:p>
      </xdr:txBody>
    </xdr:sp>
    <xdr:clientData/>
  </xdr:twoCellAnchor>
  <xdr:twoCellAnchor>
    <xdr:from>
      <xdr:col>11</xdr:col>
      <xdr:colOff>142875</xdr:colOff>
      <xdr:row>19</xdr:row>
      <xdr:rowOff>28574</xdr:rowOff>
    </xdr:from>
    <xdr:to>
      <xdr:col>12</xdr:col>
      <xdr:colOff>752475</xdr:colOff>
      <xdr:row>23</xdr:row>
      <xdr:rowOff>190499</xdr:rowOff>
    </xdr:to>
    <xdr:sp macro="" textlink="">
      <xdr:nvSpPr>
        <xdr:cNvPr id="7" name="Rectángulo: esquinas redondeada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8AEFC33-F418-4448-850D-64B94441EE38}"/>
            </a:ext>
          </a:extLst>
        </xdr:cNvPr>
        <xdr:cNvSpPr/>
      </xdr:nvSpPr>
      <xdr:spPr>
        <a:xfrm>
          <a:off x="8524875" y="3648074"/>
          <a:ext cx="1371600" cy="923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Empresa</a:t>
          </a:r>
          <a:r>
            <a:rPr lang="es-MX" sz="1100" baseline="0"/>
            <a:t> C</a:t>
          </a:r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1114425</xdr:colOff>
      <xdr:row>11</xdr:row>
      <xdr:rowOff>9525</xdr:rowOff>
    </xdr:from>
    <xdr:to>
      <xdr:col>2</xdr:col>
      <xdr:colOff>238125</xdr:colOff>
      <xdr:row>15</xdr:row>
      <xdr:rowOff>161925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4C38D6-A4F5-4CAF-BD6E-5A4CD9195BC2}"/>
            </a:ext>
          </a:extLst>
        </xdr:cNvPr>
        <xdr:cNvSpPr/>
      </xdr:nvSpPr>
      <xdr:spPr>
        <a:xfrm>
          <a:off x="1114425" y="3190875"/>
          <a:ext cx="1371600" cy="914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twoCellAnchor>
    <xdr:from>
      <xdr:col>3</xdr:col>
      <xdr:colOff>9524</xdr:colOff>
      <xdr:row>10</xdr:row>
      <xdr:rowOff>180974</xdr:rowOff>
    </xdr:from>
    <xdr:to>
      <xdr:col>4</xdr:col>
      <xdr:colOff>228599</xdr:colOff>
      <xdr:row>15</xdr:row>
      <xdr:rowOff>171449</xdr:rowOff>
    </xdr:to>
    <xdr:sp macro="" textlink="">
      <xdr:nvSpPr>
        <xdr:cNvPr id="3" name="Rectángulo: esquinas redondeada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9D0CD19-F0CB-4555-A4D7-225FCE8CB220}"/>
            </a:ext>
          </a:extLst>
        </xdr:cNvPr>
        <xdr:cNvSpPr/>
      </xdr:nvSpPr>
      <xdr:spPr>
        <a:xfrm>
          <a:off x="3381374" y="3171824"/>
          <a:ext cx="1343025" cy="9429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Empresa</a:t>
          </a:r>
          <a:r>
            <a:rPr lang="es-MX" sz="1100" baseline="0"/>
            <a:t> A</a:t>
          </a:r>
          <a:endParaRPr lang="es-MX" sz="1100"/>
        </a:p>
      </xdr:txBody>
    </xdr:sp>
    <xdr:clientData/>
  </xdr:twoCellAnchor>
  <xdr:twoCellAnchor>
    <xdr:from>
      <xdr:col>5</xdr:col>
      <xdr:colOff>0</xdr:colOff>
      <xdr:row>11</xdr:row>
      <xdr:rowOff>9524</xdr:rowOff>
    </xdr:from>
    <xdr:to>
      <xdr:col>6</xdr:col>
      <xdr:colOff>238125</xdr:colOff>
      <xdr:row>16</xdr:row>
      <xdr:rowOff>19049</xdr:rowOff>
    </xdr:to>
    <xdr:sp macro="" textlink="">
      <xdr:nvSpPr>
        <xdr:cNvPr id="4" name="Rectángulo: esquinas redondeada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52B474-ED01-44E7-A9AD-081F1730E26C}"/>
            </a:ext>
          </a:extLst>
        </xdr:cNvPr>
        <xdr:cNvSpPr/>
      </xdr:nvSpPr>
      <xdr:spPr>
        <a:xfrm>
          <a:off x="5619750" y="3190874"/>
          <a:ext cx="1362075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Empresa</a:t>
          </a:r>
          <a:r>
            <a:rPr lang="es-MX" sz="1100" baseline="0"/>
            <a:t> B</a:t>
          </a:r>
          <a:endParaRPr lang="es-MX" sz="1100"/>
        </a:p>
      </xdr:txBody>
    </xdr:sp>
    <xdr:clientData/>
  </xdr:twoCellAnchor>
  <xdr:twoCellAnchor>
    <xdr:from>
      <xdr:col>6</xdr:col>
      <xdr:colOff>1114425</xdr:colOff>
      <xdr:row>10</xdr:row>
      <xdr:rowOff>180974</xdr:rowOff>
    </xdr:from>
    <xdr:to>
      <xdr:col>8</xdr:col>
      <xdr:colOff>238125</xdr:colOff>
      <xdr:row>15</xdr:row>
      <xdr:rowOff>152399</xdr:rowOff>
    </xdr:to>
    <xdr:sp macro="" textlink="">
      <xdr:nvSpPr>
        <xdr:cNvPr id="5" name="Rectángulo: esquinas redondeada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92F02CE-B94B-403C-9C7A-637045866B44}"/>
            </a:ext>
          </a:extLst>
        </xdr:cNvPr>
        <xdr:cNvSpPr/>
      </xdr:nvSpPr>
      <xdr:spPr>
        <a:xfrm>
          <a:off x="7858125" y="3171824"/>
          <a:ext cx="1371600" cy="923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Empresa</a:t>
          </a:r>
          <a:r>
            <a:rPr lang="es-MX" sz="1100" baseline="0"/>
            <a:t> C</a:t>
          </a:r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19</xdr:row>
      <xdr:rowOff>142874</xdr:rowOff>
    </xdr:from>
    <xdr:to>
      <xdr:col>8</xdr:col>
      <xdr:colOff>238125</xdr:colOff>
      <xdr:row>36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9CD8B6-EDC5-4063-88B0-60EFF3BAB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257175</xdr:colOff>
      <xdr:row>5</xdr:row>
      <xdr:rowOff>228601</xdr:rowOff>
    </xdr:from>
    <xdr:to>
      <xdr:col>5</xdr:col>
      <xdr:colOff>628650</xdr:colOff>
      <xdr:row>8</xdr:row>
      <xdr:rowOff>1</xdr:rowOff>
    </xdr:to>
    <xdr:sp macro="" textlink="">
      <xdr:nvSpPr>
        <xdr:cNvPr id="3" name="Rectángulo: esquinas redondeada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1116FC-A152-4E6E-98B1-0F072A481A57}"/>
            </a:ext>
          </a:extLst>
        </xdr:cNvPr>
        <xdr:cNvSpPr/>
      </xdr:nvSpPr>
      <xdr:spPr>
        <a:xfrm>
          <a:off x="4362450" y="2266951"/>
          <a:ext cx="1371600" cy="914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twoCellAnchor>
    <xdr:from>
      <xdr:col>6</xdr:col>
      <xdr:colOff>152399</xdr:colOff>
      <xdr:row>5</xdr:row>
      <xdr:rowOff>200025</xdr:rowOff>
    </xdr:from>
    <xdr:to>
      <xdr:col>7</xdr:col>
      <xdr:colOff>495299</xdr:colOff>
      <xdr:row>8</xdr:row>
      <xdr:rowOff>0</xdr:rowOff>
    </xdr:to>
    <xdr:sp macro="" textlink="">
      <xdr:nvSpPr>
        <xdr:cNvPr id="4" name="Rectángulo: esquinas redondeada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D14436A-B92F-4728-9CD0-5A3979F59A03}"/>
            </a:ext>
          </a:extLst>
        </xdr:cNvPr>
        <xdr:cNvSpPr/>
      </xdr:nvSpPr>
      <xdr:spPr>
        <a:xfrm>
          <a:off x="6257924" y="2238375"/>
          <a:ext cx="1343025" cy="9429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Datos</a:t>
          </a:r>
        </a:p>
      </xdr:txBody>
    </xdr:sp>
    <xdr:clientData/>
  </xdr:twoCellAnchor>
  <xdr:twoCellAnchor>
    <xdr:from>
      <xdr:col>8</xdr:col>
      <xdr:colOff>133350</xdr:colOff>
      <xdr:row>5</xdr:row>
      <xdr:rowOff>190500</xdr:rowOff>
    </xdr:from>
    <xdr:to>
      <xdr:col>9</xdr:col>
      <xdr:colOff>495300</xdr:colOff>
      <xdr:row>8</xdr:row>
      <xdr:rowOff>9525</xdr:rowOff>
    </xdr:to>
    <xdr:sp macro="" textlink="">
      <xdr:nvSpPr>
        <xdr:cNvPr id="5" name="Rectángulo: esquinas redondeada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03A2F0B-D3EB-4883-910E-91C8D5CB1FB8}"/>
            </a:ext>
          </a:extLst>
        </xdr:cNvPr>
        <xdr:cNvSpPr/>
      </xdr:nvSpPr>
      <xdr:spPr>
        <a:xfrm>
          <a:off x="8239125" y="2228850"/>
          <a:ext cx="1362075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Empresa</a:t>
          </a:r>
          <a:r>
            <a:rPr lang="es-MX" sz="1100" baseline="0"/>
            <a:t> B</a:t>
          </a:r>
          <a:endParaRPr lang="es-MX" sz="1100"/>
        </a:p>
      </xdr:txBody>
    </xdr:sp>
    <xdr:clientData/>
  </xdr:twoCellAnchor>
  <xdr:twoCellAnchor>
    <xdr:from>
      <xdr:col>10</xdr:col>
      <xdr:colOff>133350</xdr:colOff>
      <xdr:row>5</xdr:row>
      <xdr:rowOff>219075</xdr:rowOff>
    </xdr:from>
    <xdr:to>
      <xdr:col>11</xdr:col>
      <xdr:colOff>600075</xdr:colOff>
      <xdr:row>8</xdr:row>
      <xdr:rowOff>0</xdr:rowOff>
    </xdr:to>
    <xdr:sp macro="" textlink="">
      <xdr:nvSpPr>
        <xdr:cNvPr id="6" name="Rectángulo: esquinas redondeada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A3D8A2D-AD88-4A14-A1F2-EEE92AC09BEA}"/>
            </a:ext>
          </a:extLst>
        </xdr:cNvPr>
        <xdr:cNvSpPr/>
      </xdr:nvSpPr>
      <xdr:spPr>
        <a:xfrm>
          <a:off x="10239375" y="2257425"/>
          <a:ext cx="1371600" cy="923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Empresa</a:t>
          </a:r>
          <a:r>
            <a:rPr lang="es-MX" sz="1100" baseline="0"/>
            <a:t> C</a:t>
          </a:r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9525</xdr:rowOff>
    </xdr:from>
    <xdr:to>
      <xdr:col>4</xdr:col>
      <xdr:colOff>714375</xdr:colOff>
      <xdr:row>34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383DD0-E65B-41E4-97EE-F0257A46B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5</xdr:row>
      <xdr:rowOff>133351</xdr:rowOff>
    </xdr:from>
    <xdr:to>
      <xdr:col>6</xdr:col>
      <xdr:colOff>704850</xdr:colOff>
      <xdr:row>6</xdr:row>
      <xdr:rowOff>285751</xdr:rowOff>
    </xdr:to>
    <xdr:sp macro="" textlink="">
      <xdr:nvSpPr>
        <xdr:cNvPr id="3" name="Rectángulo: esquinas redondeada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15B4C56-F930-4E61-853B-48BFE77017C6}"/>
            </a:ext>
          </a:extLst>
        </xdr:cNvPr>
        <xdr:cNvSpPr/>
      </xdr:nvSpPr>
      <xdr:spPr>
        <a:xfrm>
          <a:off x="5305425" y="2171701"/>
          <a:ext cx="1371600" cy="914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twoCellAnchor>
    <xdr:from>
      <xdr:col>6</xdr:col>
      <xdr:colOff>1000124</xdr:colOff>
      <xdr:row>5</xdr:row>
      <xdr:rowOff>114300</xdr:rowOff>
    </xdr:from>
    <xdr:to>
      <xdr:col>8</xdr:col>
      <xdr:colOff>380999</xdr:colOff>
      <xdr:row>7</xdr:row>
      <xdr:rowOff>0</xdr:rowOff>
    </xdr:to>
    <xdr:sp macro="" textlink="">
      <xdr:nvSpPr>
        <xdr:cNvPr id="4" name="Rectángulo: esquinas redondeada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8AC1DBB-3EAD-4DFF-912D-3A6199486E71}"/>
            </a:ext>
          </a:extLst>
        </xdr:cNvPr>
        <xdr:cNvSpPr/>
      </xdr:nvSpPr>
      <xdr:spPr>
        <a:xfrm>
          <a:off x="6972299" y="2152650"/>
          <a:ext cx="1343025" cy="9429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Datos</a:t>
          </a:r>
        </a:p>
      </xdr:txBody>
    </xdr:sp>
    <xdr:clientData/>
  </xdr:twoCellAnchor>
  <xdr:twoCellAnchor>
    <xdr:from>
      <xdr:col>8</xdr:col>
      <xdr:colOff>695325</xdr:colOff>
      <xdr:row>5</xdr:row>
      <xdr:rowOff>123825</xdr:rowOff>
    </xdr:from>
    <xdr:to>
      <xdr:col>10</xdr:col>
      <xdr:colOff>76200</xdr:colOff>
      <xdr:row>7</xdr:row>
      <xdr:rowOff>28575</xdr:rowOff>
    </xdr:to>
    <xdr:sp macro="" textlink="">
      <xdr:nvSpPr>
        <xdr:cNvPr id="5" name="Rectángulo: esquinas redondeada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6AB216D-1A9B-4058-B627-E120F60E92F4}"/>
            </a:ext>
          </a:extLst>
        </xdr:cNvPr>
        <xdr:cNvSpPr/>
      </xdr:nvSpPr>
      <xdr:spPr>
        <a:xfrm>
          <a:off x="8629650" y="2162175"/>
          <a:ext cx="1362075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Empresa</a:t>
          </a:r>
          <a:r>
            <a:rPr lang="es-MX" sz="1100" baseline="0"/>
            <a:t> A</a:t>
          </a:r>
          <a:endParaRPr lang="es-MX" sz="1100"/>
        </a:p>
      </xdr:txBody>
    </xdr:sp>
    <xdr:clientData/>
  </xdr:twoCellAnchor>
  <xdr:twoCellAnchor>
    <xdr:from>
      <xdr:col>10</xdr:col>
      <xdr:colOff>457200</xdr:colOff>
      <xdr:row>5</xdr:row>
      <xdr:rowOff>123825</xdr:rowOff>
    </xdr:from>
    <xdr:to>
      <xdr:col>11</xdr:col>
      <xdr:colOff>895350</xdr:colOff>
      <xdr:row>6</xdr:row>
      <xdr:rowOff>285750</xdr:rowOff>
    </xdr:to>
    <xdr:sp macro="" textlink="">
      <xdr:nvSpPr>
        <xdr:cNvPr id="6" name="Rectángulo: esquinas redondeada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985F80C-892E-40C2-B161-5C8C139A6C92}"/>
            </a:ext>
          </a:extLst>
        </xdr:cNvPr>
        <xdr:cNvSpPr/>
      </xdr:nvSpPr>
      <xdr:spPr>
        <a:xfrm>
          <a:off x="10372725" y="2162175"/>
          <a:ext cx="1371600" cy="923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Empresa</a:t>
          </a:r>
          <a:r>
            <a:rPr lang="es-MX" sz="1100" baseline="0"/>
            <a:t> C</a:t>
          </a:r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161925</xdr:rowOff>
    </xdr:from>
    <xdr:to>
      <xdr:col>4</xdr:col>
      <xdr:colOff>723900</xdr:colOff>
      <xdr:row>35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4617DF-D010-4869-BB6C-2EC8CC482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5</xdr:row>
      <xdr:rowOff>190501</xdr:rowOff>
    </xdr:from>
    <xdr:to>
      <xdr:col>7</xdr:col>
      <xdr:colOff>542925</xdr:colOff>
      <xdr:row>7</xdr:row>
      <xdr:rowOff>152401</xdr:rowOff>
    </xdr:to>
    <xdr:sp macro="" textlink="">
      <xdr:nvSpPr>
        <xdr:cNvPr id="3" name="Rectángulo: esquinas redondeada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887587-0737-4825-B337-AEB3129C6A96}"/>
            </a:ext>
          </a:extLst>
        </xdr:cNvPr>
        <xdr:cNvSpPr/>
      </xdr:nvSpPr>
      <xdr:spPr>
        <a:xfrm>
          <a:off x="6076950" y="2228851"/>
          <a:ext cx="1371600" cy="914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twoCellAnchor>
    <xdr:from>
      <xdr:col>7</xdr:col>
      <xdr:colOff>581024</xdr:colOff>
      <xdr:row>5</xdr:row>
      <xdr:rowOff>180975</xdr:rowOff>
    </xdr:from>
    <xdr:to>
      <xdr:col>8</xdr:col>
      <xdr:colOff>876299</xdr:colOff>
      <xdr:row>7</xdr:row>
      <xdr:rowOff>171450</xdr:rowOff>
    </xdr:to>
    <xdr:sp macro="" textlink="">
      <xdr:nvSpPr>
        <xdr:cNvPr id="4" name="Rectángulo: esquinas redondeada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DE1C786-7EA6-4555-A798-D9058A8EF3FF}"/>
            </a:ext>
          </a:extLst>
        </xdr:cNvPr>
        <xdr:cNvSpPr/>
      </xdr:nvSpPr>
      <xdr:spPr>
        <a:xfrm>
          <a:off x="7486649" y="2219325"/>
          <a:ext cx="1343025" cy="9429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Datos</a:t>
          </a:r>
        </a:p>
      </xdr:txBody>
    </xdr:sp>
    <xdr:clientData/>
  </xdr:twoCellAnchor>
  <xdr:twoCellAnchor>
    <xdr:from>
      <xdr:col>9</xdr:col>
      <xdr:colOff>9525</xdr:colOff>
      <xdr:row>5</xdr:row>
      <xdr:rowOff>171450</xdr:rowOff>
    </xdr:from>
    <xdr:to>
      <xdr:col>10</xdr:col>
      <xdr:colOff>466725</xdr:colOff>
      <xdr:row>7</xdr:row>
      <xdr:rowOff>180975</xdr:rowOff>
    </xdr:to>
    <xdr:sp macro="" textlink="">
      <xdr:nvSpPr>
        <xdr:cNvPr id="5" name="Rectángulo: esquinas redondeada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86163C-CA2D-4BC8-BB24-6C302C9732E0}"/>
            </a:ext>
          </a:extLst>
        </xdr:cNvPr>
        <xdr:cNvSpPr/>
      </xdr:nvSpPr>
      <xdr:spPr>
        <a:xfrm>
          <a:off x="8867775" y="2209800"/>
          <a:ext cx="1362075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Empresa</a:t>
          </a:r>
          <a:r>
            <a:rPr lang="es-MX" sz="1100" baseline="0"/>
            <a:t> A</a:t>
          </a:r>
          <a:endParaRPr lang="es-MX" sz="1100"/>
        </a:p>
      </xdr:txBody>
    </xdr:sp>
    <xdr:clientData/>
  </xdr:twoCellAnchor>
  <xdr:twoCellAnchor>
    <xdr:from>
      <xdr:col>10</xdr:col>
      <xdr:colOff>495300</xdr:colOff>
      <xdr:row>5</xdr:row>
      <xdr:rowOff>209550</xdr:rowOff>
    </xdr:from>
    <xdr:to>
      <xdr:col>11</xdr:col>
      <xdr:colOff>895350</xdr:colOff>
      <xdr:row>7</xdr:row>
      <xdr:rowOff>180975</xdr:rowOff>
    </xdr:to>
    <xdr:sp macro="" textlink="">
      <xdr:nvSpPr>
        <xdr:cNvPr id="6" name="Rectángulo: esquinas redondeada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E135E88-5364-4CB8-8165-DD4358601DE2}"/>
            </a:ext>
          </a:extLst>
        </xdr:cNvPr>
        <xdr:cNvSpPr/>
      </xdr:nvSpPr>
      <xdr:spPr>
        <a:xfrm>
          <a:off x="10258425" y="2247900"/>
          <a:ext cx="1371600" cy="923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Empresa</a:t>
          </a:r>
          <a:r>
            <a:rPr lang="es-MX" sz="1100" baseline="0"/>
            <a:t> B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tabSelected="1" workbookViewId="0"/>
  </sheetViews>
  <sheetFormatPr baseColWidth="10" defaultRowHeight="15" x14ac:dyDescent="0.25"/>
  <sheetData>
    <row r="2" spans="2:11" x14ac:dyDescent="0.25">
      <c r="B2" s="8"/>
      <c r="C2" s="8"/>
      <c r="D2" s="8"/>
      <c r="E2" s="8"/>
      <c r="F2" s="8"/>
      <c r="G2" s="8"/>
      <c r="H2" s="8"/>
      <c r="I2" s="8"/>
      <c r="J2" s="8"/>
      <c r="K2" s="8"/>
    </row>
    <row r="3" spans="2:11" x14ac:dyDescent="0.25">
      <c r="B3" s="8"/>
      <c r="C3" s="8"/>
      <c r="D3" s="8"/>
      <c r="E3" s="8"/>
      <c r="F3" s="8"/>
      <c r="G3" s="8"/>
      <c r="H3" s="8"/>
      <c r="I3" s="8"/>
      <c r="J3" s="8"/>
      <c r="K3" s="8"/>
    </row>
    <row r="4" spans="2:11" x14ac:dyDescent="0.25">
      <c r="B4" s="8"/>
      <c r="C4" s="8"/>
      <c r="D4" s="8"/>
      <c r="E4" s="8"/>
      <c r="F4" s="8"/>
      <c r="G4" s="8"/>
      <c r="H4" s="8"/>
      <c r="I4" s="8"/>
      <c r="J4" s="8"/>
      <c r="K4" s="8"/>
    </row>
    <row r="5" spans="2:11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2:11" x14ac:dyDescent="0.25">
      <c r="B6" s="8"/>
      <c r="C6" s="8"/>
      <c r="D6" s="8"/>
      <c r="E6" s="8"/>
      <c r="F6" s="8"/>
      <c r="G6" s="8"/>
      <c r="H6" s="8"/>
      <c r="I6" s="8"/>
      <c r="J6" s="8"/>
      <c r="K6" s="8"/>
    </row>
    <row r="7" spans="2:11" x14ac:dyDescent="0.25">
      <c r="B7" s="8"/>
      <c r="C7" s="8"/>
      <c r="D7" s="8"/>
      <c r="E7" s="8"/>
      <c r="F7" s="8"/>
      <c r="G7" s="8"/>
      <c r="H7" s="8"/>
      <c r="I7" s="8"/>
      <c r="J7" s="8"/>
      <c r="K7" s="8"/>
    </row>
    <row r="8" spans="2:11" x14ac:dyDescent="0.25">
      <c r="B8" s="8"/>
      <c r="C8" s="8"/>
      <c r="D8" s="8"/>
      <c r="E8" s="8"/>
      <c r="F8" s="8"/>
      <c r="G8" s="8"/>
      <c r="H8" s="8"/>
      <c r="I8" s="8"/>
      <c r="J8" s="8"/>
      <c r="K8" s="8"/>
    </row>
    <row r="9" spans="2:11" x14ac:dyDescent="0.25">
      <c r="B9" s="8"/>
      <c r="C9" s="8"/>
      <c r="D9" s="8"/>
      <c r="E9" s="8"/>
      <c r="F9" s="8"/>
      <c r="G9" s="8"/>
      <c r="H9" s="8"/>
      <c r="I9" s="8"/>
      <c r="J9" s="8"/>
      <c r="K9" s="8"/>
    </row>
    <row r="10" spans="2:1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2:11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2:11" x14ac:dyDescent="0.25"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2:11" x14ac:dyDescent="0.25"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2:11" x14ac:dyDescent="0.25"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2:11" x14ac:dyDescent="0.25"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2:11" x14ac:dyDescent="0.25"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2:11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2:11" x14ac:dyDescent="0.25"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2:11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2:11" x14ac:dyDescent="0.25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2:11" x14ac:dyDescent="0.25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2:11" x14ac:dyDescent="0.25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2:11" x14ac:dyDescent="0.25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2:11" x14ac:dyDescent="0.25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2:11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showGridLines="0" workbookViewId="0">
      <selection activeCell="N16" sqref="N16"/>
    </sheetView>
  </sheetViews>
  <sheetFormatPr baseColWidth="10" defaultRowHeight="15" x14ac:dyDescent="0.25"/>
  <cols>
    <col min="1" max="17" width="16.85546875" style="3" customWidth="1"/>
  </cols>
  <sheetData>
    <row r="1" spans="1:17" ht="55.5" x14ac:dyDescent="1.05">
      <c r="A1" s="5" t="s">
        <v>29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3" spans="1:17" x14ac:dyDescent="0.25">
      <c r="A3" s="11" t="s">
        <v>0</v>
      </c>
      <c r="B3" s="11"/>
      <c r="C3" s="11"/>
      <c r="D3" s="11"/>
      <c r="E3" s="1"/>
      <c r="F3" s="11" t="s">
        <v>1</v>
      </c>
      <c r="G3" s="11"/>
      <c r="H3" s="11"/>
      <c r="I3" s="11"/>
      <c r="J3" s="11"/>
      <c r="K3" s="1"/>
      <c r="L3" s="11" t="s">
        <v>2</v>
      </c>
      <c r="M3" s="11"/>
      <c r="N3" s="11"/>
      <c r="O3" s="11"/>
      <c r="P3" s="11"/>
      <c r="Q3" s="11"/>
    </row>
    <row r="4" spans="1:17" x14ac:dyDescent="0.25">
      <c r="A4" s="9"/>
      <c r="B4" s="43" t="s">
        <v>3</v>
      </c>
      <c r="C4" s="43" t="s">
        <v>4</v>
      </c>
      <c r="D4" s="43" t="s">
        <v>5</v>
      </c>
      <c r="E4" s="1"/>
      <c r="F4" s="9"/>
      <c r="G4" s="43" t="s">
        <v>3</v>
      </c>
      <c r="H4" s="43" t="s">
        <v>4</v>
      </c>
      <c r="I4" s="43" t="s">
        <v>5</v>
      </c>
      <c r="J4" s="43" t="s">
        <v>6</v>
      </c>
      <c r="K4" s="1"/>
      <c r="L4" s="9"/>
      <c r="M4" s="43" t="s">
        <v>3</v>
      </c>
      <c r="N4" s="43" t="s">
        <v>4</v>
      </c>
      <c r="O4" s="43" t="s">
        <v>5</v>
      </c>
      <c r="P4" s="43" t="s">
        <v>6</v>
      </c>
      <c r="Q4" s="43" t="s">
        <v>7</v>
      </c>
    </row>
    <row r="5" spans="1:17" x14ac:dyDescent="0.25">
      <c r="A5" s="9" t="s">
        <v>8</v>
      </c>
      <c r="B5" s="44">
        <v>3.8</v>
      </c>
      <c r="C5" s="49">
        <v>5.3</v>
      </c>
      <c r="D5" s="44">
        <v>7.5</v>
      </c>
      <c r="E5" s="1"/>
      <c r="F5" s="9" t="s">
        <v>8</v>
      </c>
      <c r="G5" s="44">
        <v>3.8</v>
      </c>
      <c r="H5" s="49">
        <v>5.3</v>
      </c>
      <c r="I5" s="49">
        <v>7.5</v>
      </c>
      <c r="J5" s="44">
        <v>6.5</v>
      </c>
      <c r="K5" s="1"/>
      <c r="L5" s="9" t="s">
        <v>8</v>
      </c>
      <c r="M5" s="44">
        <v>3.8</v>
      </c>
      <c r="N5" s="49">
        <v>5.3</v>
      </c>
      <c r="O5" s="44">
        <v>7.5</v>
      </c>
      <c r="P5" s="49">
        <v>4.5</v>
      </c>
      <c r="Q5" s="44">
        <v>5.3</v>
      </c>
    </row>
    <row r="6" spans="1:17" ht="30" x14ac:dyDescent="0.25">
      <c r="A6" s="9" t="s">
        <v>9</v>
      </c>
      <c r="B6" s="44">
        <v>2.75</v>
      </c>
      <c r="C6" s="49">
        <v>4.5</v>
      </c>
      <c r="D6" s="44">
        <v>6.1</v>
      </c>
      <c r="E6" s="1"/>
      <c r="F6" s="9" t="s">
        <v>9</v>
      </c>
      <c r="G6" s="44">
        <v>2.8</v>
      </c>
      <c r="H6" s="49">
        <v>4.8</v>
      </c>
      <c r="I6" s="49">
        <v>6.35</v>
      </c>
      <c r="J6" s="44">
        <v>4.5</v>
      </c>
      <c r="K6" s="1"/>
      <c r="L6" s="9" t="s">
        <v>9</v>
      </c>
      <c r="M6" s="44">
        <v>2.65</v>
      </c>
      <c r="N6" s="49">
        <v>4.1500000000000004</v>
      </c>
      <c r="O6" s="44">
        <v>5.7</v>
      </c>
      <c r="P6" s="49">
        <v>3.9</v>
      </c>
      <c r="Q6" s="44">
        <v>4.5</v>
      </c>
    </row>
    <row r="7" spans="1:17" x14ac:dyDescent="0.25">
      <c r="A7" s="9" t="s">
        <v>10</v>
      </c>
      <c r="B7" s="45">
        <v>85000</v>
      </c>
      <c r="C7" s="46"/>
      <c r="D7" s="47"/>
      <c r="E7" s="1"/>
      <c r="F7" s="9" t="s">
        <v>10</v>
      </c>
      <c r="G7" s="45">
        <v>105000</v>
      </c>
      <c r="H7" s="46"/>
      <c r="I7" s="46"/>
      <c r="J7" s="47"/>
      <c r="K7" s="1"/>
      <c r="L7" s="9" t="s">
        <v>10</v>
      </c>
      <c r="M7" s="45">
        <v>125000</v>
      </c>
      <c r="N7" s="46"/>
      <c r="O7" s="46"/>
      <c r="P7" s="46"/>
      <c r="Q7" s="47"/>
    </row>
    <row r="8" spans="1:17" ht="30" x14ac:dyDescent="0.25">
      <c r="A8" s="9" t="s">
        <v>11</v>
      </c>
      <c r="B8" s="19">
        <v>0.35</v>
      </c>
      <c r="C8" s="25">
        <v>0.25</v>
      </c>
      <c r="D8" s="19">
        <v>0.4</v>
      </c>
      <c r="E8" s="1"/>
      <c r="F8" s="9" t="s">
        <v>11</v>
      </c>
      <c r="G8" s="19">
        <v>0.28000000000000003</v>
      </c>
      <c r="H8" s="25">
        <v>0.31</v>
      </c>
      <c r="I8" s="25">
        <v>0.17</v>
      </c>
      <c r="J8" s="19">
        <v>0.24</v>
      </c>
      <c r="K8" s="1"/>
      <c r="L8" s="9" t="s">
        <v>11</v>
      </c>
      <c r="M8" s="19">
        <v>0.16</v>
      </c>
      <c r="N8" s="25">
        <v>0.21</v>
      </c>
      <c r="O8" s="19">
        <v>0.31</v>
      </c>
      <c r="P8" s="25">
        <v>0.17</v>
      </c>
      <c r="Q8" s="19">
        <v>0.15</v>
      </c>
    </row>
    <row r="9" spans="1:17" ht="30" x14ac:dyDescent="0.25">
      <c r="A9" s="9" t="s">
        <v>12</v>
      </c>
      <c r="B9" s="45">
        <v>30</v>
      </c>
      <c r="C9" s="46"/>
      <c r="D9" s="47"/>
      <c r="E9" s="1"/>
      <c r="F9" s="9" t="s">
        <v>12</v>
      </c>
      <c r="G9" s="45"/>
      <c r="H9" s="46"/>
      <c r="I9" s="46"/>
      <c r="J9" s="47"/>
      <c r="K9" s="1"/>
      <c r="L9" s="9" t="s">
        <v>12</v>
      </c>
      <c r="M9" s="48"/>
      <c r="N9" s="48"/>
      <c r="O9" s="48"/>
      <c r="P9" s="48"/>
      <c r="Q9" s="48"/>
    </row>
  </sheetData>
  <mergeCells count="10">
    <mergeCell ref="A1:Q1"/>
    <mergeCell ref="B9:D9"/>
    <mergeCell ref="G9:J9"/>
    <mergeCell ref="M9:Q9"/>
    <mergeCell ref="A3:D3"/>
    <mergeCell ref="F3:J3"/>
    <mergeCell ref="L3:Q3"/>
    <mergeCell ref="B7:D7"/>
    <mergeCell ref="G7:J7"/>
    <mergeCell ref="M7:Q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showGridLines="0" topLeftCell="A17" workbookViewId="0">
      <selection activeCell="A11" sqref="A11:L19"/>
    </sheetView>
  </sheetViews>
  <sheetFormatPr baseColWidth="10" defaultRowHeight="15" x14ac:dyDescent="0.25"/>
  <cols>
    <col min="1" max="1" width="36" style="1" customWidth="1"/>
    <col min="2" max="10" width="12" style="1" customWidth="1"/>
    <col min="11" max="12" width="13.5703125" bestFit="1" customWidth="1"/>
    <col min="13" max="13" width="12" hidden="1" customWidth="1"/>
  </cols>
  <sheetData>
    <row r="1" spans="1:17" ht="55.5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7"/>
    </row>
    <row r="3" spans="1:17" x14ac:dyDescent="0.25">
      <c r="A3" s="9"/>
      <c r="B3" s="9" t="s">
        <v>3</v>
      </c>
      <c r="C3" s="9" t="s">
        <v>4</v>
      </c>
      <c r="D3" s="9" t="s">
        <v>5</v>
      </c>
    </row>
    <row r="4" spans="1:17" ht="30" x14ac:dyDescent="0.25">
      <c r="A4" s="9" t="s">
        <v>13</v>
      </c>
      <c r="B4" s="20">
        <f>DATOS!B5-DATOS!B6</f>
        <v>1.0499999999999998</v>
      </c>
      <c r="C4" s="26">
        <f>DATOS!C5-DATOS!C6</f>
        <v>0.79999999999999982</v>
      </c>
      <c r="D4" s="20">
        <f>DATOS!D5-DATOS!D6</f>
        <v>1.4000000000000004</v>
      </c>
      <c r="M4" s="2">
        <f>SUM(B7:D7)</f>
        <v>75414.634146341472</v>
      </c>
    </row>
    <row r="5" spans="1:17" ht="45" x14ac:dyDescent="0.25">
      <c r="A5" s="9" t="s">
        <v>14</v>
      </c>
      <c r="B5" s="21">
        <f>B4*DATOS!B8</f>
        <v>0.36749999999999994</v>
      </c>
      <c r="C5" s="27">
        <f>C4*DATOS!C8</f>
        <v>0.19999999999999996</v>
      </c>
      <c r="D5" s="21">
        <f>D4*DATOS!D8</f>
        <v>0.56000000000000016</v>
      </c>
      <c r="F5" s="34" t="s">
        <v>16</v>
      </c>
      <c r="G5" s="35">
        <f>(DATOS!B7+DATOS!B9)/B6</f>
        <v>75414.634146341472</v>
      </c>
      <c r="I5" s="34" t="s">
        <v>17</v>
      </c>
      <c r="J5" s="36">
        <f>M5-M6-DATOS!B7</f>
        <v>30.000000000058208</v>
      </c>
      <c r="M5" s="4">
        <f>SUM(B8:D8)</f>
        <v>426469.75609756104</v>
      </c>
    </row>
    <row r="6" spans="1:17" ht="60" x14ac:dyDescent="0.25">
      <c r="A6" s="9" t="s">
        <v>15</v>
      </c>
      <c r="B6" s="31">
        <f>SUM(B5:D5)</f>
        <v>1.1274999999999999</v>
      </c>
      <c r="C6" s="32"/>
      <c r="D6" s="33"/>
      <c r="M6" s="4">
        <f>SUM(B9:D9)</f>
        <v>341439.75609756098</v>
      </c>
    </row>
    <row r="7" spans="1:17" x14ac:dyDescent="0.25">
      <c r="A7" s="9" t="s">
        <v>18</v>
      </c>
      <c r="B7" s="22">
        <f>$G$5*DATOS!B8</f>
        <v>26395.121951219513</v>
      </c>
      <c r="C7" s="28">
        <f>$G$5*DATOS!C8</f>
        <v>18853.658536585368</v>
      </c>
      <c r="D7" s="22">
        <f>$G$5*DATOS!D8</f>
        <v>30165.853658536591</v>
      </c>
      <c r="Q7" s="1"/>
    </row>
    <row r="8" spans="1:17" x14ac:dyDescent="0.25">
      <c r="A8" s="9" t="s">
        <v>19</v>
      </c>
      <c r="B8" s="20">
        <f>B7*DATOS!B5</f>
        <v>100301.46341463414</v>
      </c>
      <c r="C8" s="26">
        <f>C7*DATOS!C5</f>
        <v>99924.390243902453</v>
      </c>
      <c r="D8" s="20">
        <f>D7*DATOS!D5</f>
        <v>226243.90243902444</v>
      </c>
      <c r="Q8" s="1"/>
    </row>
    <row r="9" spans="1:17" ht="30" x14ac:dyDescent="0.25">
      <c r="A9" s="9" t="s">
        <v>20</v>
      </c>
      <c r="B9" s="20">
        <f>B7*DATOS!B6</f>
        <v>72586.585365853665</v>
      </c>
      <c r="C9" s="26">
        <f>C7*DATOS!C6</f>
        <v>84841.463414634156</v>
      </c>
      <c r="D9" s="20">
        <f>D7*DATOS!D6</f>
        <v>184011.70731707319</v>
      </c>
      <c r="Q9" s="1"/>
    </row>
    <row r="10" spans="1:17" x14ac:dyDescent="0.25">
      <c r="M10" s="1"/>
      <c r="N10" s="1"/>
      <c r="O10" s="1"/>
      <c r="P10" s="1"/>
      <c r="Q10" s="1"/>
    </row>
    <row r="11" spans="1:17" x14ac:dyDescent="0.25">
      <c r="A11" s="10" t="s">
        <v>21</v>
      </c>
      <c r="B11" s="23">
        <v>20000</v>
      </c>
      <c r="C11" s="29">
        <v>40000</v>
      </c>
      <c r="D11" s="23">
        <v>50000</v>
      </c>
      <c r="E11" s="29">
        <v>60000</v>
      </c>
      <c r="F11" s="23">
        <v>80000</v>
      </c>
      <c r="G11" s="29">
        <v>100000</v>
      </c>
      <c r="H11" s="23">
        <v>120000</v>
      </c>
      <c r="I11" s="29">
        <v>140000</v>
      </c>
      <c r="J11" s="23">
        <v>160000</v>
      </c>
      <c r="K11" s="29">
        <v>180000</v>
      </c>
      <c r="L11" s="23">
        <v>200000</v>
      </c>
    </row>
    <row r="12" spans="1:17" x14ac:dyDescent="0.25">
      <c r="A12" s="10" t="s">
        <v>22</v>
      </c>
      <c r="B12" s="20">
        <f>B11*((DATOS!$B$5*DATOS!$B$8)+(DATOS!$C$5*DATOS!$C$8)+(DATOS!$D$5*DATOS!$D$8))</f>
        <v>113099.99999999999</v>
      </c>
      <c r="C12" s="26">
        <f>C11*((DATOS!$B$5*DATOS!$B$8)+(DATOS!$C$5*DATOS!$C$8)+(DATOS!$D$5*DATOS!$D$8))</f>
        <v>226199.99999999997</v>
      </c>
      <c r="D12" s="20">
        <f>D11*((DATOS!$B$5*DATOS!$B$8)+(DATOS!$C$5*DATOS!$C$8)+(DATOS!$D$5*DATOS!$D$8))</f>
        <v>282749.99999999994</v>
      </c>
      <c r="E12" s="26">
        <f>E11*((DATOS!$B$5*DATOS!$B$8)+(DATOS!$C$5*DATOS!$C$8)+(DATOS!$D$5*DATOS!$D$8))</f>
        <v>339299.99999999994</v>
      </c>
      <c r="F12" s="20">
        <f>F11*((DATOS!$B$5*DATOS!$B$8)+(DATOS!$C$5*DATOS!$C$8)+(DATOS!$D$5*DATOS!$D$8))</f>
        <v>452399.99999999994</v>
      </c>
      <c r="G12" s="26">
        <f>G11*((DATOS!$B$5*DATOS!$B$8)+(DATOS!$C$5*DATOS!$C$8)+(DATOS!$D$5*DATOS!$D$8))</f>
        <v>565499.99999999988</v>
      </c>
      <c r="H12" s="20">
        <f>H11*((DATOS!$B$5*DATOS!$B$8)+(DATOS!$C$5*DATOS!$C$8)+(DATOS!$D$5*DATOS!$D$8))</f>
        <v>678599.99999999988</v>
      </c>
      <c r="I12" s="26">
        <f>I11*((DATOS!$B$5*DATOS!$B$8)+(DATOS!$C$5*DATOS!$C$8)+(DATOS!$D$5*DATOS!$D$8))</f>
        <v>791699.99999999988</v>
      </c>
      <c r="J12" s="20">
        <f>J11*((DATOS!$B$5*DATOS!$B$8)+(DATOS!$C$5*DATOS!$C$8)+(DATOS!$D$5*DATOS!$D$8))</f>
        <v>904799.99999999988</v>
      </c>
      <c r="K12" s="26">
        <f>K11*((DATOS!$B$5*DATOS!$B$8)+(DATOS!$C$5*DATOS!$C$8)+(DATOS!$D$5*DATOS!$D$8))</f>
        <v>1017899.9999999999</v>
      </c>
      <c r="L12" s="20">
        <f>L11*((DATOS!$B$5*DATOS!$B$8)+(DATOS!$C$5*DATOS!$C$8)+(DATOS!$D$5*DATOS!$D$8))</f>
        <v>1130999.9999999998</v>
      </c>
    </row>
    <row r="13" spans="1:17" x14ac:dyDescent="0.25">
      <c r="A13" s="10" t="s">
        <v>23</v>
      </c>
      <c r="B13" s="20">
        <f>B11*((DATOS!$B$6*DATOS!$B$8)+(DATOS!$C$6*DATOS!$C$8)+(DATOS!$D$6*DATOS!$D$8))</f>
        <v>90550</v>
      </c>
      <c r="C13" s="26">
        <f>C11*((DATOS!$B$6*DATOS!$B$8)+(DATOS!$C$6*DATOS!$C$8)+(DATOS!$D$6*DATOS!$D$8))</f>
        <v>181100</v>
      </c>
      <c r="D13" s="20">
        <f>D11*((DATOS!$B$6*DATOS!$B$8)+(DATOS!$C$6*DATOS!$C$8)+(DATOS!$D$6*DATOS!$D$8))</f>
        <v>226375</v>
      </c>
      <c r="E13" s="26">
        <f>E11*((DATOS!$B$6*DATOS!$B$8)+(DATOS!$C$6*DATOS!$C$8)+(DATOS!$D$6*DATOS!$D$8))</f>
        <v>271650</v>
      </c>
      <c r="F13" s="20">
        <f>F11*((DATOS!$B$6*DATOS!$B$8)+(DATOS!$C$6*DATOS!$C$8)+(DATOS!$D$6*DATOS!$D$8))</f>
        <v>362200</v>
      </c>
      <c r="G13" s="26">
        <f>G11*((DATOS!$B$6*DATOS!$B$8)+(DATOS!$C$6*DATOS!$C$8)+(DATOS!$D$6*DATOS!$D$8))</f>
        <v>452750</v>
      </c>
      <c r="H13" s="20">
        <f>H11*((DATOS!$B$6*DATOS!$B$8)+(DATOS!$C$6*DATOS!$C$8)+(DATOS!$D$6*DATOS!$D$8))</f>
        <v>543300</v>
      </c>
      <c r="I13" s="26">
        <f>I11*((DATOS!$B$6*DATOS!$B$8)+(DATOS!$C$6*DATOS!$C$8)+(DATOS!$D$6*DATOS!$D$8))</f>
        <v>633850</v>
      </c>
      <c r="J13" s="20">
        <f>J11*((DATOS!$B$6*DATOS!$B$8)+(DATOS!$C$6*DATOS!$C$8)+(DATOS!$D$6*DATOS!$D$8))</f>
        <v>724400</v>
      </c>
      <c r="K13" s="26">
        <f>K11*((DATOS!$B$6*DATOS!$B$8)+(DATOS!$C$6*DATOS!$C$8)+(DATOS!$D$6*DATOS!$D$8))</f>
        <v>814950</v>
      </c>
      <c r="L13" s="20">
        <f>L11*((DATOS!$B$6*DATOS!$B$8)+(DATOS!$C$6*DATOS!$C$8)+(DATOS!$D$6*DATOS!$D$8))</f>
        <v>905500</v>
      </c>
    </row>
    <row r="14" spans="1:17" x14ac:dyDescent="0.25">
      <c r="A14" s="10" t="s">
        <v>24</v>
      </c>
      <c r="B14" s="20">
        <f>B12-B13</f>
        <v>22549.999999999985</v>
      </c>
      <c r="C14" s="26">
        <f t="shared" ref="C14:L14" si="0">C12-C13</f>
        <v>45099.999999999971</v>
      </c>
      <c r="D14" s="20">
        <f t="shared" si="0"/>
        <v>56374.999999999942</v>
      </c>
      <c r="E14" s="26">
        <f t="shared" si="0"/>
        <v>67649.999999999942</v>
      </c>
      <c r="F14" s="20">
        <f t="shared" si="0"/>
        <v>90199.999999999942</v>
      </c>
      <c r="G14" s="26">
        <f t="shared" si="0"/>
        <v>112749.99999999988</v>
      </c>
      <c r="H14" s="20">
        <f t="shared" si="0"/>
        <v>135299.99999999988</v>
      </c>
      <c r="I14" s="26">
        <f t="shared" si="0"/>
        <v>157849.99999999988</v>
      </c>
      <c r="J14" s="20">
        <f t="shared" si="0"/>
        <v>180399.99999999988</v>
      </c>
      <c r="K14" s="26">
        <f t="shared" si="0"/>
        <v>202949.99999999988</v>
      </c>
      <c r="L14" s="20">
        <f t="shared" si="0"/>
        <v>225499.99999999977</v>
      </c>
    </row>
    <row r="15" spans="1:17" x14ac:dyDescent="0.25">
      <c r="A15" s="10" t="s">
        <v>25</v>
      </c>
      <c r="B15" s="20">
        <f>DATOS!$B$7</f>
        <v>85000</v>
      </c>
      <c r="C15" s="26">
        <f>DATOS!$B$7</f>
        <v>85000</v>
      </c>
      <c r="D15" s="20">
        <f>DATOS!$B$7</f>
        <v>85000</v>
      </c>
      <c r="E15" s="26">
        <f>DATOS!$B$7</f>
        <v>85000</v>
      </c>
      <c r="F15" s="20">
        <f>DATOS!$B$7</f>
        <v>85000</v>
      </c>
      <c r="G15" s="26">
        <f>DATOS!$B$7</f>
        <v>85000</v>
      </c>
      <c r="H15" s="20">
        <f>DATOS!$B$7</f>
        <v>85000</v>
      </c>
      <c r="I15" s="26">
        <f>DATOS!$B$7</f>
        <v>85000</v>
      </c>
      <c r="J15" s="20">
        <f>DATOS!$B$7</f>
        <v>85000</v>
      </c>
      <c r="K15" s="26">
        <f>DATOS!$B$7</f>
        <v>85000</v>
      </c>
      <c r="L15" s="20">
        <f>DATOS!$B$7</f>
        <v>85000</v>
      </c>
    </row>
    <row r="16" spans="1:17" x14ac:dyDescent="0.25">
      <c r="A16" s="10" t="s">
        <v>26</v>
      </c>
      <c r="B16" s="20">
        <f>B14-B15</f>
        <v>-62450.000000000015</v>
      </c>
      <c r="C16" s="26">
        <f t="shared" ref="C16:L16" si="1">C14-C15</f>
        <v>-39900.000000000029</v>
      </c>
      <c r="D16" s="20">
        <f t="shared" si="1"/>
        <v>-28625.000000000058</v>
      </c>
      <c r="E16" s="26">
        <f t="shared" si="1"/>
        <v>-17350.000000000058</v>
      </c>
      <c r="F16" s="20">
        <f t="shared" si="1"/>
        <v>5199.9999999999418</v>
      </c>
      <c r="G16" s="26">
        <f t="shared" si="1"/>
        <v>27749.999999999884</v>
      </c>
      <c r="H16" s="20">
        <f t="shared" si="1"/>
        <v>50299.999999999884</v>
      </c>
      <c r="I16" s="26">
        <f t="shared" si="1"/>
        <v>72849.999999999884</v>
      </c>
      <c r="J16" s="20">
        <f t="shared" si="1"/>
        <v>95399.999999999884</v>
      </c>
      <c r="K16" s="26">
        <f t="shared" si="1"/>
        <v>117949.99999999988</v>
      </c>
      <c r="L16" s="20">
        <f t="shared" si="1"/>
        <v>140499.99999999977</v>
      </c>
    </row>
    <row r="17" spans="1:12" x14ac:dyDescent="0.25">
      <c r="A17" s="10" t="s">
        <v>27</v>
      </c>
      <c r="B17" s="20">
        <f>B13+B15</f>
        <v>175550</v>
      </c>
      <c r="C17" s="26">
        <f t="shared" ref="C17:L17" si="2">C13+C15</f>
        <v>266100</v>
      </c>
      <c r="D17" s="20">
        <f t="shared" si="2"/>
        <v>311375</v>
      </c>
      <c r="E17" s="26">
        <f t="shared" si="2"/>
        <v>356650</v>
      </c>
      <c r="F17" s="20">
        <f t="shared" si="2"/>
        <v>447200</v>
      </c>
      <c r="G17" s="26">
        <f t="shared" si="2"/>
        <v>537750</v>
      </c>
      <c r="H17" s="20">
        <f t="shared" si="2"/>
        <v>628300</v>
      </c>
      <c r="I17" s="26">
        <f t="shared" si="2"/>
        <v>718850</v>
      </c>
      <c r="J17" s="20">
        <f t="shared" si="2"/>
        <v>809400</v>
      </c>
      <c r="K17" s="26">
        <f t="shared" si="2"/>
        <v>899950</v>
      </c>
      <c r="L17" s="20">
        <f t="shared" si="2"/>
        <v>990500</v>
      </c>
    </row>
    <row r="18" spans="1:12" x14ac:dyDescent="0.25">
      <c r="A18" s="11" t="s">
        <v>28</v>
      </c>
      <c r="B18" s="22"/>
      <c r="C18" s="30" t="str">
        <f t="shared" ref="C18:L18" si="3">IF((C16-B16)/B16&gt;0,(C16-B16)/B16,"")</f>
        <v/>
      </c>
      <c r="D18" s="24" t="str">
        <f t="shared" si="3"/>
        <v/>
      </c>
      <c r="E18" s="30" t="str">
        <f t="shared" si="3"/>
        <v/>
      </c>
      <c r="F18" s="24" t="str">
        <f t="shared" si="3"/>
        <v/>
      </c>
      <c r="G18" s="30">
        <f t="shared" si="3"/>
        <v>4.336538461538499</v>
      </c>
      <c r="H18" s="24">
        <f t="shared" si="3"/>
        <v>0.81261261261261597</v>
      </c>
      <c r="I18" s="30">
        <f t="shared" si="3"/>
        <v>0.448310139165011</v>
      </c>
      <c r="J18" s="24">
        <f t="shared" si="3"/>
        <v>0.30954015099519611</v>
      </c>
      <c r="K18" s="30">
        <f t="shared" si="3"/>
        <v>0.23637316561844893</v>
      </c>
      <c r="L18" s="24">
        <f t="shared" si="3"/>
        <v>0.19118270453581945</v>
      </c>
    </row>
    <row r="19" spans="1:12" x14ac:dyDescent="0.25">
      <c r="A19" s="11"/>
      <c r="B19" s="22"/>
      <c r="C19" s="30" t="str">
        <f t="shared" ref="C19:F19" si="4">IF((C16-B16)/B16&gt;0,(C11-B11)/B11,"")</f>
        <v/>
      </c>
      <c r="D19" s="24" t="str">
        <f t="shared" si="4"/>
        <v/>
      </c>
      <c r="E19" s="30" t="str">
        <f t="shared" si="4"/>
        <v/>
      </c>
      <c r="F19" s="24" t="str">
        <f t="shared" si="4"/>
        <v/>
      </c>
      <c r="G19" s="30">
        <f>IF((G16-F16)/F16&gt;0,(G11-F11)/F11,"")</f>
        <v>0.25</v>
      </c>
      <c r="H19" s="24">
        <f>IF((H16-G16)/G16&gt;0,(H11-G11)/G11,"")</f>
        <v>0.2</v>
      </c>
      <c r="I19" s="30">
        <f>IF((I16-H16)/H16&gt;0,(I11-H11)/H11,"")</f>
        <v>0.16666666666666666</v>
      </c>
      <c r="J19" s="24">
        <f>IF((J16-I16)/I16&gt;0,(J11-I11)/I11,"")</f>
        <v>0.14285714285714285</v>
      </c>
      <c r="K19" s="30">
        <f>IF((K16-J16)/J16&gt;0,(K11-J11)/J11,"")</f>
        <v>0.125</v>
      </c>
      <c r="L19" s="24">
        <f>IF((L16-K16)/K16&gt;0,(L11-K11)/K11,"")</f>
        <v>0.1111111111111111</v>
      </c>
    </row>
  </sheetData>
  <mergeCells count="3">
    <mergeCell ref="B6:D6"/>
    <mergeCell ref="A18:A19"/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showGridLines="0" workbookViewId="0">
      <selection activeCell="F28" sqref="F28"/>
    </sheetView>
  </sheetViews>
  <sheetFormatPr baseColWidth="10" defaultRowHeight="15" x14ac:dyDescent="0.25"/>
  <cols>
    <col min="1" max="1" width="36" style="1" customWidth="1"/>
    <col min="2" max="11" width="12" style="1" customWidth="1"/>
    <col min="12" max="12" width="13.5703125" bestFit="1" customWidth="1"/>
    <col min="13" max="13" width="12" hidden="1" customWidth="1"/>
  </cols>
  <sheetData>
    <row r="1" spans="1:17" ht="55.5" x14ac:dyDescent="0.25">
      <c r="A1" s="6" t="s">
        <v>1</v>
      </c>
      <c r="B1" s="6"/>
      <c r="C1" s="6"/>
      <c r="D1" s="6"/>
      <c r="E1" s="6"/>
      <c r="F1" s="6"/>
      <c r="G1" s="6"/>
      <c r="H1" s="6"/>
      <c r="I1" s="6"/>
      <c r="J1" s="6"/>
      <c r="K1" s="6"/>
      <c r="L1" s="7"/>
      <c r="M1" s="2">
        <f>SUM(B7:E7)</f>
        <v>94552.003601981094</v>
      </c>
    </row>
    <row r="2" spans="1:17" x14ac:dyDescent="0.25">
      <c r="M2" s="4">
        <f>SUM(B8:E8)</f>
        <v>524007.20396217913</v>
      </c>
    </row>
    <row r="3" spans="1:17" x14ac:dyDescent="0.25">
      <c r="A3" s="9"/>
      <c r="B3" s="9" t="s">
        <v>3</v>
      </c>
      <c r="C3" s="9" t="s">
        <v>4</v>
      </c>
      <c r="D3" s="9" t="s">
        <v>5</v>
      </c>
      <c r="E3" s="9" t="s">
        <v>6</v>
      </c>
      <c r="M3" s="4">
        <f>SUM(B9:E9)</f>
        <v>419007.20396217913</v>
      </c>
    </row>
    <row r="4" spans="1:17" ht="30" x14ac:dyDescent="0.25">
      <c r="A4" s="9" t="s">
        <v>13</v>
      </c>
      <c r="B4" s="12">
        <f>DATOS!G5-DATOS!G6</f>
        <v>1</v>
      </c>
      <c r="C4" s="26">
        <f>DATOS!H5-DATOS!H6</f>
        <v>0.5</v>
      </c>
      <c r="D4" s="12">
        <f>DATOS!I5-DATOS!I6</f>
        <v>1.1500000000000004</v>
      </c>
      <c r="E4" s="26">
        <f>DATOS!J5-DATOS!J6</f>
        <v>2</v>
      </c>
      <c r="M4" s="4"/>
    </row>
    <row r="5" spans="1:17" ht="45" x14ac:dyDescent="0.25">
      <c r="A5" s="9" t="s">
        <v>14</v>
      </c>
      <c r="B5" s="13">
        <f>B4*DATOS!G8</f>
        <v>0.28000000000000003</v>
      </c>
      <c r="C5" s="27">
        <f>C4*DATOS!H8</f>
        <v>0.155</v>
      </c>
      <c r="D5" s="13">
        <f>D4*DATOS!I8</f>
        <v>0.19550000000000006</v>
      </c>
      <c r="E5" s="27">
        <f>E4*DATOS!J8</f>
        <v>0.48</v>
      </c>
      <c r="G5" s="34" t="s">
        <v>16</v>
      </c>
      <c r="H5" s="35">
        <f>(DATOS!G7+DATOS!G9)/B6</f>
        <v>94552.00360198108</v>
      </c>
      <c r="J5" s="34" t="s">
        <v>17</v>
      </c>
      <c r="K5" s="36">
        <f>M2-M3-DATOS!G7</f>
        <v>0</v>
      </c>
      <c r="M5" s="4"/>
    </row>
    <row r="6" spans="1:17" ht="60" x14ac:dyDescent="0.25">
      <c r="A6" s="9" t="s">
        <v>15</v>
      </c>
      <c r="B6" s="37">
        <f>SUM(B5:E5)</f>
        <v>1.1105</v>
      </c>
      <c r="C6" s="38"/>
      <c r="D6" s="38"/>
      <c r="E6" s="39"/>
      <c r="M6" s="4"/>
    </row>
    <row r="7" spans="1:17" ht="23.25" customHeight="1" x14ac:dyDescent="0.25">
      <c r="A7" s="9" t="s">
        <v>18</v>
      </c>
      <c r="B7" s="17">
        <f>$H$5*DATOS!G8</f>
        <v>26474.561008554705</v>
      </c>
      <c r="C7" s="28">
        <f>$H$5*DATOS!H8</f>
        <v>29311.121116614133</v>
      </c>
      <c r="D7" s="17">
        <f>$H$5*DATOS!I8</f>
        <v>16073.840612336784</v>
      </c>
      <c r="E7" s="28">
        <f>$H$5*DATOS!J8</f>
        <v>22692.480864475459</v>
      </c>
    </row>
    <row r="8" spans="1:17" x14ac:dyDescent="0.25">
      <c r="A8" s="9" t="s">
        <v>19</v>
      </c>
      <c r="B8" s="12">
        <f>B7*DATOS!G5</f>
        <v>100603.33183250787</v>
      </c>
      <c r="C8" s="26">
        <f>C7*DATOS!H5</f>
        <v>155348.94191805489</v>
      </c>
      <c r="D8" s="12">
        <f>D7*DATOS!I5</f>
        <v>120553.80459252588</v>
      </c>
      <c r="E8" s="26">
        <f>E7*DATOS!J5</f>
        <v>147501.12561909048</v>
      </c>
    </row>
    <row r="9" spans="1:17" ht="30" x14ac:dyDescent="0.25">
      <c r="A9" s="9" t="s">
        <v>20</v>
      </c>
      <c r="B9" s="12">
        <f>B7*DATOS!G6</f>
        <v>74128.770823953164</v>
      </c>
      <c r="C9" s="26">
        <f>C7*DATOS!H6</f>
        <v>140693.38135974784</v>
      </c>
      <c r="D9" s="12">
        <f>D7*DATOS!I6</f>
        <v>102068.88788833858</v>
      </c>
      <c r="E9" s="26">
        <f>E7*DATOS!J6</f>
        <v>102116.16389013956</v>
      </c>
    </row>
    <row r="10" spans="1:17" x14ac:dyDescent="0.25">
      <c r="M10" s="1"/>
      <c r="N10" s="1"/>
      <c r="O10" s="1"/>
      <c r="P10" s="1"/>
      <c r="Q10" s="1"/>
    </row>
    <row r="11" spans="1:17" x14ac:dyDescent="0.25">
      <c r="A11" s="10" t="s">
        <v>21</v>
      </c>
      <c r="B11" s="18">
        <v>20000</v>
      </c>
      <c r="C11" s="29">
        <v>40000</v>
      </c>
      <c r="D11" s="18">
        <v>50000</v>
      </c>
      <c r="E11" s="29">
        <v>60000</v>
      </c>
      <c r="F11" s="18">
        <v>80000</v>
      </c>
      <c r="G11" s="29">
        <v>100000</v>
      </c>
      <c r="H11" s="18">
        <v>120000</v>
      </c>
      <c r="I11" s="29">
        <v>140000</v>
      </c>
      <c r="J11" s="18">
        <v>160000</v>
      </c>
      <c r="K11" s="29">
        <v>180000</v>
      </c>
      <c r="L11" s="18">
        <v>200000</v>
      </c>
    </row>
    <row r="12" spans="1:17" x14ac:dyDescent="0.25">
      <c r="A12" s="10" t="s">
        <v>22</v>
      </c>
      <c r="B12" s="12">
        <f>B11*((DATOS!$G$5*DATOS!$G$8)+(DATOS!$H$5*DATOS!$H$8)+(DATOS!$I$5*DATOS!$I$8)+(DATOS!$J$5*DATOS!$J$8))</f>
        <v>110840</v>
      </c>
      <c r="C12" s="26">
        <f>C11*((DATOS!$G$5*DATOS!$G$8)+(DATOS!$H$5*DATOS!$H$8)+(DATOS!$I$5*DATOS!$I$8)+(DATOS!$J$5*DATOS!$J$8))</f>
        <v>221680</v>
      </c>
      <c r="D12" s="12">
        <f>D11*((DATOS!$G$5*DATOS!$G$8)+(DATOS!$H$5*DATOS!$H$8)+(DATOS!$I$5*DATOS!$I$8)+(DATOS!$J$5*DATOS!$J$8))</f>
        <v>277100</v>
      </c>
      <c r="E12" s="26">
        <f>E11*((DATOS!$G$5*DATOS!$G$8)+(DATOS!$H$5*DATOS!$H$8)+(DATOS!$I$5*DATOS!$I$8)+(DATOS!$J$5*DATOS!$J$8))</f>
        <v>332520</v>
      </c>
      <c r="F12" s="12">
        <f>F11*((DATOS!$G$5*DATOS!$G$8)+(DATOS!$H$5*DATOS!$H$8)+(DATOS!$I$5*DATOS!$I$8)+(DATOS!$J$5*DATOS!$J$8))</f>
        <v>443360</v>
      </c>
      <c r="G12" s="26">
        <f>G11*((DATOS!$G$5*DATOS!$G$8)+(DATOS!$H$5*DATOS!$H$8)+(DATOS!$I$5*DATOS!$I$8)+(DATOS!$J$5*DATOS!$J$8))</f>
        <v>554200</v>
      </c>
      <c r="H12" s="12">
        <f>H11*((DATOS!$G$5*DATOS!$G$8)+(DATOS!$H$5*DATOS!$H$8)+(DATOS!$I$5*DATOS!$I$8)+(DATOS!$J$5*DATOS!$J$8))</f>
        <v>665040</v>
      </c>
      <c r="I12" s="26">
        <f>I11*((DATOS!$G$5*DATOS!$G$8)+(DATOS!$H$5*DATOS!$H$8)+(DATOS!$I$5*DATOS!$I$8)+(DATOS!$J$5*DATOS!$J$8))</f>
        <v>775880</v>
      </c>
      <c r="J12" s="12">
        <f>J11*((DATOS!$G$5*DATOS!$G$8)+(DATOS!$H$5*DATOS!$H$8)+(DATOS!$I$5*DATOS!$I$8)+(DATOS!$J$5*DATOS!$J$8))</f>
        <v>886720</v>
      </c>
      <c r="K12" s="26">
        <f>K11*((DATOS!$G$5*DATOS!$G$8)+(DATOS!$H$5*DATOS!$H$8)+(DATOS!$I$5*DATOS!$I$8)+(DATOS!$J$5*DATOS!$J$8))</f>
        <v>997560</v>
      </c>
      <c r="L12" s="12">
        <f>L11*((DATOS!$G$5*DATOS!$G$8)+(DATOS!$H$5*DATOS!$H$8)+(DATOS!$I$5*DATOS!$I$8)+(DATOS!$J$5*DATOS!$J$8))</f>
        <v>1108400</v>
      </c>
      <c r="M12" s="1"/>
    </row>
    <row r="13" spans="1:17" x14ac:dyDescent="0.25">
      <c r="A13" s="10" t="s">
        <v>23</v>
      </c>
      <c r="B13" s="12">
        <f>B11*((DATOS!$G$6*DATOS!$G$8)+(DATOS!$H$6*DATOS!$H$8)+(DATOS!$I$6*DATOS!$I$8)+(DATOS!$J$6*DATOS!$J$8))</f>
        <v>88630.000000000015</v>
      </c>
      <c r="C13" s="26">
        <f>C11*((DATOS!$G$6*DATOS!$G$8)+(DATOS!$H$6*DATOS!$H$8)+(DATOS!$I$6*DATOS!$I$8)+(DATOS!$J$6*DATOS!$J$8))</f>
        <v>177260.00000000003</v>
      </c>
      <c r="D13" s="12">
        <f>D11*((DATOS!$G$6*DATOS!$G$8)+(DATOS!$H$6*DATOS!$H$8)+(DATOS!$I$6*DATOS!$I$8)+(DATOS!$J$6*DATOS!$J$8))</f>
        <v>221575.00000000003</v>
      </c>
      <c r="E13" s="26">
        <f>E11*((DATOS!$G$6*DATOS!$G$8)+(DATOS!$H$6*DATOS!$H$8)+(DATOS!$I$6*DATOS!$I$8)+(DATOS!$J$6*DATOS!$J$8))</f>
        <v>265890.00000000006</v>
      </c>
      <c r="F13" s="12">
        <f>F11*((DATOS!$G$6*DATOS!$G$8)+(DATOS!$H$6*DATOS!$H$8)+(DATOS!$I$6*DATOS!$I$8)+(DATOS!$J$6*DATOS!$J$8))</f>
        <v>354520.00000000006</v>
      </c>
      <c r="G13" s="26">
        <f>G11*((DATOS!$G$6*DATOS!$G$8)+(DATOS!$H$6*DATOS!$H$8)+(DATOS!$I$6*DATOS!$I$8)+(DATOS!$J$6*DATOS!$J$8))</f>
        <v>443150.00000000006</v>
      </c>
      <c r="H13" s="12">
        <f>H11*((DATOS!$G$6*DATOS!$G$8)+(DATOS!$H$6*DATOS!$H$8)+(DATOS!$I$6*DATOS!$I$8)+(DATOS!$J$6*DATOS!$J$8))</f>
        <v>531780.00000000012</v>
      </c>
      <c r="I13" s="26">
        <f>I11*((DATOS!$G$6*DATOS!$G$8)+(DATOS!$H$6*DATOS!$H$8)+(DATOS!$I$6*DATOS!$I$8)+(DATOS!$J$6*DATOS!$J$8))</f>
        <v>620410.00000000012</v>
      </c>
      <c r="J13" s="12">
        <f>J11*((DATOS!$G$6*DATOS!$G$8)+(DATOS!$H$6*DATOS!$H$8)+(DATOS!$I$6*DATOS!$I$8)+(DATOS!$J$6*DATOS!$J$8))</f>
        <v>709040.00000000012</v>
      </c>
      <c r="K13" s="26">
        <f>K11*((DATOS!$G$6*DATOS!$G$8)+(DATOS!$H$6*DATOS!$H$8)+(DATOS!$I$6*DATOS!$I$8)+(DATOS!$J$6*DATOS!$J$8))</f>
        <v>797670.00000000012</v>
      </c>
      <c r="L13" s="12">
        <f>L11*((DATOS!$G$6*DATOS!$G$8)+(DATOS!$H$6*DATOS!$H$8)+(DATOS!$I$6*DATOS!$I$8)+(DATOS!$J$6*DATOS!$J$8))</f>
        <v>886300.00000000012</v>
      </c>
      <c r="M13" s="1"/>
    </row>
    <row r="14" spans="1:17" x14ac:dyDescent="0.25">
      <c r="A14" s="10" t="s">
        <v>24</v>
      </c>
      <c r="B14" s="12">
        <f>B12-B13</f>
        <v>22209.999999999985</v>
      </c>
      <c r="C14" s="26">
        <f t="shared" ref="C14:L14" si="0">C12-C13</f>
        <v>44419.999999999971</v>
      </c>
      <c r="D14" s="12">
        <f t="shared" si="0"/>
        <v>55524.999999999971</v>
      </c>
      <c r="E14" s="26">
        <f t="shared" si="0"/>
        <v>66629.999999999942</v>
      </c>
      <c r="F14" s="12">
        <f t="shared" si="0"/>
        <v>88839.999999999942</v>
      </c>
      <c r="G14" s="26">
        <f t="shared" si="0"/>
        <v>111049.99999999994</v>
      </c>
      <c r="H14" s="12">
        <f t="shared" si="0"/>
        <v>133259.99999999988</v>
      </c>
      <c r="I14" s="26">
        <f t="shared" si="0"/>
        <v>155469.99999999988</v>
      </c>
      <c r="J14" s="12">
        <f t="shared" si="0"/>
        <v>177679.99999999988</v>
      </c>
      <c r="K14" s="26">
        <f t="shared" si="0"/>
        <v>199889.99999999988</v>
      </c>
      <c r="L14" s="12">
        <f t="shared" si="0"/>
        <v>222099.99999999988</v>
      </c>
      <c r="M14" s="1"/>
    </row>
    <row r="15" spans="1:17" x14ac:dyDescent="0.25">
      <c r="A15" s="10" t="s">
        <v>25</v>
      </c>
      <c r="B15" s="12">
        <f>DATOS!$G$7</f>
        <v>105000</v>
      </c>
      <c r="C15" s="26">
        <f>DATOS!$G$7</f>
        <v>105000</v>
      </c>
      <c r="D15" s="12">
        <f>DATOS!$G$7</f>
        <v>105000</v>
      </c>
      <c r="E15" s="26">
        <f>DATOS!$G$7</f>
        <v>105000</v>
      </c>
      <c r="F15" s="12">
        <f>DATOS!$G$7</f>
        <v>105000</v>
      </c>
      <c r="G15" s="26">
        <f>DATOS!$G$7</f>
        <v>105000</v>
      </c>
      <c r="H15" s="12">
        <f>DATOS!$G$7</f>
        <v>105000</v>
      </c>
      <c r="I15" s="26">
        <f>DATOS!$G$7</f>
        <v>105000</v>
      </c>
      <c r="J15" s="12">
        <f>DATOS!$G$7</f>
        <v>105000</v>
      </c>
      <c r="K15" s="26">
        <f>DATOS!$G$7</f>
        <v>105000</v>
      </c>
      <c r="L15" s="12">
        <f>DATOS!$G$7</f>
        <v>105000</v>
      </c>
      <c r="M15" s="1"/>
    </row>
    <row r="16" spans="1:17" x14ac:dyDescent="0.25">
      <c r="A16" s="10" t="s">
        <v>26</v>
      </c>
      <c r="B16" s="12">
        <f>B14-B15</f>
        <v>-82790.000000000015</v>
      </c>
      <c r="C16" s="26">
        <f t="shared" ref="C16:L16" si="1">C14-C15</f>
        <v>-60580.000000000029</v>
      </c>
      <c r="D16" s="12">
        <f t="shared" si="1"/>
        <v>-49475.000000000029</v>
      </c>
      <c r="E16" s="26">
        <f t="shared" si="1"/>
        <v>-38370.000000000058</v>
      </c>
      <c r="F16" s="12">
        <f t="shared" si="1"/>
        <v>-16160.000000000058</v>
      </c>
      <c r="G16" s="26">
        <f t="shared" si="1"/>
        <v>6049.9999999999418</v>
      </c>
      <c r="H16" s="12">
        <f t="shared" si="1"/>
        <v>28259.999999999884</v>
      </c>
      <c r="I16" s="26">
        <f t="shared" si="1"/>
        <v>50469.999999999884</v>
      </c>
      <c r="J16" s="12">
        <f t="shared" si="1"/>
        <v>72679.999999999884</v>
      </c>
      <c r="K16" s="26">
        <f t="shared" si="1"/>
        <v>94889.999999999884</v>
      </c>
      <c r="L16" s="12">
        <f t="shared" si="1"/>
        <v>117099.99999999988</v>
      </c>
      <c r="M16" s="1"/>
    </row>
    <row r="17" spans="1:13" x14ac:dyDescent="0.25">
      <c r="A17" s="10" t="s">
        <v>27</v>
      </c>
      <c r="B17" s="12">
        <f>B13+B15</f>
        <v>193630</v>
      </c>
      <c r="C17" s="26">
        <f t="shared" ref="C17:L17" si="2">C13+C15</f>
        <v>282260</v>
      </c>
      <c r="D17" s="12">
        <f t="shared" si="2"/>
        <v>326575</v>
      </c>
      <c r="E17" s="26">
        <f t="shared" si="2"/>
        <v>370890.00000000006</v>
      </c>
      <c r="F17" s="12">
        <f t="shared" si="2"/>
        <v>459520.00000000006</v>
      </c>
      <c r="G17" s="26">
        <f t="shared" si="2"/>
        <v>548150</v>
      </c>
      <c r="H17" s="12">
        <f t="shared" si="2"/>
        <v>636780.00000000012</v>
      </c>
      <c r="I17" s="26">
        <f t="shared" si="2"/>
        <v>725410.00000000012</v>
      </c>
      <c r="J17" s="12">
        <f t="shared" si="2"/>
        <v>814040.00000000012</v>
      </c>
      <c r="K17" s="26">
        <f t="shared" si="2"/>
        <v>902670.00000000012</v>
      </c>
      <c r="L17" s="12">
        <f t="shared" si="2"/>
        <v>991300.00000000012</v>
      </c>
      <c r="M17" s="1"/>
    </row>
    <row r="18" spans="1:13" ht="24.75" customHeight="1" x14ac:dyDescent="0.25">
      <c r="A18" s="11" t="s">
        <v>28</v>
      </c>
      <c r="B18" s="17"/>
      <c r="C18" s="30" t="str">
        <f t="shared" ref="C18:L18" si="3">IF((C16-B16)/B16&gt;0,(C16-B16)/B16,"")</f>
        <v/>
      </c>
      <c r="D18" s="19" t="str">
        <f t="shared" si="3"/>
        <v/>
      </c>
      <c r="E18" s="30" t="str">
        <f t="shared" si="3"/>
        <v/>
      </c>
      <c r="F18" s="19" t="str">
        <f t="shared" si="3"/>
        <v/>
      </c>
      <c r="G18" s="30" t="str">
        <f t="shared" si="3"/>
        <v/>
      </c>
      <c r="H18" s="19">
        <f t="shared" si="3"/>
        <v>3.6710743801653152</v>
      </c>
      <c r="I18" s="30">
        <f t="shared" si="3"/>
        <v>0.78591648973814898</v>
      </c>
      <c r="J18" s="19">
        <f t="shared" si="3"/>
        <v>0.44006340400237864</v>
      </c>
      <c r="K18" s="30">
        <f t="shared" si="3"/>
        <v>0.30558613098514081</v>
      </c>
      <c r="L18" s="19">
        <f t="shared" si="3"/>
        <v>0.23406049109495233</v>
      </c>
      <c r="M18" s="1"/>
    </row>
    <row r="19" spans="1:13" ht="24.75" customHeight="1" x14ac:dyDescent="0.25">
      <c r="A19" s="11"/>
      <c r="B19" s="17"/>
      <c r="C19" s="30" t="str">
        <f t="shared" ref="C19:L19" si="4">IF((C16-B16)/B16&gt;0,(C11-B11)/B11,"")</f>
        <v/>
      </c>
      <c r="D19" s="19" t="str">
        <f t="shared" si="4"/>
        <v/>
      </c>
      <c r="E19" s="30" t="str">
        <f t="shared" si="4"/>
        <v/>
      </c>
      <c r="F19" s="19" t="str">
        <f t="shared" si="4"/>
        <v/>
      </c>
      <c r="G19" s="30" t="str">
        <f t="shared" si="4"/>
        <v/>
      </c>
      <c r="H19" s="19">
        <f t="shared" si="4"/>
        <v>0.2</v>
      </c>
      <c r="I19" s="30">
        <f t="shared" si="4"/>
        <v>0.16666666666666666</v>
      </c>
      <c r="J19" s="19">
        <f t="shared" si="4"/>
        <v>0.14285714285714285</v>
      </c>
      <c r="K19" s="30">
        <f t="shared" si="4"/>
        <v>0.125</v>
      </c>
      <c r="L19" s="19">
        <f t="shared" si="4"/>
        <v>0.1111111111111111</v>
      </c>
      <c r="M19" s="1"/>
    </row>
  </sheetData>
  <mergeCells count="3">
    <mergeCell ref="B6:E6"/>
    <mergeCell ref="A18:A19"/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showGridLines="0" zoomScaleNormal="100" workbookViewId="0">
      <selection activeCell="K13" sqref="K13"/>
    </sheetView>
  </sheetViews>
  <sheetFormatPr baseColWidth="10" defaultRowHeight="15" x14ac:dyDescent="0.25"/>
  <cols>
    <col min="1" max="1" width="36" style="1" customWidth="1"/>
    <col min="2" max="2" width="12.28515625" style="1" customWidth="1"/>
    <col min="3" max="10" width="12" style="1" customWidth="1"/>
    <col min="11" max="12" width="13.5703125" style="1" customWidth="1"/>
    <col min="13" max="13" width="13.5703125" style="1" hidden="1" customWidth="1"/>
  </cols>
  <sheetData>
    <row r="1" spans="1:20" ht="55.5" x14ac:dyDescent="0.25">
      <c r="A1" s="6" t="s">
        <v>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2">
        <f>SUM(B7:F7)</f>
        <v>103691.41435089175</v>
      </c>
    </row>
    <row r="2" spans="1:20" x14ac:dyDescent="0.25">
      <c r="M2" s="4">
        <f>SUM(B8:F8)</f>
        <v>581294.06885109923</v>
      </c>
    </row>
    <row r="3" spans="1:20" x14ac:dyDescent="0.25">
      <c r="A3" s="9"/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M3" s="4">
        <f>SUM(B9:F9)</f>
        <v>456294.06885109917</v>
      </c>
    </row>
    <row r="4" spans="1:20" ht="30" x14ac:dyDescent="0.25">
      <c r="A4" s="9" t="s">
        <v>13</v>
      </c>
      <c r="B4" s="12">
        <f>DATOS!M5-DATOS!M6</f>
        <v>1.1499999999999999</v>
      </c>
      <c r="C4" s="26">
        <f>DATOS!N5-DATOS!N6</f>
        <v>1.1499999999999995</v>
      </c>
      <c r="D4" s="12">
        <f>DATOS!O5-DATOS!O6</f>
        <v>1.7999999999999998</v>
      </c>
      <c r="E4" s="26">
        <f>DATOS!P5-DATOS!P6</f>
        <v>0.60000000000000009</v>
      </c>
      <c r="F4" s="12">
        <f>DATOS!Q5-DATOS!Q6</f>
        <v>0.79999999999999982</v>
      </c>
    </row>
    <row r="5" spans="1:20" ht="45" x14ac:dyDescent="0.25">
      <c r="A5" s="9" t="s">
        <v>14</v>
      </c>
      <c r="B5" s="13">
        <f>B4*DATOS!M8</f>
        <v>0.184</v>
      </c>
      <c r="C5" s="27">
        <f>C4*DATOS!N8</f>
        <v>0.24149999999999988</v>
      </c>
      <c r="D5" s="13">
        <f>D4*DATOS!O8</f>
        <v>0.55799999999999994</v>
      </c>
      <c r="E5" s="27">
        <f>E4*DATOS!P8</f>
        <v>0.10200000000000002</v>
      </c>
      <c r="F5" s="13">
        <f>F4*DATOS!Q8</f>
        <v>0.11999999999999997</v>
      </c>
      <c r="H5" s="42" t="s">
        <v>16</v>
      </c>
      <c r="I5" s="35">
        <f>(DATOS!M7+DATOS!M9)/B6</f>
        <v>103691.41435089176</v>
      </c>
      <c r="K5" s="42" t="s">
        <v>17</v>
      </c>
      <c r="L5" s="36">
        <f>M2-M3-DATOS!M7</f>
        <v>0</v>
      </c>
    </row>
    <row r="6" spans="1:20" ht="60" x14ac:dyDescent="0.25">
      <c r="A6" s="9" t="s">
        <v>15</v>
      </c>
      <c r="B6" s="14">
        <f>SUM(B5:F5)</f>
        <v>1.2054999999999998</v>
      </c>
      <c r="C6" s="15"/>
      <c r="D6" s="15"/>
      <c r="E6" s="15"/>
      <c r="F6" s="16"/>
    </row>
    <row r="7" spans="1:20" x14ac:dyDescent="0.25">
      <c r="A7" s="9" t="s">
        <v>18</v>
      </c>
      <c r="B7" s="17">
        <f>$I$5*DATOS!M8</f>
        <v>16590.626296142684</v>
      </c>
      <c r="C7" s="28">
        <f>$I$5*DATOS!N8</f>
        <v>21775.19701368727</v>
      </c>
      <c r="D7" s="17">
        <f>$I$5*DATOS!O8</f>
        <v>32144.338448776445</v>
      </c>
      <c r="E7" s="28">
        <f>$I$5*DATOS!P8</f>
        <v>17627.540439651602</v>
      </c>
      <c r="F7" s="17">
        <f>$I$5*DATOS!Q8</f>
        <v>15553.712152633763</v>
      </c>
    </row>
    <row r="8" spans="1:20" x14ac:dyDescent="0.25">
      <c r="A8" s="9" t="s">
        <v>19</v>
      </c>
      <c r="B8" s="12">
        <f>B7*DATOS!M5</f>
        <v>63044.379925342197</v>
      </c>
      <c r="C8" s="26">
        <f>C7*DATOS!N5</f>
        <v>115408.54417254252</v>
      </c>
      <c r="D8" s="12">
        <f>D7*DATOS!O5</f>
        <v>241082.53836582333</v>
      </c>
      <c r="E8" s="26">
        <f>E7*DATOS!P5</f>
        <v>79323.931978432214</v>
      </c>
      <c r="F8" s="12">
        <f>F7*DATOS!Q5</f>
        <v>82434.674408958948</v>
      </c>
    </row>
    <row r="9" spans="1:20" ht="30" x14ac:dyDescent="0.25">
      <c r="A9" s="9" t="s">
        <v>20</v>
      </c>
      <c r="B9" s="12">
        <f>B7*DATOS!M6</f>
        <v>43965.159684778111</v>
      </c>
      <c r="C9" s="26">
        <f>C7*DATOS!N6</f>
        <v>90367.067606802171</v>
      </c>
      <c r="D9" s="12">
        <f>D7*DATOS!O6</f>
        <v>183222.72915802573</v>
      </c>
      <c r="E9" s="26">
        <f>E7*DATOS!P6</f>
        <v>68747.407714641246</v>
      </c>
      <c r="F9" s="12">
        <f>F7*DATOS!Q6</f>
        <v>69991.704686851939</v>
      </c>
    </row>
    <row r="10" spans="1:20" x14ac:dyDescent="0.25">
      <c r="O10" s="1"/>
      <c r="P10" s="1"/>
      <c r="Q10" s="1"/>
      <c r="R10" s="1"/>
      <c r="S10" s="1"/>
      <c r="T10" s="1"/>
    </row>
    <row r="11" spans="1:20" x14ac:dyDescent="0.25">
      <c r="A11" s="40" t="s">
        <v>2</v>
      </c>
      <c r="T11" s="1"/>
    </row>
    <row r="12" spans="1:20" x14ac:dyDescent="0.25">
      <c r="A12" s="41" t="s">
        <v>21</v>
      </c>
      <c r="B12" s="18">
        <v>20000</v>
      </c>
      <c r="C12" s="29">
        <v>40000</v>
      </c>
      <c r="D12" s="18">
        <v>50000</v>
      </c>
      <c r="E12" s="29">
        <v>60000</v>
      </c>
      <c r="F12" s="18">
        <v>80000</v>
      </c>
      <c r="G12" s="29">
        <v>100000</v>
      </c>
      <c r="H12" s="18">
        <v>120000</v>
      </c>
      <c r="I12" s="29">
        <v>140000</v>
      </c>
      <c r="J12" s="18">
        <v>160000</v>
      </c>
      <c r="K12" s="29">
        <v>180000</v>
      </c>
      <c r="L12" s="18">
        <v>200000</v>
      </c>
    </row>
    <row r="13" spans="1:20" ht="30" x14ac:dyDescent="0.25">
      <c r="A13" s="41" t="s">
        <v>22</v>
      </c>
      <c r="B13" s="12">
        <f>B12*((DATOS!$M$5*DATOS!$M$8)+(DATOS!$N$5*DATOS!$N$8)+(DATOS!$O$5*DATOS!$O$8)+(DATOS!$P$5*DATOS!$P$8)+(DATOS!$Q$5*DATOS!$Q$8))</f>
        <v>112120</v>
      </c>
      <c r="C13" s="26">
        <f>C12*((DATOS!$M$5*DATOS!$M$8)+(DATOS!$N$5*DATOS!$N$8)+(DATOS!$O$5*DATOS!$O$8)+(DATOS!$P$5*DATOS!$P$8)+(DATOS!$Q$5*DATOS!$Q$8))</f>
        <v>224240</v>
      </c>
      <c r="D13" s="12">
        <f>D12*((DATOS!$M$5*DATOS!$M$8)+(DATOS!$N$5*DATOS!$N$8)+(DATOS!$O$5*DATOS!$O$8)+(DATOS!$P$5*DATOS!$P$8)+(DATOS!$Q$5*DATOS!$Q$8))</f>
        <v>280300</v>
      </c>
      <c r="E13" s="26">
        <f>E12*((DATOS!$M$5*DATOS!$M$8)+(DATOS!$N$5*DATOS!$N$8)+(DATOS!$O$5*DATOS!$O$8)+(DATOS!$P$5*DATOS!$P$8)+(DATOS!$Q$5*DATOS!$Q$8))</f>
        <v>336360</v>
      </c>
      <c r="F13" s="12">
        <f>F12*((DATOS!$M$5*DATOS!$M$8)+(DATOS!$N$5*DATOS!$N$8)+(DATOS!$O$5*DATOS!$O$8)+(DATOS!$P$5*DATOS!$P$8)+(DATOS!$Q$5*DATOS!$Q$8))</f>
        <v>448480</v>
      </c>
      <c r="G13" s="26">
        <f>G12*((DATOS!$M$5*DATOS!$M$8)+(DATOS!$N$5*DATOS!$N$8)+(DATOS!$O$5*DATOS!$O$8)+(DATOS!$P$5*DATOS!$P$8)+(DATOS!$Q$5*DATOS!$Q$8))</f>
        <v>560600</v>
      </c>
      <c r="H13" s="12">
        <f>H12*((DATOS!$M$5*DATOS!$M$8)+(DATOS!$N$5*DATOS!$N$8)+(DATOS!$O$5*DATOS!$O$8)+(DATOS!$P$5*DATOS!$P$8)+(DATOS!$Q$5*DATOS!$Q$8))</f>
        <v>672720</v>
      </c>
      <c r="I13" s="26">
        <f>I12*((DATOS!$M$5*DATOS!$M$8)+(DATOS!$N$5*DATOS!$N$8)+(DATOS!$O$5*DATOS!$O$8)+(DATOS!$P$5*DATOS!$P$8)+(DATOS!$Q$5*DATOS!$Q$8))</f>
        <v>784840</v>
      </c>
      <c r="J13" s="12">
        <f>J12*((DATOS!$M$5*DATOS!$M$8)+(DATOS!$N$5*DATOS!$N$8)+(DATOS!$O$5*DATOS!$O$8)+(DATOS!$P$5*DATOS!$P$8)+(DATOS!$Q$5*DATOS!$Q$8))</f>
        <v>896960</v>
      </c>
      <c r="K13" s="26">
        <f>K12*((DATOS!$M$5*DATOS!$M$8)+(DATOS!$N$5*DATOS!$N$8)+(DATOS!$O$5*DATOS!$O$8)+(DATOS!$P$5*DATOS!$P$8)+(DATOS!$Q$5*DATOS!$Q$8))</f>
        <v>1009080</v>
      </c>
      <c r="L13" s="12">
        <f>L12*((DATOS!$M$5*DATOS!$M$8)+(DATOS!$N$5*DATOS!$N$8)+(DATOS!$O$5*DATOS!$O$8)+(DATOS!$P$5*DATOS!$P$8)+(DATOS!$Q$5*DATOS!$Q$8))</f>
        <v>1121200</v>
      </c>
    </row>
    <row r="14" spans="1:20" ht="30" x14ac:dyDescent="0.25">
      <c r="A14" s="41" t="s">
        <v>23</v>
      </c>
      <c r="B14" s="12">
        <f>B12*((DATOS!$M$6*DATOS!$M$8)+(DATOS!$N$6*DATOS!$N$8)+(DATOS!$O$6*DATOS!$O$8)+(DATOS!$P$6*DATOS!$P$8)+(DATOS!$Q$6*DATOS!$Q$8))</f>
        <v>88010</v>
      </c>
      <c r="C14" s="26">
        <f>C12*((DATOS!$M$6*DATOS!$M$8)+(DATOS!$N$6*DATOS!$N$8)+(DATOS!$O$6*DATOS!$O$8)+(DATOS!$P$6*DATOS!$P$8)+(DATOS!$Q$6*DATOS!$Q$8))</f>
        <v>176020</v>
      </c>
      <c r="D14" s="12">
        <f>D12*((DATOS!$M$6*DATOS!$M$8)+(DATOS!$N$6*DATOS!$N$8)+(DATOS!$O$6*DATOS!$O$8)+(DATOS!$P$6*DATOS!$P$8)+(DATOS!$Q$6*DATOS!$Q$8))</f>
        <v>220025</v>
      </c>
      <c r="E14" s="26">
        <f>E12*((DATOS!$M$6*DATOS!$M$8)+(DATOS!$N$6*DATOS!$N$8)+(DATOS!$O$6*DATOS!$O$8)+(DATOS!$P$6*DATOS!$P$8)+(DATOS!$Q$6*DATOS!$Q$8))</f>
        <v>264030</v>
      </c>
      <c r="F14" s="12">
        <f>F12*((DATOS!$M$6*DATOS!$M$8)+(DATOS!$N$6*DATOS!$N$8)+(DATOS!$O$6*DATOS!$O$8)+(DATOS!$P$6*DATOS!$P$8)+(DATOS!$Q$6*DATOS!$Q$8))</f>
        <v>352040</v>
      </c>
      <c r="G14" s="26">
        <f>G12*((DATOS!$M$6*DATOS!$M$8)+(DATOS!$N$6*DATOS!$N$8)+(DATOS!$O$6*DATOS!$O$8)+(DATOS!$P$6*DATOS!$P$8)+(DATOS!$Q$6*DATOS!$Q$8))</f>
        <v>440050</v>
      </c>
      <c r="H14" s="12">
        <f>H12*((DATOS!$M$6*DATOS!$M$8)+(DATOS!$N$6*DATOS!$N$8)+(DATOS!$O$6*DATOS!$O$8)+(DATOS!$P$6*DATOS!$P$8)+(DATOS!$Q$6*DATOS!$Q$8))</f>
        <v>528060</v>
      </c>
      <c r="I14" s="26">
        <f>I12*((DATOS!$M$6*DATOS!$M$8)+(DATOS!$N$6*DATOS!$N$8)+(DATOS!$O$6*DATOS!$O$8)+(DATOS!$P$6*DATOS!$P$8)+(DATOS!$Q$6*DATOS!$Q$8))</f>
        <v>616070</v>
      </c>
      <c r="J14" s="12">
        <f>J12*((DATOS!$M$6*DATOS!$M$8)+(DATOS!$N$6*DATOS!$N$8)+(DATOS!$O$6*DATOS!$O$8)+(DATOS!$P$6*DATOS!$P$8)+(DATOS!$Q$6*DATOS!$Q$8))</f>
        <v>704080</v>
      </c>
      <c r="K14" s="26">
        <f>K12*((DATOS!$M$6*DATOS!$M$8)+(DATOS!$N$6*DATOS!$N$8)+(DATOS!$O$6*DATOS!$O$8)+(DATOS!$P$6*DATOS!$P$8)+(DATOS!$Q$6*DATOS!$Q$8))</f>
        <v>792090</v>
      </c>
      <c r="L14" s="12">
        <f>L12*((DATOS!$M$6*DATOS!$M$8)+(DATOS!$N$6*DATOS!$N$8)+(DATOS!$O$6*DATOS!$O$8)+(DATOS!$P$6*DATOS!$P$8)+(DATOS!$Q$6*DATOS!$Q$8))</f>
        <v>880100</v>
      </c>
    </row>
    <row r="15" spans="1:20" ht="30" x14ac:dyDescent="0.25">
      <c r="A15" s="41" t="s">
        <v>24</v>
      </c>
      <c r="B15" s="12">
        <f>B13-B14</f>
        <v>24110</v>
      </c>
      <c r="C15" s="26">
        <f t="shared" ref="C15:L15" si="0">C13-C14</f>
        <v>48220</v>
      </c>
      <c r="D15" s="12">
        <f t="shared" si="0"/>
        <v>60275</v>
      </c>
      <c r="E15" s="26">
        <f t="shared" si="0"/>
        <v>72330</v>
      </c>
      <c r="F15" s="12">
        <f t="shared" si="0"/>
        <v>96440</v>
      </c>
      <c r="G15" s="26">
        <f t="shared" si="0"/>
        <v>120550</v>
      </c>
      <c r="H15" s="12">
        <f t="shared" si="0"/>
        <v>144660</v>
      </c>
      <c r="I15" s="26">
        <f t="shared" si="0"/>
        <v>168770</v>
      </c>
      <c r="J15" s="12">
        <f t="shared" si="0"/>
        <v>192880</v>
      </c>
      <c r="K15" s="26">
        <f t="shared" si="0"/>
        <v>216990</v>
      </c>
      <c r="L15" s="12">
        <f t="shared" si="0"/>
        <v>241100</v>
      </c>
    </row>
    <row r="16" spans="1:20" x14ac:dyDescent="0.25">
      <c r="A16" s="41" t="s">
        <v>25</v>
      </c>
      <c r="B16" s="12">
        <f>DATOS!$M$7</f>
        <v>125000</v>
      </c>
      <c r="C16" s="26">
        <f>DATOS!$M$7</f>
        <v>125000</v>
      </c>
      <c r="D16" s="12">
        <f>DATOS!$M$7</f>
        <v>125000</v>
      </c>
      <c r="E16" s="26">
        <f>DATOS!$M$7</f>
        <v>125000</v>
      </c>
      <c r="F16" s="12">
        <f>DATOS!$M$7</f>
        <v>125000</v>
      </c>
      <c r="G16" s="26">
        <f>DATOS!$M$7</f>
        <v>125000</v>
      </c>
      <c r="H16" s="12">
        <f>DATOS!$M$7</f>
        <v>125000</v>
      </c>
      <c r="I16" s="26">
        <f>DATOS!$M$7</f>
        <v>125000</v>
      </c>
      <c r="J16" s="12">
        <f>DATOS!$M$7</f>
        <v>125000</v>
      </c>
      <c r="K16" s="26">
        <f>DATOS!$M$7</f>
        <v>125000</v>
      </c>
      <c r="L16" s="12">
        <f>DATOS!$M$7</f>
        <v>125000</v>
      </c>
    </row>
    <row r="17" spans="1:12" ht="30" x14ac:dyDescent="0.25">
      <c r="A17" s="41" t="s">
        <v>26</v>
      </c>
      <c r="B17" s="12">
        <f>B15-B16</f>
        <v>-100890</v>
      </c>
      <c r="C17" s="26">
        <f t="shared" ref="C17:L17" si="1">C15-C16</f>
        <v>-76780</v>
      </c>
      <c r="D17" s="12">
        <f t="shared" si="1"/>
        <v>-64725</v>
      </c>
      <c r="E17" s="26">
        <f t="shared" si="1"/>
        <v>-52670</v>
      </c>
      <c r="F17" s="12">
        <f t="shared" si="1"/>
        <v>-28560</v>
      </c>
      <c r="G17" s="26">
        <f t="shared" si="1"/>
        <v>-4450</v>
      </c>
      <c r="H17" s="12">
        <f t="shared" si="1"/>
        <v>19660</v>
      </c>
      <c r="I17" s="26">
        <f t="shared" si="1"/>
        <v>43770</v>
      </c>
      <c r="J17" s="12">
        <f t="shared" si="1"/>
        <v>67880</v>
      </c>
      <c r="K17" s="26">
        <f t="shared" si="1"/>
        <v>91990</v>
      </c>
      <c r="L17" s="12">
        <f t="shared" si="1"/>
        <v>116100</v>
      </c>
    </row>
    <row r="18" spans="1:12" x14ac:dyDescent="0.25">
      <c r="A18" s="41" t="s">
        <v>27</v>
      </c>
      <c r="B18" s="12">
        <f>B14+B16</f>
        <v>213010</v>
      </c>
      <c r="C18" s="26">
        <f t="shared" ref="C18:L18" si="2">C14+C16</f>
        <v>301020</v>
      </c>
      <c r="D18" s="12">
        <f t="shared" si="2"/>
        <v>345025</v>
      </c>
      <c r="E18" s="26">
        <f t="shared" si="2"/>
        <v>389030</v>
      </c>
      <c r="F18" s="12">
        <f t="shared" si="2"/>
        <v>477040</v>
      </c>
      <c r="G18" s="26">
        <f t="shared" si="2"/>
        <v>565050</v>
      </c>
      <c r="H18" s="12">
        <f t="shared" si="2"/>
        <v>653060</v>
      </c>
      <c r="I18" s="26">
        <f t="shared" si="2"/>
        <v>741070</v>
      </c>
      <c r="J18" s="12">
        <f t="shared" si="2"/>
        <v>829080</v>
      </c>
      <c r="K18" s="26">
        <f t="shared" si="2"/>
        <v>917090</v>
      </c>
      <c r="L18" s="12">
        <f t="shared" si="2"/>
        <v>1005100</v>
      </c>
    </row>
    <row r="19" spans="1:12" x14ac:dyDescent="0.25">
      <c r="A19" s="11" t="s">
        <v>28</v>
      </c>
      <c r="B19" s="17"/>
      <c r="C19" s="30" t="str">
        <f t="shared" ref="C19:L19" si="3">IF((C17-B17)/B17&gt;0,(C17-B17)/B17,"")</f>
        <v/>
      </c>
      <c r="D19" s="19" t="str">
        <f t="shared" si="3"/>
        <v/>
      </c>
      <c r="E19" s="30" t="str">
        <f t="shared" si="3"/>
        <v/>
      </c>
      <c r="F19" s="19" t="str">
        <f t="shared" si="3"/>
        <v/>
      </c>
      <c r="G19" s="30" t="str">
        <f t="shared" si="3"/>
        <v/>
      </c>
      <c r="H19" s="19" t="str">
        <f t="shared" si="3"/>
        <v/>
      </c>
      <c r="I19" s="30">
        <f t="shared" si="3"/>
        <v>1.2263479145473042</v>
      </c>
      <c r="J19" s="19">
        <f t="shared" si="3"/>
        <v>0.55083390450079961</v>
      </c>
      <c r="K19" s="30">
        <f t="shared" si="3"/>
        <v>0.35518562168532702</v>
      </c>
      <c r="L19" s="19">
        <f t="shared" si="3"/>
        <v>0.26209370583759106</v>
      </c>
    </row>
    <row r="20" spans="1:12" ht="26.25" customHeight="1" x14ac:dyDescent="0.25">
      <c r="A20" s="11"/>
      <c r="B20" s="17"/>
      <c r="C20" s="30" t="str">
        <f t="shared" ref="C20:L20" si="4">IF((C17-B17)/B17&gt;0,(C12-B12)/B12,"")</f>
        <v/>
      </c>
      <c r="D20" s="19" t="str">
        <f t="shared" si="4"/>
        <v/>
      </c>
      <c r="E20" s="30" t="str">
        <f t="shared" si="4"/>
        <v/>
      </c>
      <c r="F20" s="19" t="str">
        <f t="shared" si="4"/>
        <v/>
      </c>
      <c r="G20" s="30" t="str">
        <f t="shared" si="4"/>
        <v/>
      </c>
      <c r="H20" s="19" t="str">
        <f t="shared" si="4"/>
        <v/>
      </c>
      <c r="I20" s="30">
        <f t="shared" si="4"/>
        <v>0.16666666666666666</v>
      </c>
      <c r="J20" s="19">
        <f t="shared" si="4"/>
        <v>0.14285714285714285</v>
      </c>
      <c r="K20" s="30">
        <f t="shared" si="4"/>
        <v>0.125</v>
      </c>
      <c r="L20" s="19">
        <f t="shared" si="4"/>
        <v>0.1111111111111111</v>
      </c>
    </row>
  </sheetData>
  <mergeCells count="3">
    <mergeCell ref="A19:A20"/>
    <mergeCell ref="B6:F6"/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CARATULA</vt:lpstr>
      <vt:lpstr>DATOS</vt:lpstr>
      <vt:lpstr>EMPRESA A</vt:lpstr>
      <vt:lpstr>EMPRESA B</vt:lpstr>
      <vt:lpstr>EMPRESA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Angeles</dc:creator>
  <cp:lastModifiedBy>Erick Efrain Vargas Romero</cp:lastModifiedBy>
  <dcterms:created xsi:type="dcterms:W3CDTF">2017-04-21T13:42:11Z</dcterms:created>
  <dcterms:modified xsi:type="dcterms:W3CDTF">2017-06-09T16:06:26Z</dcterms:modified>
</cp:coreProperties>
</file>