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wnloads\Admin\"/>
    </mc:Choice>
  </mc:AlternateContent>
  <bookViews>
    <workbookView xWindow="0" yWindow="0" windowWidth="20490" windowHeight="8220" activeTab="1"/>
  </bookViews>
  <sheets>
    <sheet name="BALANCE GENERAL" sheetId="1" r:id="rId1"/>
    <sheet name="Inicio" sheetId="4" r:id="rId2"/>
    <sheet name="ESTADO DE RESULTADOS" sheetId="2" r:id="rId3"/>
    <sheet name="RAZONES FINANCIERAS" sheetId="3" r:id="rId4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B6" i="3" l="1"/>
  <c r="B5" i="3"/>
  <c r="C10" i="2"/>
  <c r="C13" i="2" s="1"/>
  <c r="C15" i="2" s="1"/>
  <c r="C17" i="2" s="1"/>
  <c r="D7" i="1"/>
  <c r="D10" i="1" s="1"/>
  <c r="B7" i="1"/>
  <c r="B2" i="3" s="1"/>
  <c r="D2" i="3" l="1"/>
  <c r="E2" i="3"/>
  <c r="D5" i="3"/>
  <c r="E5" i="3"/>
  <c r="E6" i="3"/>
  <c r="D6" i="3"/>
  <c r="B4" i="3"/>
  <c r="B9" i="1"/>
  <c r="D4" i="3" l="1"/>
  <c r="E4" i="3"/>
  <c r="B10" i="3"/>
  <c r="B8" i="3"/>
  <c r="B7" i="3"/>
  <c r="B9" i="3"/>
  <c r="B3" i="3"/>
  <c r="D9" i="3" l="1"/>
  <c r="E9" i="3"/>
  <c r="D8" i="3"/>
  <c r="E8" i="3"/>
  <c r="E3" i="3"/>
  <c r="D3" i="3"/>
  <c r="D10" i="3"/>
  <c r="E10" i="3"/>
  <c r="E7" i="3"/>
  <c r="D7" i="3"/>
</calcChain>
</file>

<file path=xl/sharedStrings.xml><?xml version="1.0" encoding="utf-8"?>
<sst xmlns="http://schemas.openxmlformats.org/spreadsheetml/2006/main" count="47" uniqueCount="47">
  <si>
    <t>BALANCE GENERAL</t>
  </si>
  <si>
    <t>ACTIVOS</t>
  </si>
  <si>
    <t>Efectivo</t>
  </si>
  <si>
    <t>Cuentas por cobrar</t>
  </si>
  <si>
    <t>Inventarios</t>
  </si>
  <si>
    <t>TOTAL ACTIVO CIRCULANTE</t>
  </si>
  <si>
    <t>Activos fijos netos</t>
  </si>
  <si>
    <t>TOTAL DE ACTIVOS</t>
  </si>
  <si>
    <t>PASIVOS</t>
  </si>
  <si>
    <t>Cuentas por pagar</t>
  </si>
  <si>
    <t>Documentos por pagar</t>
  </si>
  <si>
    <t>Otros pasivos circulantes</t>
  </si>
  <si>
    <t>Deuda a largo plazo</t>
  </si>
  <si>
    <t>Capital contable</t>
  </si>
  <si>
    <t>TOTAL PASIVO Y CAPITAL</t>
  </si>
  <si>
    <t>ESTADO DE RESULTADOS</t>
  </si>
  <si>
    <t>Ventas</t>
  </si>
  <si>
    <t>Costo de los bienes vendidos</t>
  </si>
  <si>
    <t>Materiales</t>
  </si>
  <si>
    <t>Mano de obra</t>
  </si>
  <si>
    <t>Luz</t>
  </si>
  <si>
    <t>Mano de obra indirecta</t>
  </si>
  <si>
    <t>Depreciacion</t>
  </si>
  <si>
    <t>Utilidad bruta</t>
  </si>
  <si>
    <t>Gastos de venta</t>
  </si>
  <si>
    <t>Gastos de administracion</t>
  </si>
  <si>
    <t>Utilidad neta en operación (EBIT)</t>
  </si>
  <si>
    <t>Menos gastos de intereses</t>
  </si>
  <si>
    <t>Ingreso neto antes de impuestos</t>
  </si>
  <si>
    <t>Menos impuestos (40%)</t>
  </si>
  <si>
    <t>UTILIDAD NETA</t>
  </si>
  <si>
    <t>Razón</t>
  </si>
  <si>
    <t>Cálculo</t>
  </si>
  <si>
    <t>Promedio Industria</t>
  </si>
  <si>
    <t>Evaluación</t>
  </si>
  <si>
    <t>Interpretación</t>
  </si>
  <si>
    <t>Razón de circulante</t>
  </si>
  <si>
    <t>Deuda total</t>
  </si>
  <si>
    <t>Rotación de interés ganado</t>
  </si>
  <si>
    <t>Rotación del inventario</t>
  </si>
  <si>
    <t>Periodo promedio de cobranzas</t>
  </si>
  <si>
    <t>Rotación del activo total</t>
  </si>
  <si>
    <t>Margen de utilidad</t>
  </si>
  <si>
    <t>Rendimiento en operación sobre los activos</t>
  </si>
  <si>
    <t>Rendimiento sobre el capital</t>
  </si>
  <si>
    <t>TOTAL PASIVO CIRCULANTE</t>
  </si>
  <si>
    <t>Ejercicio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</si>
</sst>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9" fontId="0" fillId="0" borderId="4" xfId="0" applyNumberFormat="1" applyFont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center" wrapText="1"/>
    </xf>
    <xf numFmtId="10" fontId="0" fillId="0" borderId="4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10" fontId="0" fillId="0" borderId="7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RAZONES FINANCIERAS'!A1"/><Relationship Id="rId2" Type="http://schemas.openxmlformats.org/officeDocument/2006/relationships/hyperlink" Target="#'ESTADO DE RESULTADOS'!A1"/><Relationship Id="rId1" Type="http://schemas.openxmlformats.org/officeDocument/2006/relationships/hyperlink" Target="#'BALANCE GENERAL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85725</xdr:rowOff>
    </xdr:from>
    <xdr:to>
      <xdr:col>13</xdr:col>
      <xdr:colOff>752475</xdr:colOff>
      <xdr:row>29</xdr:row>
      <xdr:rowOff>85725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781300" y="85725"/>
          <a:ext cx="7877175" cy="55245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628650</xdr:colOff>
      <xdr:row>8</xdr:row>
      <xdr:rowOff>9525</xdr:rowOff>
    </xdr:from>
    <xdr:to>
      <xdr:col>12</xdr:col>
      <xdr:colOff>142875</xdr:colOff>
      <xdr:row>10</xdr:row>
      <xdr:rowOff>123825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438650" y="1533525"/>
          <a:ext cx="4848225" cy="4953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/>
            <a:t>RAZONES</a:t>
          </a:r>
          <a:r>
            <a:rPr lang="es-MX" sz="2000" baseline="0"/>
            <a:t> FINANCIERAS</a:t>
          </a:r>
          <a:endParaRPr lang="es-MX" sz="2000"/>
        </a:p>
      </xdr:txBody>
    </xdr:sp>
    <xdr:clientData/>
  </xdr:twoCellAnchor>
  <xdr:twoCellAnchor>
    <xdr:from>
      <xdr:col>5</xdr:col>
      <xdr:colOff>390525</xdr:colOff>
      <xdr:row>14</xdr:row>
      <xdr:rowOff>38100</xdr:rowOff>
    </xdr:from>
    <xdr:to>
      <xdr:col>9</xdr:col>
      <xdr:colOff>485775</xdr:colOff>
      <xdr:row>16</xdr:row>
      <xdr:rowOff>114300</xdr:rowOff>
    </xdr:to>
    <xdr:grpSp>
      <xdr:nvGrpSpPr>
        <xdr:cNvPr id="8" name="Grupo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4200525" y="2705100"/>
          <a:ext cx="3143250" cy="457200"/>
          <a:chOff x="4200525" y="2705100"/>
          <a:chExt cx="3143250" cy="457200"/>
        </a:xfrm>
      </xdr:grpSpPr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4200525" y="2705100"/>
            <a:ext cx="485775" cy="457200"/>
          </a:xfrm>
          <a:prstGeom prst="ellipse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6" name="Flecha derecha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324350" y="2819400"/>
            <a:ext cx="257175" cy="247650"/>
          </a:xfrm>
          <a:prstGeom prst="rightArrow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7" name="Rectángulo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4819650" y="2733675"/>
            <a:ext cx="2524125" cy="381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MX" sz="1800" b="1">
                <a:solidFill>
                  <a:sysClr val="windowText" lastClr="000000"/>
                </a:solidFill>
              </a:rPr>
              <a:t>BALANCE</a:t>
            </a:r>
            <a:r>
              <a:rPr lang="es-MX" sz="1800" b="1" baseline="0">
                <a:solidFill>
                  <a:sysClr val="windowText" lastClr="000000"/>
                </a:solidFill>
              </a:rPr>
              <a:t> GENERAL</a:t>
            </a:r>
            <a:endParaRPr lang="es-MX" sz="1800" b="1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5</xdr:col>
      <xdr:colOff>400049</xdr:colOff>
      <xdr:row>17</xdr:row>
      <xdr:rowOff>161925</xdr:rowOff>
    </xdr:from>
    <xdr:to>
      <xdr:col>10</xdr:col>
      <xdr:colOff>295274</xdr:colOff>
      <xdr:row>20</xdr:row>
      <xdr:rowOff>47625</xdr:rowOff>
    </xdr:to>
    <xdr:grpSp>
      <xdr:nvGrpSpPr>
        <xdr:cNvPr id="9" name="Grup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4210049" y="3400425"/>
          <a:ext cx="3705225" cy="457200"/>
          <a:chOff x="4200525" y="2705100"/>
          <a:chExt cx="3143250" cy="457200"/>
        </a:xfrm>
      </xdr:grpSpPr>
      <xdr:sp macro="" textlink="">
        <xdr:nvSpPr>
          <xdr:cNvPr id="10" name="Elipse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4200525" y="2705100"/>
            <a:ext cx="428259" cy="457200"/>
          </a:xfrm>
          <a:prstGeom prst="ellipse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11" name="Flecha derecha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4324350" y="2819400"/>
            <a:ext cx="223631" cy="247650"/>
          </a:xfrm>
          <a:prstGeom prst="rightArrow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12" name="Rectángulo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4819650" y="2733675"/>
            <a:ext cx="2524125" cy="381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MX" sz="1800" b="1">
                <a:solidFill>
                  <a:sysClr val="windowText" lastClr="000000"/>
                </a:solidFill>
              </a:rPr>
              <a:t>ESTADO</a:t>
            </a:r>
            <a:r>
              <a:rPr lang="es-MX" sz="1800" b="1" baseline="0">
                <a:solidFill>
                  <a:sysClr val="windowText" lastClr="000000"/>
                </a:solidFill>
              </a:rPr>
              <a:t> DE RESULTADOS</a:t>
            </a:r>
            <a:endParaRPr lang="es-MX" sz="1800" b="1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5</xdr:col>
      <xdr:colOff>400050</xdr:colOff>
      <xdr:row>21</xdr:row>
      <xdr:rowOff>104775</xdr:rowOff>
    </xdr:from>
    <xdr:to>
      <xdr:col>9</xdr:col>
      <xdr:colOff>495300</xdr:colOff>
      <xdr:row>23</xdr:row>
      <xdr:rowOff>180975</xdr:rowOff>
    </xdr:to>
    <xdr:grpSp>
      <xdr:nvGrpSpPr>
        <xdr:cNvPr id="13" name="Grup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4210050" y="4105275"/>
          <a:ext cx="3143250" cy="457200"/>
          <a:chOff x="4200525" y="2705100"/>
          <a:chExt cx="3143250" cy="457200"/>
        </a:xfrm>
      </xdr:grpSpPr>
      <xdr:sp macro="" textlink="">
        <xdr:nvSpPr>
          <xdr:cNvPr id="14" name="Elipse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4200525" y="2705100"/>
            <a:ext cx="485775" cy="457200"/>
          </a:xfrm>
          <a:prstGeom prst="ellipse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15" name="Flecha derecha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4324350" y="2819400"/>
            <a:ext cx="257175" cy="247650"/>
          </a:xfrm>
          <a:prstGeom prst="rightArrow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16" name="Rectángulo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4819650" y="2733675"/>
            <a:ext cx="2524125" cy="381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MX" sz="1800" b="1">
                <a:solidFill>
                  <a:sysClr val="windowText" lastClr="000000"/>
                </a:solidFill>
              </a:rPr>
              <a:t>RAZONES</a:t>
            </a:r>
            <a:r>
              <a:rPr lang="es-MX" sz="1800" b="1" baseline="0">
                <a:solidFill>
                  <a:sysClr val="windowText" lastClr="000000"/>
                </a:solidFill>
              </a:rPr>
              <a:t> FINANCIERAS</a:t>
            </a:r>
            <a:endParaRPr lang="es-MX" sz="1800" b="1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"/>
    </sheetView>
  </sheetViews>
  <sheetFormatPr baseColWidth="10" defaultRowHeight="15" x14ac:dyDescent="0.25"/>
  <cols>
    <col min="1" max="1" width="25.28515625" bestFit="1" customWidth="1"/>
    <col min="3" max="3" width="25.28515625" bestFit="1" customWidth="1"/>
  </cols>
  <sheetData>
    <row r="1" spans="1:4" x14ac:dyDescent="0.25">
      <c r="A1" s="15" t="s">
        <v>46</v>
      </c>
      <c r="B1" s="15"/>
      <c r="C1" s="15"/>
      <c r="D1" s="15"/>
    </row>
    <row r="2" spans="1:4" x14ac:dyDescent="0.25">
      <c r="A2" s="14" t="s">
        <v>0</v>
      </c>
      <c r="B2" s="14"/>
      <c r="C2" s="14"/>
      <c r="D2" s="14"/>
    </row>
    <row r="3" spans="1:4" x14ac:dyDescent="0.25">
      <c r="A3" s="1" t="s">
        <v>1</v>
      </c>
      <c r="B3" s="1"/>
      <c r="C3" s="1" t="s">
        <v>8</v>
      </c>
      <c r="D3" s="1"/>
    </row>
    <row r="4" spans="1:4" x14ac:dyDescent="0.25">
      <c r="A4" s="1" t="s">
        <v>2</v>
      </c>
      <c r="B4" s="1">
        <v>19500</v>
      </c>
      <c r="C4" s="1" t="s">
        <v>9</v>
      </c>
      <c r="D4" s="1">
        <v>77500</v>
      </c>
    </row>
    <row r="5" spans="1:4" x14ac:dyDescent="0.25">
      <c r="A5" s="1" t="s">
        <v>3</v>
      </c>
      <c r="B5" s="1">
        <v>180000</v>
      </c>
      <c r="C5" s="1" t="s">
        <v>10</v>
      </c>
      <c r="D5" s="1">
        <v>36000</v>
      </c>
    </row>
    <row r="6" spans="1:4" x14ac:dyDescent="0.25">
      <c r="A6" s="1" t="s">
        <v>4</v>
      </c>
      <c r="B6" s="1">
        <v>433000</v>
      </c>
      <c r="C6" s="1" t="s">
        <v>11</v>
      </c>
      <c r="D6" s="1">
        <v>67000</v>
      </c>
    </row>
    <row r="7" spans="1:4" x14ac:dyDescent="0.25">
      <c r="A7" s="1" t="s">
        <v>5</v>
      </c>
      <c r="B7" s="1">
        <f>SUM(B4:B6)</f>
        <v>632500</v>
      </c>
      <c r="C7" s="1" t="s">
        <v>45</v>
      </c>
      <c r="D7" s="1">
        <f>SUM(D4:D6)</f>
        <v>180500</v>
      </c>
    </row>
    <row r="8" spans="1:4" x14ac:dyDescent="0.25">
      <c r="A8" s="1" t="s">
        <v>6</v>
      </c>
      <c r="B8" s="1">
        <v>190000</v>
      </c>
      <c r="C8" s="1" t="s">
        <v>12</v>
      </c>
      <c r="D8" s="1">
        <v>200000</v>
      </c>
    </row>
    <row r="9" spans="1:4" x14ac:dyDescent="0.25">
      <c r="A9" s="1" t="s">
        <v>7</v>
      </c>
      <c r="B9" s="1">
        <f>B7+B8</f>
        <v>822500</v>
      </c>
      <c r="C9" s="1" t="s">
        <v>13</v>
      </c>
      <c r="D9" s="1">
        <v>442000</v>
      </c>
    </row>
    <row r="10" spans="1:4" x14ac:dyDescent="0.25">
      <c r="A10" s="1"/>
      <c r="B10" s="1"/>
      <c r="C10" s="1" t="s">
        <v>14</v>
      </c>
      <c r="D10" s="1">
        <f>SUM(D7:D9)</f>
        <v>822500</v>
      </c>
    </row>
  </sheetData>
  <mergeCells count="2">
    <mergeCell ref="A2:D2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13" sqref="C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5" sqref="B5"/>
    </sheetView>
  </sheetViews>
  <sheetFormatPr baseColWidth="10" defaultRowHeight="15" x14ac:dyDescent="0.25"/>
  <cols>
    <col min="1" max="1" width="30.42578125" bestFit="1" customWidth="1"/>
    <col min="3" max="3" width="11.85546875" bestFit="1" customWidth="1"/>
  </cols>
  <sheetData>
    <row r="1" spans="1:3" x14ac:dyDescent="0.25">
      <c r="A1" s="15" t="s">
        <v>15</v>
      </c>
      <c r="B1" s="15"/>
      <c r="C1" s="15"/>
    </row>
    <row r="3" spans="1:3" x14ac:dyDescent="0.25">
      <c r="A3" s="1" t="s">
        <v>16</v>
      </c>
      <c r="B3" s="1"/>
      <c r="C3" s="1">
        <v>1315000</v>
      </c>
    </row>
    <row r="4" spans="1:3" x14ac:dyDescent="0.25">
      <c r="A4" s="1" t="s">
        <v>17</v>
      </c>
      <c r="B4" s="1"/>
      <c r="C4" s="1">
        <f>SUM(B5:B9)</f>
        <v>912000</v>
      </c>
    </row>
    <row r="5" spans="1:3" x14ac:dyDescent="0.25">
      <c r="A5" s="1" t="s">
        <v>18</v>
      </c>
      <c r="B5" s="1">
        <v>415000</v>
      </c>
      <c r="C5" s="1"/>
    </row>
    <row r="6" spans="1:3" x14ac:dyDescent="0.25">
      <c r="A6" s="1" t="s">
        <v>19</v>
      </c>
      <c r="B6" s="1">
        <v>360000</v>
      </c>
      <c r="C6" s="1"/>
    </row>
    <row r="7" spans="1:3" x14ac:dyDescent="0.25">
      <c r="A7" s="1" t="s">
        <v>20</v>
      </c>
      <c r="B7" s="1">
        <v>45000</v>
      </c>
      <c r="C7" s="1"/>
    </row>
    <row r="8" spans="1:3" x14ac:dyDescent="0.25">
      <c r="A8" s="1" t="s">
        <v>21</v>
      </c>
      <c r="B8" s="1">
        <v>52000</v>
      </c>
      <c r="C8" s="1"/>
    </row>
    <row r="9" spans="1:3" x14ac:dyDescent="0.25">
      <c r="A9" s="1" t="s">
        <v>22</v>
      </c>
      <c r="B9" s="1">
        <v>40000</v>
      </c>
      <c r="C9" s="1"/>
    </row>
    <row r="10" spans="1:3" x14ac:dyDescent="0.25">
      <c r="A10" s="1" t="s">
        <v>23</v>
      </c>
      <c r="B10" s="1"/>
      <c r="C10" s="1">
        <f>C3-C4</f>
        <v>403000</v>
      </c>
    </row>
    <row r="11" spans="1:3" x14ac:dyDescent="0.25">
      <c r="A11" s="1" t="s">
        <v>24</v>
      </c>
      <c r="B11" s="1">
        <v>137500</v>
      </c>
      <c r="C11" s="1"/>
    </row>
    <row r="12" spans="1:3" x14ac:dyDescent="0.25">
      <c r="A12" s="1" t="s">
        <v>25</v>
      </c>
      <c r="B12" s="1">
        <v>195000</v>
      </c>
      <c r="C12" s="1"/>
    </row>
    <row r="13" spans="1:3" x14ac:dyDescent="0.25">
      <c r="A13" s="1" t="s">
        <v>26</v>
      </c>
      <c r="B13" s="1"/>
      <c r="C13" s="1">
        <f>C10-SUM(B11:B12)</f>
        <v>70500</v>
      </c>
    </row>
    <row r="14" spans="1:3" x14ac:dyDescent="0.25">
      <c r="A14" s="1" t="s">
        <v>27</v>
      </c>
      <c r="B14" s="1"/>
      <c r="C14" s="1">
        <v>23000</v>
      </c>
    </row>
    <row r="15" spans="1:3" x14ac:dyDescent="0.25">
      <c r="A15" s="1" t="s">
        <v>28</v>
      </c>
      <c r="B15" s="1"/>
      <c r="C15" s="1">
        <f>C13-C14</f>
        <v>47500</v>
      </c>
    </row>
    <row r="16" spans="1:3" x14ac:dyDescent="0.25">
      <c r="A16" s="1" t="s">
        <v>29</v>
      </c>
      <c r="B16" s="1"/>
      <c r="C16" s="1">
        <v>19000</v>
      </c>
    </row>
    <row r="17" spans="1:3" x14ac:dyDescent="0.25">
      <c r="A17" s="1" t="s">
        <v>30</v>
      </c>
      <c r="B17" s="1"/>
      <c r="C17" s="1">
        <f>C15-C16</f>
        <v>28500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9" sqref="C9"/>
    </sheetView>
  </sheetViews>
  <sheetFormatPr baseColWidth="10" defaultRowHeight="15" x14ac:dyDescent="0.25"/>
  <cols>
    <col min="1" max="1" width="40.28515625" bestFit="1" customWidth="1"/>
    <col min="3" max="3" width="20.140625" customWidth="1"/>
    <col min="4" max="4" width="12.5703125" customWidth="1"/>
    <col min="5" max="5" width="57.28515625" customWidth="1"/>
  </cols>
  <sheetData>
    <row r="1" spans="1:5" x14ac:dyDescent="0.25">
      <c r="A1" s="2" t="s">
        <v>31</v>
      </c>
      <c r="B1" s="3" t="s">
        <v>32</v>
      </c>
      <c r="C1" s="3" t="s">
        <v>33</v>
      </c>
      <c r="D1" s="3" t="s">
        <v>34</v>
      </c>
      <c r="E1" s="4" t="s">
        <v>35</v>
      </c>
    </row>
    <row r="2" spans="1:5" x14ac:dyDescent="0.25">
      <c r="A2" s="5" t="s">
        <v>36</v>
      </c>
      <c r="B2" s="6">
        <f>'BALANCE GENERAL'!B7/'BALANCE GENERAL'!D7</f>
        <v>3.5041551246537397</v>
      </c>
      <c r="C2" s="7">
        <v>3.1</v>
      </c>
      <c r="D2" s="7" t="str">
        <f t="shared" ref="D2:D9" si="0">IF(B2&lt;C2,"MALO","BUENO")</f>
        <v>BUENO</v>
      </c>
      <c r="E2" s="8" t="str">
        <f>IF(B2&lt;C2,"No se tienen las suficientes unidades para pagar","Se tiene buena cantidad de unidades para pagar")</f>
        <v>Se tiene buena cantidad de unidades para pagar</v>
      </c>
    </row>
    <row r="3" spans="1:5" x14ac:dyDescent="0.25">
      <c r="A3" s="5" t="s">
        <v>37</v>
      </c>
      <c r="B3" s="9">
        <f>('BALANCE GENERAL'!D7+'BALANCE GENERAL'!D8)/'BALANCE GENERAL'!B9</f>
        <v>0.46261398176291796</v>
      </c>
      <c r="C3" s="9">
        <v>0.45</v>
      </c>
      <c r="D3" s="7" t="str">
        <f>IF(B3&lt;C3,"BUENO","MALO")</f>
        <v>MALO</v>
      </c>
      <c r="E3" s="8" t="str">
        <f>IF(B3&gt;C3,"Se debe mas de lo que se tiene","Se debe menos de lo que se tiene")</f>
        <v>Se debe mas de lo que se tiene</v>
      </c>
    </row>
    <row r="4" spans="1:5" x14ac:dyDescent="0.25">
      <c r="A4" s="5" t="s">
        <v>38</v>
      </c>
      <c r="B4" s="6">
        <f>'ESTADO DE RESULTADOS'!C13/'ESTADO DE RESULTADOS'!C14</f>
        <v>3.0652173913043477</v>
      </c>
      <c r="C4" s="7">
        <v>5.8</v>
      </c>
      <c r="D4" s="7" t="str">
        <f t="shared" si="0"/>
        <v>MALO</v>
      </c>
      <c r="E4" s="8" t="str">
        <f>IF(B4&lt;C4,"No se cubren completamente los gastos financieros","Se cubren los gastos financieros")</f>
        <v>No se cubren completamente los gastos financieros</v>
      </c>
    </row>
    <row r="5" spans="1:5" x14ac:dyDescent="0.25">
      <c r="A5" s="5" t="s">
        <v>39</v>
      </c>
      <c r="B5" s="6">
        <f>'ESTADO DE RESULTADOS'!C4/'BALANCE GENERAL'!B6</f>
        <v>2.1062355658198615</v>
      </c>
      <c r="C5" s="7">
        <v>6.2</v>
      </c>
      <c r="D5" s="7" t="str">
        <f t="shared" si="0"/>
        <v>MALO</v>
      </c>
      <c r="E5" s="8" t="str">
        <f>IF(B5&lt;C5,"No hay el flujo de mercancia suficiente","Hay buen flujo de mercancia")</f>
        <v>No hay el flujo de mercancia suficiente</v>
      </c>
    </row>
    <row r="6" spans="1:5" x14ac:dyDescent="0.25">
      <c r="A6" s="5" t="s">
        <v>40</v>
      </c>
      <c r="B6" s="10">
        <f>'BALANCE GENERAL'!B5/('ESTADO DE RESULTADOS'!C3/360)</f>
        <v>49.277566539923953</v>
      </c>
      <c r="C6" s="7">
        <v>46</v>
      </c>
      <c r="D6" s="7" t="str">
        <f>IF(B6&lt;C6,"BUENO","MALO")</f>
        <v>MALO</v>
      </c>
      <c r="E6" s="8" t="str">
        <f>IF(B6&gt;C6,"Se tardan en cobrar las deudas mas tiempo de lo esperado","Se recibe el pago de la deuda a tiempo")</f>
        <v>Se tardan en cobrar las deudas mas tiempo de lo esperado</v>
      </c>
    </row>
    <row r="7" spans="1:5" x14ac:dyDescent="0.25">
      <c r="A7" s="5" t="s">
        <v>41</v>
      </c>
      <c r="B7" s="6">
        <f>'ESTADO DE RESULTADOS'!C3/'BALANCE GENERAL'!B9</f>
        <v>1.5987841945288754</v>
      </c>
      <c r="C7" s="7">
        <v>2</v>
      </c>
      <c r="D7" s="7" t="str">
        <f t="shared" si="0"/>
        <v>MALO</v>
      </c>
      <c r="E7" s="8" t="str">
        <f>IF(B7&lt;C7,"No se estan utilizando correctamente los activos","Se estan utilizando correctamente los activos")</f>
        <v>No se estan utilizando correctamente los activos</v>
      </c>
    </row>
    <row r="8" spans="1:5" x14ac:dyDescent="0.25">
      <c r="A8" s="5" t="s">
        <v>42</v>
      </c>
      <c r="B8" s="11">
        <f>'ESTADO DE RESULTADOS'!C17/'ESTADO DE RESULTADOS'!C3</f>
        <v>2.167300380228137E-2</v>
      </c>
      <c r="C8" s="11">
        <v>2.8000000000000001E-2</v>
      </c>
      <c r="D8" s="7" t="str">
        <f t="shared" si="0"/>
        <v>MALO</v>
      </c>
      <c r="E8" s="8" t="str">
        <f>IF(B8&lt;C8,"No se genera la suficiente utilidad o hay ventas bajas","Se genera utilidad y hay ventas")</f>
        <v>No se genera la suficiente utilidad o hay ventas bajas</v>
      </c>
    </row>
    <row r="9" spans="1:5" ht="30" x14ac:dyDescent="0.25">
      <c r="A9" s="5" t="s">
        <v>43</v>
      </c>
      <c r="B9" s="11">
        <f>('ESTADO DE RESULTADOS'!C13*(1-0.4))/'BALANCE GENERAL'!B9</f>
        <v>5.1428571428571428E-2</v>
      </c>
      <c r="C9" s="11">
        <v>8.5999999999999993E-2</v>
      </c>
      <c r="D9" s="7" t="str">
        <f t="shared" si="0"/>
        <v>MALO</v>
      </c>
      <c r="E9" s="8" t="str">
        <f>IF(B9&lt;C9,"La inversion no esta dejando buena utilidad antes de impuestos","Hay buena utilidad antes de impuestos")</f>
        <v>La inversion no esta dejando buena utilidad antes de impuestos</v>
      </c>
    </row>
    <row r="10" spans="1:5" x14ac:dyDescent="0.25">
      <c r="A10" s="12" t="s">
        <v>44</v>
      </c>
      <c r="B10" s="13">
        <f>'ESTADO DE RESULTADOS'!C17/'BALANCE GENERAL'!D9</f>
        <v>6.4479638009049781E-2</v>
      </c>
      <c r="C10" s="13">
        <v>0.10199999999999999</v>
      </c>
      <c r="D10" s="7" t="str">
        <f>IF(B10&lt;C10,"MALO","BUENO")</f>
        <v>MALO</v>
      </c>
      <c r="E10" s="8" t="str">
        <f>IF(B10&lt;C10,"No se genera buena utilidad a partir del capital","El capital genera utilidad")</f>
        <v>No se genera buena utilidad a partir del capital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BALANCE GENERAL</vt:lpstr>
      <vt:lpstr>Inicio</vt:lpstr>
      <vt:lpstr>ESTADO DE RESULTADOS</vt:lpstr>
      <vt:lpstr>RAZONES FINANCIERAS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Angeles</dc:creator>
  <cp:lastModifiedBy>Erick Efrain Vargas Romero</cp:lastModifiedBy>
  <dcterms:created xsi:type="dcterms:W3CDTF">2017-04-07T13:56:35Z</dcterms:created>
  <dcterms:modified xsi:type="dcterms:W3CDTF">2017-06-09T14:17:24Z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00d54aae-ff66-4837-bb10-cd81584cbb74</vt:lpwstr>
  </property>
</Properties>
</file>