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GitHub\ESCOM\Instrumentación\"/>
    </mc:Choice>
  </mc:AlternateContent>
  <xr:revisionPtr revIDLastSave="0" documentId="8_{1C8E792E-16BE-44B0-ACF1-3D54C4C507AB}" xr6:coauthVersionLast="41" xr6:coauthVersionMax="41" xr10:uidLastSave="{00000000-0000-0000-0000-000000000000}"/>
  <bookViews>
    <workbookView xWindow="-120" yWindow="480" windowWidth="29040" windowHeight="15840" xr2:uid="{5685BD2B-A6DB-4C93-AE0A-79AE4E48F6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F23" i="1"/>
  <c r="AA23" i="1" s="1"/>
  <c r="AD23" i="1" s="1"/>
  <c r="F2" i="1"/>
  <c r="K2" i="1" s="1"/>
  <c r="B23" i="1"/>
  <c r="D23" i="1"/>
  <c r="B24" i="1"/>
  <c r="D24" i="1" s="1"/>
  <c r="D2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D3" i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X7" i="1"/>
  <c r="AA10" i="1"/>
  <c r="AD10" i="1" s="1"/>
  <c r="P3" i="1"/>
  <c r="Z3" i="1" s="1"/>
  <c r="R3" i="1"/>
  <c r="AE3" i="1" s="1"/>
  <c r="S3" i="1"/>
  <c r="P4" i="1"/>
  <c r="Z4" i="1" s="1"/>
  <c r="R4" i="1"/>
  <c r="AE4" i="1" s="1"/>
  <c r="S4" i="1"/>
  <c r="P5" i="1"/>
  <c r="Z5" i="1" s="1"/>
  <c r="R5" i="1"/>
  <c r="AE5" i="1" s="1"/>
  <c r="S5" i="1"/>
  <c r="P6" i="1"/>
  <c r="Z6" i="1" s="1"/>
  <c r="R6" i="1"/>
  <c r="AE6" i="1" s="1"/>
  <c r="S6" i="1"/>
  <c r="O7" i="1"/>
  <c r="P7" i="1"/>
  <c r="Z7" i="1" s="1"/>
  <c r="R7" i="1"/>
  <c r="AE7" i="1" s="1"/>
  <c r="S7" i="1"/>
  <c r="P8" i="1"/>
  <c r="Z8" i="1" s="1"/>
  <c r="R8" i="1"/>
  <c r="AE8" i="1" s="1"/>
  <c r="S8" i="1"/>
  <c r="P9" i="1"/>
  <c r="Z9" i="1" s="1"/>
  <c r="R9" i="1"/>
  <c r="AE9" i="1" s="1"/>
  <c r="S9" i="1"/>
  <c r="P10" i="1"/>
  <c r="Z10" i="1" s="1"/>
  <c r="R10" i="1"/>
  <c r="AE10" i="1" s="1"/>
  <c r="S10" i="1"/>
  <c r="P11" i="1"/>
  <c r="Z11" i="1" s="1"/>
  <c r="R11" i="1"/>
  <c r="AE11" i="1" s="1"/>
  <c r="S11" i="1"/>
  <c r="P12" i="1"/>
  <c r="Z12" i="1" s="1"/>
  <c r="R12" i="1"/>
  <c r="AE12" i="1" s="1"/>
  <c r="S12" i="1"/>
  <c r="P13" i="1"/>
  <c r="Z13" i="1" s="1"/>
  <c r="R13" i="1"/>
  <c r="AE13" i="1" s="1"/>
  <c r="S13" i="1"/>
  <c r="P14" i="1"/>
  <c r="Z14" i="1" s="1"/>
  <c r="R14" i="1"/>
  <c r="AE14" i="1" s="1"/>
  <c r="S14" i="1"/>
  <c r="P15" i="1"/>
  <c r="Z15" i="1" s="1"/>
  <c r="R15" i="1"/>
  <c r="AE15" i="1" s="1"/>
  <c r="S15" i="1"/>
  <c r="P16" i="1"/>
  <c r="Z16" i="1" s="1"/>
  <c r="R16" i="1"/>
  <c r="AE16" i="1" s="1"/>
  <c r="S16" i="1"/>
  <c r="P17" i="1"/>
  <c r="Z17" i="1" s="1"/>
  <c r="R17" i="1"/>
  <c r="AE17" i="1" s="1"/>
  <c r="S17" i="1"/>
  <c r="P18" i="1"/>
  <c r="Z18" i="1" s="1"/>
  <c r="R18" i="1"/>
  <c r="AE18" i="1" s="1"/>
  <c r="S18" i="1"/>
  <c r="P19" i="1"/>
  <c r="Z19" i="1" s="1"/>
  <c r="R19" i="1"/>
  <c r="AE19" i="1" s="1"/>
  <c r="S19" i="1"/>
  <c r="P20" i="1"/>
  <c r="Z20" i="1" s="1"/>
  <c r="R20" i="1"/>
  <c r="AE20" i="1" s="1"/>
  <c r="S20" i="1"/>
  <c r="P21" i="1"/>
  <c r="Z21" i="1" s="1"/>
  <c r="R21" i="1"/>
  <c r="AE21" i="1" s="1"/>
  <c r="S21" i="1"/>
  <c r="P22" i="1"/>
  <c r="Z22" i="1" s="1"/>
  <c r="R22" i="1"/>
  <c r="AE22" i="1" s="1"/>
  <c r="S22" i="1"/>
  <c r="I10" i="1"/>
  <c r="A10" i="1"/>
  <c r="F10" i="1"/>
  <c r="K10" i="1" s="1"/>
  <c r="F8" i="1"/>
  <c r="AA8" i="1" s="1"/>
  <c r="AD8" i="1" s="1"/>
  <c r="F9" i="1"/>
  <c r="F11" i="1"/>
  <c r="K11" i="1" s="1"/>
  <c r="AF11" i="1" s="1"/>
  <c r="I11" i="1"/>
  <c r="J11" i="1" s="1"/>
  <c r="U11" i="1" s="1"/>
  <c r="A11" i="1"/>
  <c r="F5" i="1"/>
  <c r="I5" i="1"/>
  <c r="J5" i="1" s="1"/>
  <c r="U5" i="1" s="1"/>
  <c r="A5" i="1"/>
  <c r="I4" i="1"/>
  <c r="J4" i="1" s="1"/>
  <c r="U4" i="1" s="1"/>
  <c r="F4" i="1"/>
  <c r="AA4" i="1" s="1"/>
  <c r="AD4" i="1" s="1"/>
  <c r="A4" i="1"/>
  <c r="I9" i="1"/>
  <c r="J9" i="1" s="1"/>
  <c r="U9" i="1" s="1"/>
  <c r="A9" i="1"/>
  <c r="O9" i="1" s="1"/>
  <c r="I7" i="1"/>
  <c r="B7" i="1"/>
  <c r="F7" i="1" s="1"/>
  <c r="A3" i="1"/>
  <c r="O3" i="1" s="1"/>
  <c r="A6" i="1"/>
  <c r="A8" i="1"/>
  <c r="A12" i="1"/>
  <c r="A13" i="1"/>
  <c r="X13" i="1" s="1"/>
  <c r="A14" i="1"/>
  <c r="O14" i="1" s="1"/>
  <c r="A15" i="1"/>
  <c r="O15" i="1" s="1"/>
  <c r="A16" i="1"/>
  <c r="A17" i="1"/>
  <c r="X17" i="1" s="1"/>
  <c r="A18" i="1"/>
  <c r="A19" i="1"/>
  <c r="A20" i="1"/>
  <c r="O20" i="1" s="1"/>
  <c r="A21" i="1"/>
  <c r="O21" i="1" s="1"/>
  <c r="A22" i="1"/>
  <c r="A2" i="1"/>
  <c r="O2" i="1" s="1"/>
  <c r="S2" i="1"/>
  <c r="R2" i="1"/>
  <c r="AE2" i="1" s="1"/>
  <c r="P2" i="1"/>
  <c r="Z2" i="1" s="1"/>
  <c r="F20" i="1"/>
  <c r="AA20" i="1" s="1"/>
  <c r="AD20" i="1" s="1"/>
  <c r="I3" i="1"/>
  <c r="I6" i="1"/>
  <c r="J6" i="1" s="1"/>
  <c r="U6" i="1" s="1"/>
  <c r="I8" i="1"/>
  <c r="I12" i="1"/>
  <c r="I13" i="1"/>
  <c r="I14" i="1"/>
  <c r="J14" i="1" s="1"/>
  <c r="U14" i="1" s="1"/>
  <c r="I15" i="1"/>
  <c r="I16" i="1"/>
  <c r="I17" i="1"/>
  <c r="I18" i="1"/>
  <c r="J18" i="1" s="1"/>
  <c r="U18" i="1" s="1"/>
  <c r="I19" i="1"/>
  <c r="I20" i="1"/>
  <c r="I21" i="1"/>
  <c r="J21" i="1" s="1"/>
  <c r="U21" i="1" s="1"/>
  <c r="I22" i="1"/>
  <c r="J22" i="1" s="1"/>
  <c r="U22" i="1" s="1"/>
  <c r="F3" i="1"/>
  <c r="F6" i="1"/>
  <c r="F12" i="1"/>
  <c r="AA12" i="1" s="1"/>
  <c r="AD12" i="1" s="1"/>
  <c r="F13" i="1"/>
  <c r="K13" i="1" s="1"/>
  <c r="AF13" i="1" s="1"/>
  <c r="F14" i="1"/>
  <c r="F15" i="1"/>
  <c r="F16" i="1"/>
  <c r="K16" i="1" s="1"/>
  <c r="AF16" i="1" s="1"/>
  <c r="F17" i="1"/>
  <c r="K17" i="1" s="1"/>
  <c r="AF17" i="1" s="1"/>
  <c r="F18" i="1"/>
  <c r="F19" i="1"/>
  <c r="K19" i="1" s="1"/>
  <c r="AF19" i="1" s="1"/>
  <c r="F21" i="1"/>
  <c r="F22" i="1"/>
  <c r="AA22" i="1" s="1"/>
  <c r="AD22" i="1" s="1"/>
  <c r="I2" i="1"/>
  <c r="J2" i="1" s="1"/>
  <c r="U2" i="1" s="1"/>
  <c r="T22" i="1" l="1"/>
  <c r="T14" i="1"/>
  <c r="T11" i="1"/>
  <c r="AA13" i="1"/>
  <c r="AD13" i="1" s="1"/>
  <c r="K8" i="1"/>
  <c r="AF8" i="1" s="1"/>
  <c r="O17" i="1"/>
  <c r="X21" i="1"/>
  <c r="D7" i="1"/>
  <c r="T18" i="1"/>
  <c r="T6" i="1"/>
  <c r="X3" i="1"/>
  <c r="O13" i="1"/>
  <c r="X20" i="1"/>
  <c r="X14" i="1"/>
  <c r="K12" i="1"/>
  <c r="AF12" i="1" s="1"/>
  <c r="J20" i="1"/>
  <c r="U20" i="1" s="1"/>
  <c r="T20" i="1"/>
  <c r="J12" i="1"/>
  <c r="U12" i="1" s="1"/>
  <c r="T12" i="1"/>
  <c r="J7" i="1"/>
  <c r="U7" i="1" s="1"/>
  <c r="T7" i="1"/>
  <c r="J10" i="1"/>
  <c r="U10" i="1" s="1"/>
  <c r="T10" i="1"/>
  <c r="AA19" i="1"/>
  <c r="AD19" i="1" s="1"/>
  <c r="X9" i="1"/>
  <c r="X5" i="1"/>
  <c r="O5" i="1"/>
  <c r="X11" i="1"/>
  <c r="O11" i="1"/>
  <c r="X15" i="1"/>
  <c r="K20" i="1"/>
  <c r="AF20" i="1" s="1"/>
  <c r="K4" i="1"/>
  <c r="AA15" i="1"/>
  <c r="AD15" i="1" s="1"/>
  <c r="K15" i="1"/>
  <c r="AF15" i="1" s="1"/>
  <c r="K6" i="1"/>
  <c r="AF6" i="1" s="1"/>
  <c r="AA6" i="1"/>
  <c r="AD6" i="1" s="1"/>
  <c r="J16" i="1"/>
  <c r="U16" i="1" s="1"/>
  <c r="T16" i="1"/>
  <c r="X19" i="1"/>
  <c r="O19" i="1"/>
  <c r="O8" i="1"/>
  <c r="X8" i="1"/>
  <c r="O10" i="1"/>
  <c r="X10" i="1"/>
  <c r="K18" i="1"/>
  <c r="AF18" i="1" s="1"/>
  <c r="AA18" i="1"/>
  <c r="AD18" i="1" s="1"/>
  <c r="K14" i="1"/>
  <c r="AF14" i="1" s="1"/>
  <c r="AA14" i="1"/>
  <c r="AD14" i="1" s="1"/>
  <c r="AA3" i="1"/>
  <c r="AD3" i="1" s="1"/>
  <c r="K3" i="1"/>
  <c r="AF3" i="1" s="1"/>
  <c r="J19" i="1"/>
  <c r="U19" i="1" s="1"/>
  <c r="T19" i="1"/>
  <c r="J15" i="1"/>
  <c r="U15" i="1" s="1"/>
  <c r="T15" i="1"/>
  <c r="J8" i="1"/>
  <c r="U8" i="1" s="1"/>
  <c r="T8" i="1"/>
  <c r="O22" i="1"/>
  <c r="X22" i="1"/>
  <c r="X18" i="1"/>
  <c r="O18" i="1"/>
  <c r="X6" i="1"/>
  <c r="O6" i="1"/>
  <c r="K5" i="1"/>
  <c r="AA5" i="1"/>
  <c r="AD5" i="1" s="1"/>
  <c r="K9" i="1"/>
  <c r="AA9" i="1"/>
  <c r="AD9" i="1" s="1"/>
  <c r="K21" i="1"/>
  <c r="AF21" i="1" s="1"/>
  <c r="AA21" i="1"/>
  <c r="AD21" i="1" s="1"/>
  <c r="J17" i="1"/>
  <c r="U17" i="1" s="1"/>
  <c r="T17" i="1"/>
  <c r="J13" i="1"/>
  <c r="U13" i="1" s="1"/>
  <c r="T13" i="1"/>
  <c r="J3" i="1"/>
  <c r="U3" i="1" s="1"/>
  <c r="T3" i="1"/>
  <c r="O16" i="1"/>
  <c r="X16" i="1"/>
  <c r="X12" i="1"/>
  <c r="O12" i="1"/>
  <c r="K7" i="1"/>
  <c r="AF7" i="1" s="1"/>
  <c r="AA7" i="1"/>
  <c r="AD7" i="1" s="1"/>
  <c r="X4" i="1"/>
  <c r="O4" i="1"/>
  <c r="L10" i="1"/>
  <c r="AG10" i="1" s="1"/>
  <c r="AF10" i="1"/>
  <c r="T21" i="1"/>
  <c r="AA16" i="1"/>
  <c r="AD16" i="1" s="1"/>
  <c r="T9" i="1"/>
  <c r="T5" i="1"/>
  <c r="K22" i="1"/>
  <c r="AF22" i="1" s="1"/>
  <c r="L11" i="1"/>
  <c r="AG11" i="1" s="1"/>
  <c r="T4" i="1"/>
  <c r="AA17" i="1"/>
  <c r="AD17" i="1" s="1"/>
  <c r="AA11" i="1"/>
  <c r="AD11" i="1" s="1"/>
  <c r="T2" i="1"/>
  <c r="X2" i="1"/>
  <c r="L19" i="1"/>
  <c r="AG19" i="1" s="1"/>
  <c r="L12" i="1"/>
  <c r="AG12" i="1" s="1"/>
  <c r="L20" i="1"/>
  <c r="AG20" i="1" s="1"/>
  <c r="L17" i="1"/>
  <c r="AG17" i="1" s="1"/>
  <c r="AF2" i="1"/>
  <c r="L2" i="1"/>
  <c r="AG2" i="1" s="1"/>
  <c r="AA2" i="1"/>
  <c r="AD2" i="1" s="1"/>
  <c r="L5" i="1" l="1"/>
  <c r="AG5" i="1" s="1"/>
  <c r="AF5" i="1"/>
  <c r="L15" i="1"/>
  <c r="AG15" i="1" s="1"/>
  <c r="AF9" i="1"/>
  <c r="L9" i="1"/>
  <c r="AG9" i="1" s="1"/>
  <c r="AF4" i="1"/>
  <c r="L4" i="1"/>
  <c r="AG4" i="1" s="1"/>
  <c r="L7" i="1"/>
  <c r="AG7" i="1" s="1"/>
  <c r="L21" i="1"/>
  <c r="AG21" i="1" s="1"/>
  <c r="L18" i="1"/>
  <c r="AG18" i="1" s="1"/>
  <c r="L22" i="1"/>
  <c r="AG22" i="1" s="1"/>
  <c r="L16" i="1"/>
  <c r="AG16" i="1" s="1"/>
  <c r="L6" i="1"/>
  <c r="AG6" i="1" s="1"/>
  <c r="L13" i="1"/>
  <c r="AG13" i="1" s="1"/>
  <c r="L8" i="1"/>
  <c r="AG8" i="1" s="1"/>
  <c r="L3" i="1"/>
  <c r="AG3" i="1" s="1"/>
  <c r="AG23" i="1" s="1"/>
  <c r="AG24" i="1" s="1"/>
  <c r="L14" i="1"/>
  <c r="AG14" i="1" s="1"/>
  <c r="AF23" i="1" l="1"/>
  <c r="AF24" i="1" s="1"/>
</calcChain>
</file>

<file path=xl/sharedStrings.xml><?xml version="1.0" encoding="utf-8"?>
<sst xmlns="http://schemas.openxmlformats.org/spreadsheetml/2006/main" count="48" uniqueCount="40">
  <si>
    <t>Temperatura</t>
  </si>
  <si>
    <t>Voltaje sensor (teórico)</t>
  </si>
  <si>
    <t>Voltaje sensor (práctico)</t>
  </si>
  <si>
    <t>Voltaje CAS (teórico)</t>
  </si>
  <si>
    <t>Voltaje CAS (práctico)</t>
  </si>
  <si>
    <t>Binario</t>
  </si>
  <si>
    <t>Valor decimal</t>
  </si>
  <si>
    <t>Voltaje analógico</t>
  </si>
  <si>
    <t>Corriente sensor (teórico)</t>
  </si>
  <si>
    <t>Corriente sensor (práctico)</t>
  </si>
  <si>
    <t>00110100</t>
  </si>
  <si>
    <t>00001111</t>
  </si>
  <si>
    <t>00100100</t>
  </si>
  <si>
    <t>00110000</t>
  </si>
  <si>
    <t>01001010</t>
  </si>
  <si>
    <t>01100010</t>
  </si>
  <si>
    <t>01100111</t>
  </si>
  <si>
    <t>10000000</t>
  </si>
  <si>
    <t>10101110</t>
  </si>
  <si>
    <t>11001111</t>
  </si>
  <si>
    <t>11100110</t>
  </si>
  <si>
    <t>11101100</t>
  </si>
  <si>
    <t>11101110</t>
  </si>
  <si>
    <t>11101101</t>
  </si>
  <si>
    <t>Error</t>
  </si>
  <si>
    <t>Porcentaje</t>
  </si>
  <si>
    <t>Temperatura (°C)</t>
  </si>
  <si>
    <t>It (uA)</t>
  </si>
  <si>
    <t>Vo (V)</t>
  </si>
  <si>
    <t>Decimal</t>
  </si>
  <si>
    <t>Voltaje analógico (V)</t>
  </si>
  <si>
    <t>Voltaje CAS (Teórico)</t>
  </si>
  <si>
    <t>Voltaje CAS(Práctico)</t>
  </si>
  <si>
    <t>00101010</t>
  </si>
  <si>
    <t>00110010</t>
  </si>
  <si>
    <t>00011010</t>
  </si>
  <si>
    <t>00100010</t>
  </si>
  <si>
    <t>00110011</t>
  </si>
  <si>
    <t>Voltaje sensor</t>
  </si>
  <si>
    <t>Voltaje del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</si>
</sst>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49" fontId="0" fillId="0" borderId="0" xfId="0" applyNumberFormat="1"/>
    <xf numFmtId="9" fontId="0" fillId="0" borderId="0" xfId="1" applyFont="1"/>
    <xf numFmtId="9" fontId="0" fillId="0" borderId="0" xfId="0" applyNumberFormat="1"/>
    <xf numFmtId="2" fontId="1" fillId="2" borderId="0" xfId="2" applyNumberFormat="1"/>
    <xf numFmtId="49" fontId="1" fillId="2" borderId="0" xfId="2" applyNumberFormat="1"/>
    <xf numFmtId="9" fontId="1" fillId="2" borderId="0" xfId="2" applyNumberFormat="1"/>
    <xf numFmtId="166" fontId="0" fillId="0" borderId="0" xfId="0" applyNumberFormat="1"/>
  </cellXfs>
  <cellStyles count="3">
    <cellStyle name="20% - Énfasis3" xfId="2" builtinId="3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Corriente</a:t>
            </a:r>
            <a:r>
              <a:rPr lang="es-MX" baseline="0"/>
              <a:t> del sensor AD590 (valores teóricos)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Hoja1!$A$2:$A$22</c:f>
              <c:numCache>
                <c:formatCode>0.00</c:formatCode>
                <c:ptCount val="21"/>
                <c:pt idx="0">
                  <c:v>5.9599999999999795</c:v>
                </c:pt>
                <c:pt idx="1">
                  <c:v>10.850000000000023</c:v>
                </c:pt>
                <c:pt idx="2">
                  <c:v>14.829999999999984</c:v>
                </c:pt>
                <c:pt idx="3">
                  <c:v>15.180000000000007</c:v>
                </c:pt>
                <c:pt idx="4">
                  <c:v>17</c:v>
                </c:pt>
                <c:pt idx="5" formatCode="General">
                  <c:v>20.059999999999999</c:v>
                </c:pt>
                <c:pt idx="6">
                  <c:v>20.980000000000018</c:v>
                </c:pt>
                <c:pt idx="7">
                  <c:v>21.600000000000023</c:v>
                </c:pt>
                <c:pt idx="8">
                  <c:v>22.759999999999991</c:v>
                </c:pt>
                <c:pt idx="9">
                  <c:v>23.920000000000016</c:v>
                </c:pt>
                <c:pt idx="10">
                  <c:v>25.199999999999989</c:v>
                </c:pt>
                <c:pt idx="11">
                  <c:v>30.490000000000009</c:v>
                </c:pt>
                <c:pt idx="12">
                  <c:v>43.980000000000018</c:v>
                </c:pt>
                <c:pt idx="13">
                  <c:v>45.649999999999977</c:v>
                </c:pt>
                <c:pt idx="14">
                  <c:v>53.213999999999999</c:v>
                </c:pt>
                <c:pt idx="15">
                  <c:v>70.970000000000027</c:v>
                </c:pt>
                <c:pt idx="16">
                  <c:v>87.850000000000023</c:v>
                </c:pt>
                <c:pt idx="17">
                  <c:v>93.970000000000027</c:v>
                </c:pt>
                <c:pt idx="18">
                  <c:v>94.160000000000025</c:v>
                </c:pt>
                <c:pt idx="19">
                  <c:v>95.13</c:v>
                </c:pt>
                <c:pt idx="20">
                  <c:v>97.420000000000016</c:v>
                </c:pt>
              </c:numCache>
            </c:numRef>
          </c:cat>
          <c:val>
            <c:numRef>
              <c:f>Hoja1!$B$2:$B$22</c:f>
              <c:numCache>
                <c:formatCode>0.00</c:formatCode>
                <c:ptCount val="21"/>
                <c:pt idx="0">
                  <c:v>278.95999999999998</c:v>
                </c:pt>
                <c:pt idx="1">
                  <c:v>283.85000000000002</c:v>
                </c:pt>
                <c:pt idx="2" formatCode="General">
                  <c:v>287.83</c:v>
                </c:pt>
                <c:pt idx="3" formatCode="General">
                  <c:v>288.18</c:v>
                </c:pt>
                <c:pt idx="4">
                  <c:v>290</c:v>
                </c:pt>
                <c:pt idx="5" formatCode="General">
                  <c:v>293.06</c:v>
                </c:pt>
                <c:pt idx="6">
                  <c:v>293.98</c:v>
                </c:pt>
                <c:pt idx="7">
                  <c:v>294.60000000000002</c:v>
                </c:pt>
                <c:pt idx="8">
                  <c:v>295.76</c:v>
                </c:pt>
                <c:pt idx="9">
                  <c:v>296.92</c:v>
                </c:pt>
                <c:pt idx="10">
                  <c:v>298.2</c:v>
                </c:pt>
                <c:pt idx="11">
                  <c:v>303.49</c:v>
                </c:pt>
                <c:pt idx="12">
                  <c:v>316.98</c:v>
                </c:pt>
                <c:pt idx="13">
                  <c:v>318.64999999999998</c:v>
                </c:pt>
                <c:pt idx="14">
                  <c:v>326.214</c:v>
                </c:pt>
                <c:pt idx="15">
                  <c:v>343.97</c:v>
                </c:pt>
                <c:pt idx="16">
                  <c:v>360.85</c:v>
                </c:pt>
                <c:pt idx="17">
                  <c:v>366.97</c:v>
                </c:pt>
                <c:pt idx="18">
                  <c:v>367.16</c:v>
                </c:pt>
                <c:pt idx="19">
                  <c:v>368.13</c:v>
                </c:pt>
                <c:pt idx="20">
                  <c:v>370.42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9-47CD-B8FC-63A384D92C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</a:t>
                </a:r>
                <a:r>
                  <a:rPr lang="es-MX" baseline="0"/>
                  <a:t> (µA)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Corriente</a:t>
            </a:r>
            <a:r>
              <a:rPr lang="es-MX" baseline="0"/>
              <a:t> del sensor AD590 (valores prácticos)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Hoja1!$A$2:$A$22</c:f>
              <c:numCache>
                <c:formatCode>0.00</c:formatCode>
                <c:ptCount val="21"/>
                <c:pt idx="0">
                  <c:v>5.9599999999999795</c:v>
                </c:pt>
                <c:pt idx="1">
                  <c:v>10.850000000000023</c:v>
                </c:pt>
                <c:pt idx="2">
                  <c:v>14.829999999999984</c:v>
                </c:pt>
                <c:pt idx="3">
                  <c:v>15.180000000000007</c:v>
                </c:pt>
                <c:pt idx="4">
                  <c:v>17</c:v>
                </c:pt>
                <c:pt idx="5" formatCode="General">
                  <c:v>20.059999999999999</c:v>
                </c:pt>
                <c:pt idx="6">
                  <c:v>20.980000000000018</c:v>
                </c:pt>
                <c:pt idx="7">
                  <c:v>21.600000000000023</c:v>
                </c:pt>
                <c:pt idx="8">
                  <c:v>22.759999999999991</c:v>
                </c:pt>
                <c:pt idx="9">
                  <c:v>23.920000000000016</c:v>
                </c:pt>
                <c:pt idx="10">
                  <c:v>25.199999999999989</c:v>
                </c:pt>
                <c:pt idx="11">
                  <c:v>30.490000000000009</c:v>
                </c:pt>
                <c:pt idx="12">
                  <c:v>43.980000000000018</c:v>
                </c:pt>
                <c:pt idx="13">
                  <c:v>45.649999999999977</c:v>
                </c:pt>
                <c:pt idx="14">
                  <c:v>53.213999999999999</c:v>
                </c:pt>
                <c:pt idx="15">
                  <c:v>70.970000000000027</c:v>
                </c:pt>
                <c:pt idx="16">
                  <c:v>87.850000000000023</c:v>
                </c:pt>
                <c:pt idx="17">
                  <c:v>93.970000000000027</c:v>
                </c:pt>
                <c:pt idx="18">
                  <c:v>94.160000000000025</c:v>
                </c:pt>
                <c:pt idx="19">
                  <c:v>95.13</c:v>
                </c:pt>
                <c:pt idx="20">
                  <c:v>97.420000000000016</c:v>
                </c:pt>
              </c:numCache>
            </c:numRef>
          </c:cat>
          <c:val>
            <c:numRef>
              <c:f>Hoja1!$B$2:$B$22</c:f>
              <c:numCache>
                <c:formatCode>0.00</c:formatCode>
                <c:ptCount val="21"/>
                <c:pt idx="0">
                  <c:v>278.95999999999998</c:v>
                </c:pt>
                <c:pt idx="1">
                  <c:v>283.85000000000002</c:v>
                </c:pt>
                <c:pt idx="2" formatCode="General">
                  <c:v>287.83</c:v>
                </c:pt>
                <c:pt idx="3" formatCode="General">
                  <c:v>288.18</c:v>
                </c:pt>
                <c:pt idx="4">
                  <c:v>290</c:v>
                </c:pt>
                <c:pt idx="5" formatCode="General">
                  <c:v>293.06</c:v>
                </c:pt>
                <c:pt idx="6">
                  <c:v>293.98</c:v>
                </c:pt>
                <c:pt idx="7">
                  <c:v>294.60000000000002</c:v>
                </c:pt>
                <c:pt idx="8">
                  <c:v>295.76</c:v>
                </c:pt>
                <c:pt idx="9">
                  <c:v>296.92</c:v>
                </c:pt>
                <c:pt idx="10">
                  <c:v>298.2</c:v>
                </c:pt>
                <c:pt idx="11">
                  <c:v>303.49</c:v>
                </c:pt>
                <c:pt idx="12">
                  <c:v>316.98</c:v>
                </c:pt>
                <c:pt idx="13">
                  <c:v>318.64999999999998</c:v>
                </c:pt>
                <c:pt idx="14">
                  <c:v>326.214</c:v>
                </c:pt>
                <c:pt idx="15">
                  <c:v>343.97</c:v>
                </c:pt>
                <c:pt idx="16">
                  <c:v>360.85</c:v>
                </c:pt>
                <c:pt idx="17">
                  <c:v>366.97</c:v>
                </c:pt>
                <c:pt idx="18">
                  <c:v>367.16</c:v>
                </c:pt>
                <c:pt idx="19">
                  <c:v>368.13</c:v>
                </c:pt>
                <c:pt idx="20">
                  <c:v>370.42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E-4651-8533-A2F1F922FC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</a:t>
                </a:r>
                <a:r>
                  <a:rPr lang="es-MX" baseline="0"/>
                  <a:t> (µA)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Voltaje del circuito</a:t>
            </a:r>
            <a:r>
              <a:rPr lang="es-MX" baseline="0"/>
              <a:t> acondicionador de señal (valores teóricos)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Hoja1!$D$2:$D$22</c:f>
              <c:numCache>
                <c:formatCode>0.000</c:formatCode>
                <c:ptCount val="21"/>
                <c:pt idx="0">
                  <c:v>1.3947999999999998</c:v>
                </c:pt>
                <c:pt idx="1">
                  <c:v>1.4192500000000001</c:v>
                </c:pt>
                <c:pt idx="2">
                  <c:v>1.4391499999999999</c:v>
                </c:pt>
                <c:pt idx="3">
                  <c:v>1.4409000000000001</c:v>
                </c:pt>
                <c:pt idx="4">
                  <c:v>1.45</c:v>
                </c:pt>
                <c:pt idx="5">
                  <c:v>1.4653</c:v>
                </c:pt>
                <c:pt idx="6">
                  <c:v>1.4699</c:v>
                </c:pt>
                <c:pt idx="7">
                  <c:v>1.4730000000000001</c:v>
                </c:pt>
                <c:pt idx="8">
                  <c:v>1.4788000000000001</c:v>
                </c:pt>
                <c:pt idx="9">
                  <c:v>1.4845999999999999</c:v>
                </c:pt>
                <c:pt idx="10">
                  <c:v>1.4909999999999999</c:v>
                </c:pt>
                <c:pt idx="11">
                  <c:v>1.51745</c:v>
                </c:pt>
                <c:pt idx="12">
                  <c:v>1.5849000000000002</c:v>
                </c:pt>
                <c:pt idx="13">
                  <c:v>1.5932499999999998</c:v>
                </c:pt>
                <c:pt idx="14">
                  <c:v>1.63107</c:v>
                </c:pt>
                <c:pt idx="15">
                  <c:v>1.7198500000000001</c:v>
                </c:pt>
                <c:pt idx="16">
                  <c:v>1.8042500000000001</c:v>
                </c:pt>
                <c:pt idx="17">
                  <c:v>1.8348500000000003</c:v>
                </c:pt>
                <c:pt idx="18">
                  <c:v>1.8358000000000001</c:v>
                </c:pt>
                <c:pt idx="19">
                  <c:v>1.8406499999999999</c:v>
                </c:pt>
                <c:pt idx="20">
                  <c:v>1.8521000000000001</c:v>
                </c:pt>
              </c:numCache>
            </c:numRef>
          </c:cat>
          <c:val>
            <c:numRef>
              <c:f>Hoja1!$F$2:$F$22</c:f>
              <c:numCache>
                <c:formatCode>0.00</c:formatCode>
                <c:ptCount val="21"/>
                <c:pt idx="0">
                  <c:v>0.29799999999999827</c:v>
                </c:pt>
                <c:pt idx="1">
                  <c:v>0.5425000000000022</c:v>
                </c:pt>
                <c:pt idx="2">
                  <c:v>0.74149999999999849</c:v>
                </c:pt>
                <c:pt idx="3">
                  <c:v>0.75900000000000034</c:v>
                </c:pt>
                <c:pt idx="4">
                  <c:v>0.84999999999999964</c:v>
                </c:pt>
                <c:pt idx="5">
                  <c:v>1.0029999999999983</c:v>
                </c:pt>
                <c:pt idx="6">
                  <c:v>1.0489999999999995</c:v>
                </c:pt>
                <c:pt idx="7">
                  <c:v>1.08</c:v>
                </c:pt>
                <c:pt idx="8">
                  <c:v>1.1379999999999999</c:v>
                </c:pt>
                <c:pt idx="9">
                  <c:v>1.1959999999999997</c:v>
                </c:pt>
                <c:pt idx="10">
                  <c:v>1.259999999999998</c:v>
                </c:pt>
                <c:pt idx="11">
                  <c:v>1.5244999999999997</c:v>
                </c:pt>
                <c:pt idx="12">
                  <c:v>2.1989999999999998</c:v>
                </c:pt>
                <c:pt idx="13">
                  <c:v>2.2824999999999971</c:v>
                </c:pt>
                <c:pt idx="14">
                  <c:v>2.6607000000000003</c:v>
                </c:pt>
                <c:pt idx="15">
                  <c:v>3.5485000000000024</c:v>
                </c:pt>
                <c:pt idx="16">
                  <c:v>4.3925000000000001</c:v>
                </c:pt>
                <c:pt idx="17">
                  <c:v>4.698500000000001</c:v>
                </c:pt>
                <c:pt idx="18">
                  <c:v>4.7080000000000002</c:v>
                </c:pt>
                <c:pt idx="19">
                  <c:v>4.7564999999999973</c:v>
                </c:pt>
                <c:pt idx="20">
                  <c:v>4.8710000000000004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A-4115-B228-9F3D094A80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Vt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Vo (</a:t>
                </a:r>
                <a:r>
                  <a:rPr lang="es-MX" baseline="0"/>
                  <a:t>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Voltaje del circuito</a:t>
            </a:r>
            <a:r>
              <a:rPr lang="es-MX" baseline="0"/>
              <a:t> acondicionador de señal (valores prácticos)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Hoja1!$E$2:$E$22</c:f>
              <c:numCache>
                <c:formatCode>0.000</c:formatCode>
                <c:ptCount val="21"/>
                <c:pt idx="0">
                  <c:v>1.42</c:v>
                </c:pt>
                <c:pt idx="1">
                  <c:v>1.44</c:v>
                </c:pt>
                <c:pt idx="2">
                  <c:v>1.46</c:v>
                </c:pt>
                <c:pt idx="3">
                  <c:v>1.47</c:v>
                </c:pt>
                <c:pt idx="4">
                  <c:v>1.472</c:v>
                </c:pt>
                <c:pt idx="5">
                  <c:v>1.4950000000000001</c:v>
                </c:pt>
                <c:pt idx="6">
                  <c:v>1.5</c:v>
                </c:pt>
                <c:pt idx="7">
                  <c:v>1.5049999999999999</c:v>
                </c:pt>
                <c:pt idx="8">
                  <c:v>1.508</c:v>
                </c:pt>
                <c:pt idx="9">
                  <c:v>1.51</c:v>
                </c:pt>
                <c:pt idx="10">
                  <c:v>1.53</c:v>
                </c:pt>
                <c:pt idx="11">
                  <c:v>1.54</c:v>
                </c:pt>
                <c:pt idx="12">
                  <c:v>1.61</c:v>
                </c:pt>
                <c:pt idx="13">
                  <c:v>1.62</c:v>
                </c:pt>
                <c:pt idx="14">
                  <c:v>1.65</c:v>
                </c:pt>
                <c:pt idx="15">
                  <c:v>1.75</c:v>
                </c:pt>
                <c:pt idx="16">
                  <c:v>1.84</c:v>
                </c:pt>
                <c:pt idx="17">
                  <c:v>1.87</c:v>
                </c:pt>
                <c:pt idx="18">
                  <c:v>1.875</c:v>
                </c:pt>
                <c:pt idx="19">
                  <c:v>1.879</c:v>
                </c:pt>
                <c:pt idx="20">
                  <c:v>1.92</c:v>
                </c:pt>
              </c:numCache>
            </c:numRef>
          </c:cat>
          <c:val>
            <c:numRef>
              <c:f>Hoja1!$G$2:$G$22</c:f>
              <c:numCache>
                <c:formatCode>0.00</c:formatCode>
                <c:ptCount val="21"/>
                <c:pt idx="0">
                  <c:v>0.28000000000000003</c:v>
                </c:pt>
                <c:pt idx="1">
                  <c:v>0.5</c:v>
                </c:pt>
                <c:pt idx="2" formatCode="General">
                  <c:v>0.69</c:v>
                </c:pt>
                <c:pt idx="3" formatCode="General">
                  <c:v>0.7</c:v>
                </c:pt>
                <c:pt idx="4">
                  <c:v>0.79</c:v>
                </c:pt>
                <c:pt idx="5">
                  <c:v>0.93</c:v>
                </c:pt>
                <c:pt idx="6">
                  <c:v>0.99</c:v>
                </c:pt>
                <c:pt idx="7">
                  <c:v>1.02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1.21</c:v>
                </c:pt>
                <c:pt idx="11">
                  <c:v>1.47</c:v>
                </c:pt>
                <c:pt idx="12">
                  <c:v>2.16</c:v>
                </c:pt>
                <c:pt idx="13">
                  <c:v>2.25</c:v>
                </c:pt>
                <c:pt idx="14">
                  <c:v>2.66</c:v>
                </c:pt>
                <c:pt idx="15">
                  <c:v>3.54</c:v>
                </c:pt>
                <c:pt idx="16">
                  <c:v>4.42</c:v>
                </c:pt>
                <c:pt idx="17">
                  <c:v>4.7300000000000004</c:v>
                </c:pt>
                <c:pt idx="18">
                  <c:v>4.7300000000000004</c:v>
                </c:pt>
                <c:pt idx="19">
                  <c:v>4.7699999999999996</c:v>
                </c:pt>
                <c:pt idx="20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5-4796-8912-DF512E0A0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Vt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Vo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Voltaje del sensor AD590 (valores teóricos)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Hoja1!$A$2:$A$22</c:f>
              <c:numCache>
                <c:formatCode>0.00</c:formatCode>
                <c:ptCount val="21"/>
                <c:pt idx="0">
                  <c:v>5.9599999999999795</c:v>
                </c:pt>
                <c:pt idx="1">
                  <c:v>10.850000000000023</c:v>
                </c:pt>
                <c:pt idx="2">
                  <c:v>14.829999999999984</c:v>
                </c:pt>
                <c:pt idx="3">
                  <c:v>15.180000000000007</c:v>
                </c:pt>
                <c:pt idx="4">
                  <c:v>17</c:v>
                </c:pt>
                <c:pt idx="5" formatCode="General">
                  <c:v>20.059999999999999</c:v>
                </c:pt>
                <c:pt idx="6">
                  <c:v>20.980000000000018</c:v>
                </c:pt>
                <c:pt idx="7">
                  <c:v>21.600000000000023</c:v>
                </c:pt>
                <c:pt idx="8">
                  <c:v>22.759999999999991</c:v>
                </c:pt>
                <c:pt idx="9">
                  <c:v>23.920000000000016</c:v>
                </c:pt>
                <c:pt idx="10">
                  <c:v>25.199999999999989</c:v>
                </c:pt>
                <c:pt idx="11">
                  <c:v>30.490000000000009</c:v>
                </c:pt>
                <c:pt idx="12">
                  <c:v>43.980000000000018</c:v>
                </c:pt>
                <c:pt idx="13">
                  <c:v>45.649999999999977</c:v>
                </c:pt>
                <c:pt idx="14">
                  <c:v>53.213999999999999</c:v>
                </c:pt>
                <c:pt idx="15">
                  <c:v>70.970000000000027</c:v>
                </c:pt>
                <c:pt idx="16">
                  <c:v>87.850000000000023</c:v>
                </c:pt>
                <c:pt idx="17">
                  <c:v>93.970000000000027</c:v>
                </c:pt>
                <c:pt idx="18">
                  <c:v>94.160000000000025</c:v>
                </c:pt>
                <c:pt idx="19">
                  <c:v>95.13</c:v>
                </c:pt>
                <c:pt idx="20">
                  <c:v>97.420000000000016</c:v>
                </c:pt>
              </c:numCache>
            </c:numRef>
          </c:cat>
          <c:val>
            <c:numRef>
              <c:f>Hoja1!$D$2:$D$22</c:f>
              <c:numCache>
                <c:formatCode>0.000</c:formatCode>
                <c:ptCount val="21"/>
                <c:pt idx="0">
                  <c:v>1.3947999999999998</c:v>
                </c:pt>
                <c:pt idx="1">
                  <c:v>1.4192500000000001</c:v>
                </c:pt>
                <c:pt idx="2">
                  <c:v>1.4391499999999999</c:v>
                </c:pt>
                <c:pt idx="3">
                  <c:v>1.4409000000000001</c:v>
                </c:pt>
                <c:pt idx="4">
                  <c:v>1.45</c:v>
                </c:pt>
                <c:pt idx="5">
                  <c:v>1.4653</c:v>
                </c:pt>
                <c:pt idx="6">
                  <c:v>1.4699</c:v>
                </c:pt>
                <c:pt idx="7">
                  <c:v>1.4730000000000001</c:v>
                </c:pt>
                <c:pt idx="8">
                  <c:v>1.4788000000000001</c:v>
                </c:pt>
                <c:pt idx="9">
                  <c:v>1.4845999999999999</c:v>
                </c:pt>
                <c:pt idx="10">
                  <c:v>1.4909999999999999</c:v>
                </c:pt>
                <c:pt idx="11">
                  <c:v>1.51745</c:v>
                </c:pt>
                <c:pt idx="12">
                  <c:v>1.5849000000000002</c:v>
                </c:pt>
                <c:pt idx="13">
                  <c:v>1.5932499999999998</c:v>
                </c:pt>
                <c:pt idx="14">
                  <c:v>1.63107</c:v>
                </c:pt>
                <c:pt idx="15">
                  <c:v>1.7198500000000001</c:v>
                </c:pt>
                <c:pt idx="16">
                  <c:v>1.8042500000000001</c:v>
                </c:pt>
                <c:pt idx="17">
                  <c:v>1.8348500000000003</c:v>
                </c:pt>
                <c:pt idx="18">
                  <c:v>1.8358000000000001</c:v>
                </c:pt>
                <c:pt idx="19">
                  <c:v>1.8406499999999999</c:v>
                </c:pt>
                <c:pt idx="20">
                  <c:v>1.8521000000000001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3-4F88-A20E-9AF7F642F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Voltaje del sensor AD590 (valores prácticos)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Hoja1!$A$2:$A$22</c:f>
              <c:numCache>
                <c:formatCode>0.00</c:formatCode>
                <c:ptCount val="21"/>
                <c:pt idx="0">
                  <c:v>5.9599999999999795</c:v>
                </c:pt>
                <c:pt idx="1">
                  <c:v>10.850000000000023</c:v>
                </c:pt>
                <c:pt idx="2">
                  <c:v>14.829999999999984</c:v>
                </c:pt>
                <c:pt idx="3">
                  <c:v>15.180000000000007</c:v>
                </c:pt>
                <c:pt idx="4">
                  <c:v>17</c:v>
                </c:pt>
                <c:pt idx="5" formatCode="General">
                  <c:v>20.059999999999999</c:v>
                </c:pt>
                <c:pt idx="6">
                  <c:v>20.980000000000018</c:v>
                </c:pt>
                <c:pt idx="7">
                  <c:v>21.600000000000023</c:v>
                </c:pt>
                <c:pt idx="8">
                  <c:v>22.759999999999991</c:v>
                </c:pt>
                <c:pt idx="9">
                  <c:v>23.920000000000016</c:v>
                </c:pt>
                <c:pt idx="10">
                  <c:v>25.199999999999989</c:v>
                </c:pt>
                <c:pt idx="11">
                  <c:v>30.490000000000009</c:v>
                </c:pt>
                <c:pt idx="12">
                  <c:v>43.980000000000018</c:v>
                </c:pt>
                <c:pt idx="13">
                  <c:v>45.649999999999977</c:v>
                </c:pt>
                <c:pt idx="14">
                  <c:v>53.213999999999999</c:v>
                </c:pt>
                <c:pt idx="15">
                  <c:v>70.970000000000027</c:v>
                </c:pt>
                <c:pt idx="16">
                  <c:v>87.850000000000023</c:v>
                </c:pt>
                <c:pt idx="17">
                  <c:v>93.970000000000027</c:v>
                </c:pt>
                <c:pt idx="18">
                  <c:v>94.160000000000025</c:v>
                </c:pt>
                <c:pt idx="19">
                  <c:v>95.13</c:v>
                </c:pt>
                <c:pt idx="20">
                  <c:v>97.420000000000016</c:v>
                </c:pt>
              </c:numCache>
            </c:numRef>
          </c:cat>
          <c:val>
            <c:numRef>
              <c:f>Hoja1!$E$2:$E$22</c:f>
              <c:numCache>
                <c:formatCode>0.000</c:formatCode>
                <c:ptCount val="21"/>
                <c:pt idx="0">
                  <c:v>1.42</c:v>
                </c:pt>
                <c:pt idx="1">
                  <c:v>1.44</c:v>
                </c:pt>
                <c:pt idx="2">
                  <c:v>1.46</c:v>
                </c:pt>
                <c:pt idx="3">
                  <c:v>1.47</c:v>
                </c:pt>
                <c:pt idx="4">
                  <c:v>1.472</c:v>
                </c:pt>
                <c:pt idx="5">
                  <c:v>1.4950000000000001</c:v>
                </c:pt>
                <c:pt idx="6">
                  <c:v>1.5</c:v>
                </c:pt>
                <c:pt idx="7">
                  <c:v>1.5049999999999999</c:v>
                </c:pt>
                <c:pt idx="8">
                  <c:v>1.508</c:v>
                </c:pt>
                <c:pt idx="9">
                  <c:v>1.51</c:v>
                </c:pt>
                <c:pt idx="10">
                  <c:v>1.53</c:v>
                </c:pt>
                <c:pt idx="11">
                  <c:v>1.54</c:v>
                </c:pt>
                <c:pt idx="12">
                  <c:v>1.61</c:v>
                </c:pt>
                <c:pt idx="13">
                  <c:v>1.62</c:v>
                </c:pt>
                <c:pt idx="14">
                  <c:v>1.65</c:v>
                </c:pt>
                <c:pt idx="15">
                  <c:v>1.75</c:v>
                </c:pt>
                <c:pt idx="16">
                  <c:v>1.84</c:v>
                </c:pt>
                <c:pt idx="17">
                  <c:v>1.87</c:v>
                </c:pt>
                <c:pt idx="18">
                  <c:v>1.875</c:v>
                </c:pt>
                <c:pt idx="19">
                  <c:v>1.879</c:v>
                </c:pt>
                <c:pt idx="20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F30-B430-6E7EE89D46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Tc (°C)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Vt</a:t>
                </a:r>
                <a:r>
                  <a:rPr lang="es-MX" baseline="0"/>
                  <a:t>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Voltajes del CAS (teóricos y prácticos)</a:t>
            </a:r>
            <a:endParaRPr lang="es-MX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Vo (teórico)</c:v>
          </c:tx>
          <c:cat>
            <c:numRef>
              <c:f>Hoja1!$D$2:$D$22</c:f>
              <c:numCache>
                <c:formatCode>0.000</c:formatCode>
                <c:ptCount val="21"/>
                <c:pt idx="0">
                  <c:v>1.3947999999999998</c:v>
                </c:pt>
                <c:pt idx="1">
                  <c:v>1.4192500000000001</c:v>
                </c:pt>
                <c:pt idx="2">
                  <c:v>1.4391499999999999</c:v>
                </c:pt>
                <c:pt idx="3">
                  <c:v>1.4409000000000001</c:v>
                </c:pt>
                <c:pt idx="4">
                  <c:v>1.45</c:v>
                </c:pt>
                <c:pt idx="5">
                  <c:v>1.4653</c:v>
                </c:pt>
                <c:pt idx="6">
                  <c:v>1.4699</c:v>
                </c:pt>
                <c:pt idx="7">
                  <c:v>1.4730000000000001</c:v>
                </c:pt>
                <c:pt idx="8">
                  <c:v>1.4788000000000001</c:v>
                </c:pt>
                <c:pt idx="9">
                  <c:v>1.4845999999999999</c:v>
                </c:pt>
                <c:pt idx="10">
                  <c:v>1.4909999999999999</c:v>
                </c:pt>
                <c:pt idx="11">
                  <c:v>1.51745</c:v>
                </c:pt>
                <c:pt idx="12">
                  <c:v>1.5849000000000002</c:v>
                </c:pt>
                <c:pt idx="13">
                  <c:v>1.5932499999999998</c:v>
                </c:pt>
                <c:pt idx="14">
                  <c:v>1.63107</c:v>
                </c:pt>
                <c:pt idx="15">
                  <c:v>1.7198500000000001</c:v>
                </c:pt>
                <c:pt idx="16">
                  <c:v>1.8042500000000001</c:v>
                </c:pt>
                <c:pt idx="17">
                  <c:v>1.8348500000000003</c:v>
                </c:pt>
                <c:pt idx="18">
                  <c:v>1.8358000000000001</c:v>
                </c:pt>
                <c:pt idx="19">
                  <c:v>1.8406499999999999</c:v>
                </c:pt>
                <c:pt idx="20">
                  <c:v>1.8521000000000001</c:v>
                </c:pt>
              </c:numCache>
            </c:numRef>
          </c:cat>
          <c:val>
            <c:numRef>
              <c:f>Hoja1!$F$2:$F$22</c:f>
              <c:numCache>
                <c:formatCode>0.00</c:formatCode>
                <c:ptCount val="21"/>
                <c:pt idx="0">
                  <c:v>0.29799999999999827</c:v>
                </c:pt>
                <c:pt idx="1">
                  <c:v>0.5425000000000022</c:v>
                </c:pt>
                <c:pt idx="2">
                  <c:v>0.74149999999999849</c:v>
                </c:pt>
                <c:pt idx="3">
                  <c:v>0.75900000000000034</c:v>
                </c:pt>
                <c:pt idx="4">
                  <c:v>0.84999999999999964</c:v>
                </c:pt>
                <c:pt idx="5">
                  <c:v>1.0029999999999983</c:v>
                </c:pt>
                <c:pt idx="6">
                  <c:v>1.0489999999999995</c:v>
                </c:pt>
                <c:pt idx="7">
                  <c:v>1.08</c:v>
                </c:pt>
                <c:pt idx="8">
                  <c:v>1.1379999999999999</c:v>
                </c:pt>
                <c:pt idx="9">
                  <c:v>1.1959999999999997</c:v>
                </c:pt>
                <c:pt idx="10">
                  <c:v>1.259999999999998</c:v>
                </c:pt>
                <c:pt idx="11">
                  <c:v>1.5244999999999997</c:v>
                </c:pt>
                <c:pt idx="12">
                  <c:v>2.1989999999999998</c:v>
                </c:pt>
                <c:pt idx="13">
                  <c:v>2.2824999999999971</c:v>
                </c:pt>
                <c:pt idx="14">
                  <c:v>2.6607000000000003</c:v>
                </c:pt>
                <c:pt idx="15">
                  <c:v>3.5485000000000024</c:v>
                </c:pt>
                <c:pt idx="16">
                  <c:v>4.3925000000000001</c:v>
                </c:pt>
                <c:pt idx="17">
                  <c:v>4.698500000000001</c:v>
                </c:pt>
                <c:pt idx="18">
                  <c:v>4.7080000000000002</c:v>
                </c:pt>
                <c:pt idx="19">
                  <c:v>4.7564999999999973</c:v>
                </c:pt>
                <c:pt idx="20">
                  <c:v>4.8710000000000004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8-44AE-8949-5FE4633D93A3}"/>
            </c:ext>
          </c:extLst>
        </c:ser>
        <c:ser>
          <c:idx val="0"/>
          <c:order val="1"/>
          <c:tx>
            <c:v>Vp (práctico)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Hoja1!$E$2:$E$22</c:f>
              <c:numCache>
                <c:formatCode>0.000</c:formatCode>
                <c:ptCount val="21"/>
                <c:pt idx="0">
                  <c:v>1.42</c:v>
                </c:pt>
                <c:pt idx="1">
                  <c:v>1.44</c:v>
                </c:pt>
                <c:pt idx="2">
                  <c:v>1.46</c:v>
                </c:pt>
                <c:pt idx="3">
                  <c:v>1.47</c:v>
                </c:pt>
                <c:pt idx="4">
                  <c:v>1.472</c:v>
                </c:pt>
                <c:pt idx="5">
                  <c:v>1.4950000000000001</c:v>
                </c:pt>
                <c:pt idx="6">
                  <c:v>1.5</c:v>
                </c:pt>
                <c:pt idx="7">
                  <c:v>1.5049999999999999</c:v>
                </c:pt>
                <c:pt idx="8">
                  <c:v>1.508</c:v>
                </c:pt>
                <c:pt idx="9">
                  <c:v>1.51</c:v>
                </c:pt>
                <c:pt idx="10">
                  <c:v>1.53</c:v>
                </c:pt>
                <c:pt idx="11">
                  <c:v>1.54</c:v>
                </c:pt>
                <c:pt idx="12">
                  <c:v>1.61</c:v>
                </c:pt>
                <c:pt idx="13">
                  <c:v>1.62</c:v>
                </c:pt>
                <c:pt idx="14">
                  <c:v>1.65</c:v>
                </c:pt>
                <c:pt idx="15">
                  <c:v>1.75</c:v>
                </c:pt>
                <c:pt idx="16">
                  <c:v>1.84</c:v>
                </c:pt>
                <c:pt idx="17">
                  <c:v>1.87</c:v>
                </c:pt>
                <c:pt idx="18">
                  <c:v>1.875</c:v>
                </c:pt>
                <c:pt idx="19">
                  <c:v>1.879</c:v>
                </c:pt>
                <c:pt idx="20">
                  <c:v>1.92</c:v>
                </c:pt>
              </c:numCache>
            </c:numRef>
          </c:cat>
          <c:val>
            <c:numRef>
              <c:f>Hoja1!$G$2:$G$22</c:f>
              <c:numCache>
                <c:formatCode>0.00</c:formatCode>
                <c:ptCount val="21"/>
                <c:pt idx="0">
                  <c:v>0.28000000000000003</c:v>
                </c:pt>
                <c:pt idx="1">
                  <c:v>0.5</c:v>
                </c:pt>
                <c:pt idx="2" formatCode="General">
                  <c:v>0.69</c:v>
                </c:pt>
                <c:pt idx="3" formatCode="General">
                  <c:v>0.7</c:v>
                </c:pt>
                <c:pt idx="4">
                  <c:v>0.79</c:v>
                </c:pt>
                <c:pt idx="5">
                  <c:v>0.93</c:v>
                </c:pt>
                <c:pt idx="6">
                  <c:v>0.99</c:v>
                </c:pt>
                <c:pt idx="7">
                  <c:v>1.02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1.21</c:v>
                </c:pt>
                <c:pt idx="11">
                  <c:v>1.47</c:v>
                </c:pt>
                <c:pt idx="12">
                  <c:v>2.16</c:v>
                </c:pt>
                <c:pt idx="13">
                  <c:v>2.25</c:v>
                </c:pt>
                <c:pt idx="14">
                  <c:v>2.66</c:v>
                </c:pt>
                <c:pt idx="15">
                  <c:v>3.54</c:v>
                </c:pt>
                <c:pt idx="16">
                  <c:v>4.42</c:v>
                </c:pt>
                <c:pt idx="17">
                  <c:v>4.7300000000000004</c:v>
                </c:pt>
                <c:pt idx="18">
                  <c:v>4.7300000000000004</c:v>
                </c:pt>
                <c:pt idx="19">
                  <c:v>4.7699999999999996</c:v>
                </c:pt>
                <c:pt idx="20">
                  <c:v>4.8499999999999996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8-44AE-8949-5FE4633D93A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04528"/>
        <c:axId val="1034255088"/>
      </c:lineChart>
      <c:catAx>
        <c:axId val="103420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Vt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55088"/>
        <c:crosses val="autoZero"/>
        <c:auto val="1"/>
        <c:lblAlgn val="ctr"/>
        <c:lblOffset val="100"/>
        <c:noMultiLvlLbl val="0"/>
      </c:catAx>
      <c:valAx>
        <c:axId val="10342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aseline="0"/>
                  <a:t>Vo (V)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20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36738</xdr:colOff>
      <xdr:row>30</xdr:row>
      <xdr:rowOff>61230</xdr:rowOff>
    </xdr:from>
    <xdr:to>
      <xdr:col>8</xdr:col>
      <xdr:colOff>422738</xdr:colOff>
      <xdr:row>58</xdr:row>
      <xdr:rowOff>127230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A8BFC-DA6D-4F9A-8AA7-C013C5124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23</xdr:row>
      <xdr:rowOff>-1</xdr:rowOff>
    </xdr:from>
    <xdr:to>
      <xdr:col>24</xdr:col>
      <xdr:colOff>386000</xdr:colOff>
      <xdr:row>51</xdr:row>
      <xdr:rowOff>65999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DC6E03-9470-47AF-9223-CAF372BE7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500063</xdr:colOff>
      <xdr:row>83</xdr:row>
      <xdr:rowOff>119062</xdr:rowOff>
    </xdr:from>
    <xdr:to>
      <xdr:col>7</xdr:col>
      <xdr:colOff>632063</xdr:colOff>
      <xdr:row>111</xdr:row>
      <xdr:rowOff>185062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2774C5-6AB4-4685-B1F0-6FE6A37F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83</xdr:row>
      <xdr:rowOff>119062</xdr:rowOff>
    </xdr:from>
    <xdr:to>
      <xdr:col>24</xdr:col>
      <xdr:colOff>5000</xdr:colOff>
      <xdr:row>111</xdr:row>
      <xdr:rowOff>185062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D572D1-B6FA-4B9F-8E53-5F360AFB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100011</xdr:colOff>
      <xdr:row>52</xdr:row>
      <xdr:rowOff>190498</xdr:rowOff>
    </xdr:from>
    <xdr:to>
      <xdr:col>8</xdr:col>
      <xdr:colOff>486011</xdr:colOff>
      <xdr:row>81</xdr:row>
      <xdr:rowOff>65998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0EED7F-E3BB-4B66-B230-7E07701C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53</xdr:row>
      <xdr:rowOff>-1</xdr:rowOff>
    </xdr:from>
    <xdr:to>
      <xdr:col>24</xdr:col>
      <xdr:colOff>386000</xdr:colOff>
      <xdr:row>81</xdr:row>
      <xdr:rowOff>65999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ED692F7-EF0A-40E8-B15B-08C00408F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84</xdr:row>
      <xdr:rowOff>0</xdr:rowOff>
    </xdr:from>
    <xdr:to>
      <xdr:col>40</xdr:col>
      <xdr:colOff>186428</xdr:colOff>
      <xdr:row>112</xdr:row>
      <xdr:rowOff>66000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4A70000-84AF-4EC2-BD36-1A231260D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2662-3741-47C2-BFC7-4FFFD16BEADD}">
  <dimension ref="A1:AG52"/>
  <sheetViews>
    <sheetView tabSelected="1" topLeftCell="X70" zoomScale="70" zoomScaleNormal="70" workbookViewId="0">
      <selection activeCell="AO107" sqref="AO107"/>
    </sheetView>
  </sheetViews>
  <sheetFormatPr baseColWidth="10" defaultRowHeight="15" x14ac:dyDescent="0.25"/>
  <cols>
    <col min="1" max="1" width="13.7109375" bestFit="1" customWidth="1"/>
    <col min="2" max="2" width="26.42578125" bestFit="1" customWidth="1"/>
    <col min="3" max="3" width="27.28515625" bestFit="1" customWidth="1"/>
    <col min="4" max="4" width="24.42578125" bestFit="1" customWidth="1"/>
    <col min="5" max="5" width="25.28515625" bestFit="1" customWidth="1"/>
    <col min="6" max="6" width="21" bestFit="1" customWidth="1"/>
    <col min="7" max="7" width="22" bestFit="1" customWidth="1"/>
    <col min="8" max="8" width="9.85546875" bestFit="1" customWidth="1"/>
    <col min="9" max="9" width="14.85546875" bestFit="1" customWidth="1"/>
    <col min="10" max="10" width="18.5703125" bestFit="1" customWidth="1"/>
    <col min="11" max="11" width="5.7109375" bestFit="1" customWidth="1"/>
    <col min="12" max="12" width="11.42578125" bestFit="1" customWidth="1"/>
    <col min="13" max="13" width="16.28515625" bestFit="1" customWidth="1"/>
    <col min="14" max="14" width="6.5703125" bestFit="1" customWidth="1"/>
    <col min="15" max="15" width="17.7109375" bestFit="1" customWidth="1"/>
    <col min="16" max="16" width="7.140625" bestFit="1" customWidth="1"/>
    <col min="17" max="17" width="19.28515625" bestFit="1" customWidth="1"/>
    <col min="18" max="18" width="7" bestFit="1" customWidth="1"/>
    <col min="19" max="19" width="9.85546875" bestFit="1" customWidth="1"/>
    <col min="20" max="20" width="9.28515625" bestFit="1" customWidth="1"/>
    <col min="21" max="21" width="21.7109375" bestFit="1" customWidth="1"/>
    <col min="22" max="22" width="6.5703125" bestFit="1" customWidth="1"/>
    <col min="23" max="23" width="16.28515625" bestFit="1" customWidth="1"/>
    <col min="24" max="24" width="17.7109375" bestFit="1" customWidth="1"/>
    <col min="25" max="25" width="15.28515625" bestFit="1" customWidth="1"/>
    <col min="26" max="26" width="7.140625" bestFit="1" customWidth="1"/>
    <col min="27" max="27" width="7" bestFit="1" customWidth="1"/>
    <col min="28" max="29" width="19.85546875" bestFit="1" customWidth="1"/>
    <col min="30" max="30" width="21.42578125" bestFit="1" customWidth="1"/>
    <col min="31" max="31" width="21.28515625" bestFit="1" customWidth="1"/>
    <col min="32" max="32" width="5.7109375" bestFit="1" customWidth="1"/>
    <col min="33" max="33" width="11.42578125" bestFit="1" customWidth="1"/>
  </cols>
  <sheetData>
    <row r="1" spans="1:33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24</v>
      </c>
      <c r="L1" t="s">
        <v>25</v>
      </c>
      <c r="O1" t="s">
        <v>26</v>
      </c>
      <c r="P1" t="s">
        <v>27</v>
      </c>
      <c r="Q1" t="s">
        <v>39</v>
      </c>
      <c r="R1" t="s">
        <v>28</v>
      </c>
      <c r="S1" t="s">
        <v>5</v>
      </c>
      <c r="T1" t="s">
        <v>29</v>
      </c>
      <c r="U1" t="s">
        <v>30</v>
      </c>
      <c r="X1" t="s">
        <v>26</v>
      </c>
      <c r="Y1" t="s">
        <v>38</v>
      </c>
      <c r="Z1" t="s">
        <v>27</v>
      </c>
      <c r="AA1" t="s">
        <v>28</v>
      </c>
      <c r="AD1" t="s">
        <v>31</v>
      </c>
      <c r="AE1" t="s">
        <v>32</v>
      </c>
      <c r="AF1" t="s">
        <v>24</v>
      </c>
      <c r="AG1" t="s">
        <v>25</v>
      </c>
    </row>
    <row r="2" spans="1:33" x14ac:dyDescent="0.25">
      <c r="A2" s="1">
        <f>( B2 - 273 ) / 1</f>
        <v>5.9599999999999795</v>
      </c>
      <c r="B2" s="1">
        <v>278.95999999999998</v>
      </c>
      <c r="C2" s="1">
        <v>278.95999999999998</v>
      </c>
      <c r="D2" s="8">
        <f>5000*(B2 / 1000000)</f>
        <v>1.3947999999999998</v>
      </c>
      <c r="E2" s="8">
        <v>1.42</v>
      </c>
      <c r="F2" s="1">
        <f>50000*(B2 / 1000000)-13.65</f>
        <v>0.29799999999999827</v>
      </c>
      <c r="G2" s="1">
        <v>0.28000000000000003</v>
      </c>
      <c r="H2" s="2" t="s">
        <v>11</v>
      </c>
      <c r="I2" s="1">
        <f>BIN2DEC(H2)</f>
        <v>15</v>
      </c>
      <c r="J2" s="1">
        <f>I2/50</f>
        <v>0.3</v>
      </c>
      <c r="K2" s="1">
        <f>ABS(F2-G2)/F2</f>
        <v>6.0402684563752834E-2</v>
      </c>
      <c r="L2" s="3">
        <f>K2</f>
        <v>6.0402684563752834E-2</v>
      </c>
      <c r="O2" s="1">
        <f>A2</f>
        <v>5.9599999999999795</v>
      </c>
      <c r="P2" s="1">
        <f>C2</f>
        <v>278.95999999999998</v>
      </c>
      <c r="Q2" s="8">
        <f>E2</f>
        <v>1.42</v>
      </c>
      <c r="R2" s="1">
        <f>G2</f>
        <v>0.28000000000000003</v>
      </c>
      <c r="S2" s="2" t="str">
        <f>H2</f>
        <v>00001111</v>
      </c>
      <c r="T2" s="1">
        <f>I2</f>
        <v>15</v>
      </c>
      <c r="U2" s="1">
        <f>J2</f>
        <v>0.3</v>
      </c>
      <c r="X2" s="1">
        <f>A2</f>
        <v>5.9599999999999795</v>
      </c>
      <c r="Y2" s="8">
        <f>E2</f>
        <v>1.42</v>
      </c>
      <c r="Z2" s="1">
        <f>P2</f>
        <v>278.95999999999998</v>
      </c>
      <c r="AA2" s="1">
        <f>F2</f>
        <v>0.29799999999999827</v>
      </c>
      <c r="AD2" s="1">
        <f>AA2</f>
        <v>0.29799999999999827</v>
      </c>
      <c r="AE2" s="1">
        <f>R2</f>
        <v>0.28000000000000003</v>
      </c>
      <c r="AF2" s="1">
        <f>K2</f>
        <v>6.0402684563752834E-2</v>
      </c>
      <c r="AG2" s="4">
        <f>L2</f>
        <v>6.0402684563752834E-2</v>
      </c>
    </row>
    <row r="3" spans="1:33" x14ac:dyDescent="0.25">
      <c r="A3" s="1">
        <f>( B3 - 273 ) / 1</f>
        <v>10.850000000000023</v>
      </c>
      <c r="B3" s="1">
        <v>283.85000000000002</v>
      </c>
      <c r="C3" s="1">
        <v>283.85000000000002</v>
      </c>
      <c r="D3" s="8">
        <f t="shared" ref="D3:D24" si="0">5000*(B3 / 1000000)</f>
        <v>1.4192500000000001</v>
      </c>
      <c r="E3" s="8">
        <v>1.44</v>
      </c>
      <c r="F3" s="1">
        <f>50000*(B3 / 1000000)-13.65</f>
        <v>0.5425000000000022</v>
      </c>
      <c r="G3" s="1">
        <v>0.5</v>
      </c>
      <c r="H3" s="2" t="s">
        <v>35</v>
      </c>
      <c r="I3" s="1">
        <f>BIN2DEC(H3)</f>
        <v>26</v>
      </c>
      <c r="J3" s="1">
        <f>I3/50</f>
        <v>0.52</v>
      </c>
      <c r="K3" s="1">
        <f>ABS(F3-G3)/F3</f>
        <v>7.8341013824888533E-2</v>
      </c>
      <c r="L3" s="3">
        <f>K3</f>
        <v>7.8341013824888533E-2</v>
      </c>
      <c r="O3" s="1">
        <f>A3</f>
        <v>10.850000000000023</v>
      </c>
      <c r="P3" s="1">
        <f>C3</f>
        <v>283.85000000000002</v>
      </c>
      <c r="Q3" s="8">
        <f t="shared" ref="Q3:Q22" si="1">E3</f>
        <v>1.44</v>
      </c>
      <c r="R3" s="1">
        <f>G3</f>
        <v>0.5</v>
      </c>
      <c r="S3" s="2" t="str">
        <f>H3</f>
        <v>00011010</v>
      </c>
      <c r="T3" s="1">
        <f>I3</f>
        <v>26</v>
      </c>
      <c r="U3" s="1">
        <f>J3</f>
        <v>0.52</v>
      </c>
      <c r="X3" s="1">
        <f>A3</f>
        <v>10.850000000000023</v>
      </c>
      <c r="Y3" s="8">
        <f t="shared" ref="Y3:Y22" si="2">E3</f>
        <v>1.44</v>
      </c>
      <c r="Z3" s="1">
        <f>P3</f>
        <v>283.85000000000002</v>
      </c>
      <c r="AA3" s="1">
        <f>F3</f>
        <v>0.5425000000000022</v>
      </c>
      <c r="AD3" s="1">
        <f>AA3</f>
        <v>0.5425000000000022</v>
      </c>
      <c r="AE3" s="1">
        <f>R3</f>
        <v>0.5</v>
      </c>
      <c r="AF3" s="1">
        <f>K3</f>
        <v>7.8341013824888533E-2</v>
      </c>
      <c r="AG3" s="4">
        <f>L3</f>
        <v>7.8341013824888533E-2</v>
      </c>
    </row>
    <row r="4" spans="1:33" x14ac:dyDescent="0.25">
      <c r="A4" s="1">
        <f>( B4 - 273 ) / 1</f>
        <v>14.829999999999984</v>
      </c>
      <c r="B4">
        <v>287.83</v>
      </c>
      <c r="C4">
        <v>287.83</v>
      </c>
      <c r="D4" s="8">
        <f t="shared" si="0"/>
        <v>1.4391499999999999</v>
      </c>
      <c r="E4" s="8">
        <v>1.46</v>
      </c>
      <c r="F4" s="1">
        <f>50000*(B4 / 1000000)-13.65</f>
        <v>0.74149999999999849</v>
      </c>
      <c r="G4">
        <v>0.69</v>
      </c>
      <c r="H4" s="2" t="s">
        <v>36</v>
      </c>
      <c r="I4" s="1">
        <f>BIN2DEC(H4)</f>
        <v>34</v>
      </c>
      <c r="J4" s="1">
        <f>I4/50</f>
        <v>0.68</v>
      </c>
      <c r="K4" s="1">
        <f>ABS(F4-G4)/F4</f>
        <v>6.9453809844907149E-2</v>
      </c>
      <c r="L4" s="3">
        <f>K4</f>
        <v>6.9453809844907149E-2</v>
      </c>
      <c r="O4" s="1">
        <f>A4</f>
        <v>14.829999999999984</v>
      </c>
      <c r="P4" s="1">
        <f>C4</f>
        <v>287.83</v>
      </c>
      <c r="Q4" s="8">
        <f t="shared" si="1"/>
        <v>1.46</v>
      </c>
      <c r="R4" s="1">
        <f>G4</f>
        <v>0.69</v>
      </c>
      <c r="S4" s="2" t="str">
        <f>H4</f>
        <v>00100010</v>
      </c>
      <c r="T4" s="1">
        <f>I4</f>
        <v>34</v>
      </c>
      <c r="U4" s="1">
        <f>J4</f>
        <v>0.68</v>
      </c>
      <c r="X4" s="1">
        <f>A4</f>
        <v>14.829999999999984</v>
      </c>
      <c r="Y4" s="8">
        <f t="shared" si="2"/>
        <v>1.46</v>
      </c>
      <c r="Z4" s="1">
        <f>P4</f>
        <v>287.83</v>
      </c>
      <c r="AA4" s="1">
        <f>F4</f>
        <v>0.74149999999999849</v>
      </c>
      <c r="AD4" s="1">
        <f>AA4</f>
        <v>0.74149999999999849</v>
      </c>
      <c r="AE4" s="1">
        <f>R4</f>
        <v>0.69</v>
      </c>
      <c r="AF4" s="1">
        <f>K4</f>
        <v>6.9453809844907149E-2</v>
      </c>
      <c r="AG4" s="4">
        <f>L4</f>
        <v>6.9453809844907149E-2</v>
      </c>
    </row>
    <row r="5" spans="1:33" x14ac:dyDescent="0.25">
      <c r="A5" s="1">
        <f>( B5 - 273 ) / 1</f>
        <v>15.180000000000007</v>
      </c>
      <c r="B5">
        <v>288.18</v>
      </c>
      <c r="C5">
        <v>288.18</v>
      </c>
      <c r="D5" s="8">
        <f t="shared" si="0"/>
        <v>1.4409000000000001</v>
      </c>
      <c r="E5" s="8">
        <v>1.47</v>
      </c>
      <c r="F5" s="1">
        <f>50000*(B5 / 1000000)-13.65</f>
        <v>0.75900000000000034</v>
      </c>
      <c r="G5">
        <v>0.7</v>
      </c>
      <c r="H5" s="2" t="s">
        <v>12</v>
      </c>
      <c r="I5" s="1">
        <f>BIN2DEC(H5)</f>
        <v>36</v>
      </c>
      <c r="J5" s="1">
        <f>I5/50</f>
        <v>0.72</v>
      </c>
      <c r="K5" s="1">
        <f>ABS(F5-G5)/F5</f>
        <v>7.7733860342556471E-2</v>
      </c>
      <c r="L5" s="3">
        <f>K5</f>
        <v>7.7733860342556471E-2</v>
      </c>
      <c r="O5" s="1">
        <f>A5</f>
        <v>15.180000000000007</v>
      </c>
      <c r="P5" s="1">
        <f>C5</f>
        <v>288.18</v>
      </c>
      <c r="Q5" s="8">
        <f t="shared" si="1"/>
        <v>1.47</v>
      </c>
      <c r="R5" s="1">
        <f>G5</f>
        <v>0.7</v>
      </c>
      <c r="S5" s="2" t="str">
        <f>H5</f>
        <v>00100100</v>
      </c>
      <c r="T5" s="1">
        <f>I5</f>
        <v>36</v>
      </c>
      <c r="U5" s="1">
        <f>J5</f>
        <v>0.72</v>
      </c>
      <c r="X5" s="1">
        <f>A5</f>
        <v>15.180000000000007</v>
      </c>
      <c r="Y5" s="8">
        <f t="shared" si="2"/>
        <v>1.47</v>
      </c>
      <c r="Z5" s="1">
        <f>P5</f>
        <v>288.18</v>
      </c>
      <c r="AA5" s="1">
        <f>F5</f>
        <v>0.75900000000000034</v>
      </c>
      <c r="AD5" s="1">
        <f>AA5</f>
        <v>0.75900000000000034</v>
      </c>
      <c r="AE5" s="1">
        <f>R5</f>
        <v>0.7</v>
      </c>
      <c r="AF5" s="1">
        <f>K5</f>
        <v>7.7733860342556471E-2</v>
      </c>
      <c r="AG5" s="4">
        <f>L5</f>
        <v>7.7733860342556471E-2</v>
      </c>
    </row>
    <row r="6" spans="1:33" x14ac:dyDescent="0.25">
      <c r="A6" s="1">
        <f>( B6 - 273 ) / 1</f>
        <v>17</v>
      </c>
      <c r="B6" s="1">
        <v>290</v>
      </c>
      <c r="C6" s="1">
        <v>290</v>
      </c>
      <c r="D6" s="8">
        <f t="shared" si="0"/>
        <v>1.45</v>
      </c>
      <c r="E6" s="8">
        <v>1.472</v>
      </c>
      <c r="F6" s="1">
        <f>50000*(B6 / 1000000)-13.65</f>
        <v>0.84999999999999964</v>
      </c>
      <c r="G6" s="1">
        <v>0.79</v>
      </c>
      <c r="H6" s="2" t="s">
        <v>12</v>
      </c>
      <c r="I6" s="1">
        <f>BIN2DEC(H6)</f>
        <v>36</v>
      </c>
      <c r="J6" s="1">
        <f>I6/50</f>
        <v>0.72</v>
      </c>
      <c r="K6" s="1">
        <f>ABS(F6-G6)/F6</f>
        <v>7.0588235294117216E-2</v>
      </c>
      <c r="L6" s="3">
        <f>K6</f>
        <v>7.0588235294117216E-2</v>
      </c>
      <c r="O6" s="1">
        <f>A6</f>
        <v>17</v>
      </c>
      <c r="P6" s="1">
        <f>C6</f>
        <v>290</v>
      </c>
      <c r="Q6" s="8">
        <f t="shared" si="1"/>
        <v>1.472</v>
      </c>
      <c r="R6" s="1">
        <f>G6</f>
        <v>0.79</v>
      </c>
      <c r="S6" s="2" t="str">
        <f>H6</f>
        <v>00100100</v>
      </c>
      <c r="T6" s="1">
        <f>I6</f>
        <v>36</v>
      </c>
      <c r="U6" s="1">
        <f>J6</f>
        <v>0.72</v>
      </c>
      <c r="X6" s="1">
        <f>A6</f>
        <v>17</v>
      </c>
      <c r="Y6" s="8">
        <f t="shared" si="2"/>
        <v>1.472</v>
      </c>
      <c r="Z6" s="1">
        <f>P6</f>
        <v>290</v>
      </c>
      <c r="AA6" s="1">
        <f>F6</f>
        <v>0.84999999999999964</v>
      </c>
      <c r="AD6" s="1">
        <f>AA6</f>
        <v>0.84999999999999964</v>
      </c>
      <c r="AE6" s="1">
        <f>R6</f>
        <v>0.79</v>
      </c>
      <c r="AF6" s="1">
        <f>K6</f>
        <v>7.0588235294117216E-2</v>
      </c>
      <c r="AG6" s="4">
        <f>L6</f>
        <v>7.0588235294117216E-2</v>
      </c>
    </row>
    <row r="7" spans="1:33" x14ac:dyDescent="0.25">
      <c r="A7">
        <v>20.059999999999999</v>
      </c>
      <c r="B7">
        <f>(A7*1) + 273</f>
        <v>293.06</v>
      </c>
      <c r="C7" s="1">
        <v>293.06</v>
      </c>
      <c r="D7" s="8">
        <f t="shared" si="0"/>
        <v>1.4653</v>
      </c>
      <c r="E7" s="8">
        <v>1.4950000000000001</v>
      </c>
      <c r="F7" s="1">
        <f>50000*(B7 / 1000000)-13.65</f>
        <v>1.0029999999999983</v>
      </c>
      <c r="G7" s="1">
        <v>0.93</v>
      </c>
      <c r="H7" s="2" t="s">
        <v>33</v>
      </c>
      <c r="I7" s="1">
        <f>BIN2DEC(H7)</f>
        <v>42</v>
      </c>
      <c r="J7" s="1">
        <f>I7/50</f>
        <v>0.84</v>
      </c>
      <c r="K7" s="1">
        <f>ABS(F7-G7)/F7</f>
        <v>7.2781655034893727E-2</v>
      </c>
      <c r="L7" s="3">
        <f>K7</f>
        <v>7.2781655034893727E-2</v>
      </c>
      <c r="O7" s="1">
        <f>A7</f>
        <v>20.059999999999999</v>
      </c>
      <c r="P7" s="1">
        <f>C7</f>
        <v>293.06</v>
      </c>
      <c r="Q7" s="8">
        <f t="shared" si="1"/>
        <v>1.4950000000000001</v>
      </c>
      <c r="R7" s="1">
        <f>G7</f>
        <v>0.93</v>
      </c>
      <c r="S7" s="2" t="str">
        <f>H7</f>
        <v>00101010</v>
      </c>
      <c r="T7" s="1">
        <f>I7</f>
        <v>42</v>
      </c>
      <c r="U7" s="1">
        <f>J7</f>
        <v>0.84</v>
      </c>
      <c r="X7" s="1">
        <f>A7</f>
        <v>20.059999999999999</v>
      </c>
      <c r="Y7" s="8">
        <f t="shared" si="2"/>
        <v>1.4950000000000001</v>
      </c>
      <c r="Z7" s="1">
        <f>P7</f>
        <v>293.06</v>
      </c>
      <c r="AA7" s="1">
        <f>F7</f>
        <v>1.0029999999999983</v>
      </c>
      <c r="AD7" s="1">
        <f>AA7</f>
        <v>1.0029999999999983</v>
      </c>
      <c r="AE7" s="1">
        <f>R7</f>
        <v>0.93</v>
      </c>
      <c r="AF7" s="1">
        <f>K7</f>
        <v>7.2781655034893727E-2</v>
      </c>
      <c r="AG7" s="4">
        <f>L7</f>
        <v>7.2781655034893727E-2</v>
      </c>
    </row>
    <row r="8" spans="1:33" x14ac:dyDescent="0.25">
      <c r="A8" s="1">
        <f>( B8 - 273 ) / 1</f>
        <v>20.980000000000018</v>
      </c>
      <c r="B8" s="1">
        <v>293.98</v>
      </c>
      <c r="C8" s="1">
        <v>293.98</v>
      </c>
      <c r="D8" s="8">
        <f t="shared" si="0"/>
        <v>1.4699</v>
      </c>
      <c r="E8" s="8">
        <v>1.5</v>
      </c>
      <c r="F8" s="1">
        <f>50000*(B8 / 1000000)-13.65</f>
        <v>1.0489999999999995</v>
      </c>
      <c r="G8" s="1">
        <v>0.99</v>
      </c>
      <c r="H8" s="2" t="s">
        <v>13</v>
      </c>
      <c r="I8" s="1">
        <f>BIN2DEC(H8)</f>
        <v>48</v>
      </c>
      <c r="J8" s="1">
        <f>I8/50</f>
        <v>0.96</v>
      </c>
      <c r="K8" s="1">
        <f>ABS(F8-G8)/F8</f>
        <v>5.6244041944708792E-2</v>
      </c>
      <c r="L8" s="3">
        <f>K8</f>
        <v>5.6244041944708792E-2</v>
      </c>
      <c r="O8" s="1">
        <f>A8</f>
        <v>20.980000000000018</v>
      </c>
      <c r="P8" s="1">
        <f>C8</f>
        <v>293.98</v>
      </c>
      <c r="Q8" s="8">
        <f t="shared" si="1"/>
        <v>1.5</v>
      </c>
      <c r="R8" s="1">
        <f>G8</f>
        <v>0.99</v>
      </c>
      <c r="S8" s="2" t="str">
        <f>H8</f>
        <v>00110000</v>
      </c>
      <c r="T8" s="1">
        <f>I8</f>
        <v>48</v>
      </c>
      <c r="U8" s="1">
        <f>J8</f>
        <v>0.96</v>
      </c>
      <c r="X8" s="1">
        <f>A8</f>
        <v>20.980000000000018</v>
      </c>
      <c r="Y8" s="8">
        <f t="shared" si="2"/>
        <v>1.5</v>
      </c>
      <c r="Z8" s="1">
        <f>P8</f>
        <v>293.98</v>
      </c>
      <c r="AA8" s="1">
        <f>F8</f>
        <v>1.0489999999999995</v>
      </c>
      <c r="AD8" s="1">
        <f>AA8</f>
        <v>1.0489999999999995</v>
      </c>
      <c r="AE8" s="1">
        <f>R8</f>
        <v>0.99</v>
      </c>
      <c r="AF8" s="1">
        <f>K8</f>
        <v>5.6244041944708792E-2</v>
      </c>
      <c r="AG8" s="4">
        <f>L8</f>
        <v>5.6244041944708792E-2</v>
      </c>
    </row>
    <row r="9" spans="1:33" x14ac:dyDescent="0.25">
      <c r="A9" s="1">
        <f>( B9 - 273 ) / 1</f>
        <v>21.600000000000023</v>
      </c>
      <c r="B9" s="1">
        <v>294.60000000000002</v>
      </c>
      <c r="C9" s="1">
        <v>294.60000000000002</v>
      </c>
      <c r="D9" s="8">
        <f t="shared" si="0"/>
        <v>1.4730000000000001</v>
      </c>
      <c r="E9" s="8">
        <v>1.5049999999999999</v>
      </c>
      <c r="F9" s="1">
        <f>50000*(B9 / 1000000)-13.65</f>
        <v>1.08</v>
      </c>
      <c r="G9" s="1">
        <v>1.02</v>
      </c>
      <c r="H9" s="2" t="s">
        <v>34</v>
      </c>
      <c r="I9" s="1">
        <f>BIN2DEC(H9)</f>
        <v>50</v>
      </c>
      <c r="J9" s="1">
        <f>I9/50</f>
        <v>1</v>
      </c>
      <c r="K9" s="1">
        <f>ABS(F9-G9)/F9</f>
        <v>5.5555555555555601E-2</v>
      </c>
      <c r="L9" s="3">
        <f>K9</f>
        <v>5.5555555555555601E-2</v>
      </c>
      <c r="O9" s="1">
        <f>A9</f>
        <v>21.600000000000023</v>
      </c>
      <c r="P9" s="1">
        <f>C9</f>
        <v>294.60000000000002</v>
      </c>
      <c r="Q9" s="8">
        <f t="shared" si="1"/>
        <v>1.5049999999999999</v>
      </c>
      <c r="R9" s="1">
        <f>G9</f>
        <v>1.02</v>
      </c>
      <c r="S9" s="2" t="str">
        <f>H9</f>
        <v>00110010</v>
      </c>
      <c r="T9" s="1">
        <f>I9</f>
        <v>50</v>
      </c>
      <c r="U9" s="1">
        <f>J9</f>
        <v>1</v>
      </c>
      <c r="X9" s="1">
        <f>A9</f>
        <v>21.600000000000023</v>
      </c>
      <c r="Y9" s="8">
        <f t="shared" si="2"/>
        <v>1.5049999999999999</v>
      </c>
      <c r="Z9" s="1">
        <f>P9</f>
        <v>294.60000000000002</v>
      </c>
      <c r="AA9" s="1">
        <f>F9</f>
        <v>1.08</v>
      </c>
      <c r="AD9" s="1">
        <f>AA9</f>
        <v>1.08</v>
      </c>
      <c r="AE9" s="1">
        <f>R9</f>
        <v>1.02</v>
      </c>
      <c r="AF9" s="1">
        <f>K9</f>
        <v>5.5555555555555601E-2</v>
      </c>
      <c r="AG9" s="4">
        <f>L9</f>
        <v>5.5555555555555601E-2</v>
      </c>
    </row>
    <row r="10" spans="1:33" x14ac:dyDescent="0.25">
      <c r="A10" s="1">
        <f>( B10 - 273 ) / 1</f>
        <v>22.759999999999991</v>
      </c>
      <c r="B10" s="1">
        <v>295.76</v>
      </c>
      <c r="C10" s="1">
        <v>295.75</v>
      </c>
      <c r="D10" s="8">
        <f t="shared" si="0"/>
        <v>1.4788000000000001</v>
      </c>
      <c r="E10" s="8">
        <v>1.508</v>
      </c>
      <c r="F10" s="1">
        <f>50000*(B10 / 1000000)-13.65</f>
        <v>1.1379999999999999</v>
      </c>
      <c r="G10" s="1">
        <v>1.1499999999999999</v>
      </c>
      <c r="H10" s="2" t="s">
        <v>37</v>
      </c>
      <c r="I10" s="1">
        <f>BIN2DEC(H10)</f>
        <v>51</v>
      </c>
      <c r="J10" s="1">
        <f>I10/50</f>
        <v>1.02</v>
      </c>
      <c r="K10" s="1">
        <f>ABS(F10-G10)/F10</f>
        <v>1.054481546572936E-2</v>
      </c>
      <c r="L10" s="3">
        <f>K10</f>
        <v>1.054481546572936E-2</v>
      </c>
      <c r="O10" s="1">
        <f>A10</f>
        <v>22.759999999999991</v>
      </c>
      <c r="P10" s="1">
        <f>C10</f>
        <v>295.75</v>
      </c>
      <c r="Q10" s="8">
        <f t="shared" si="1"/>
        <v>1.508</v>
      </c>
      <c r="R10" s="1">
        <f>G10</f>
        <v>1.1499999999999999</v>
      </c>
      <c r="S10" s="2" t="str">
        <f>H10</f>
        <v>00110011</v>
      </c>
      <c r="T10" s="1">
        <f>I10</f>
        <v>51</v>
      </c>
      <c r="U10" s="1">
        <f>J10</f>
        <v>1.02</v>
      </c>
      <c r="X10" s="1">
        <f>A10</f>
        <v>22.759999999999991</v>
      </c>
      <c r="Y10" s="8">
        <f t="shared" si="2"/>
        <v>1.508</v>
      </c>
      <c r="Z10" s="1">
        <f>P10</f>
        <v>295.75</v>
      </c>
      <c r="AA10" s="1">
        <f>F10</f>
        <v>1.1379999999999999</v>
      </c>
      <c r="AD10" s="1">
        <f>AA10</f>
        <v>1.1379999999999999</v>
      </c>
      <c r="AE10" s="1">
        <f>R10</f>
        <v>1.1499999999999999</v>
      </c>
      <c r="AF10" s="1">
        <f>K10</f>
        <v>1.054481546572936E-2</v>
      </c>
      <c r="AG10" s="4">
        <f>L10</f>
        <v>1.054481546572936E-2</v>
      </c>
    </row>
    <row r="11" spans="1:33" x14ac:dyDescent="0.25">
      <c r="A11" s="1">
        <f>( B11 - 273 ) / 1</f>
        <v>23.920000000000016</v>
      </c>
      <c r="B11" s="1">
        <v>296.92</v>
      </c>
      <c r="C11" s="1">
        <v>296.92</v>
      </c>
      <c r="D11" s="8">
        <f t="shared" si="0"/>
        <v>1.4845999999999999</v>
      </c>
      <c r="E11" s="8">
        <v>1.51</v>
      </c>
      <c r="F11" s="1">
        <f>50000*(B11 / 1000000)-13.65</f>
        <v>1.1959999999999997</v>
      </c>
      <c r="G11" s="1">
        <v>1.1499999999999999</v>
      </c>
      <c r="H11" s="2" t="s">
        <v>37</v>
      </c>
      <c r="I11" s="1">
        <f>BIN2DEC(H11)</f>
        <v>51</v>
      </c>
      <c r="J11" s="1">
        <f>I11/50</f>
        <v>1.02</v>
      </c>
      <c r="K11" s="1">
        <f>ABS(F11-G11)/F11</f>
        <v>3.8461538461538318E-2</v>
      </c>
      <c r="L11" s="3">
        <f>K11</f>
        <v>3.8461538461538318E-2</v>
      </c>
      <c r="O11" s="1">
        <f>A11</f>
        <v>23.920000000000016</v>
      </c>
      <c r="P11" s="1">
        <f>C11</f>
        <v>296.92</v>
      </c>
      <c r="Q11" s="8">
        <f t="shared" si="1"/>
        <v>1.51</v>
      </c>
      <c r="R11" s="1">
        <f>G11</f>
        <v>1.1499999999999999</v>
      </c>
      <c r="S11" s="2" t="str">
        <f>H11</f>
        <v>00110011</v>
      </c>
      <c r="T11" s="1">
        <f>I11</f>
        <v>51</v>
      </c>
      <c r="U11" s="1">
        <f>J11</f>
        <v>1.02</v>
      </c>
      <c r="X11" s="1">
        <f>A11</f>
        <v>23.920000000000016</v>
      </c>
      <c r="Y11" s="8">
        <f t="shared" si="2"/>
        <v>1.51</v>
      </c>
      <c r="Z11" s="1">
        <f>P11</f>
        <v>296.92</v>
      </c>
      <c r="AA11" s="1">
        <f>F11</f>
        <v>1.1959999999999997</v>
      </c>
      <c r="AD11" s="1">
        <f>AA11</f>
        <v>1.1959999999999997</v>
      </c>
      <c r="AE11" s="1">
        <f>R11</f>
        <v>1.1499999999999999</v>
      </c>
      <c r="AF11" s="1">
        <f>K11</f>
        <v>3.8461538461538318E-2</v>
      </c>
      <c r="AG11" s="4">
        <f>L11</f>
        <v>3.8461538461538318E-2</v>
      </c>
    </row>
    <row r="12" spans="1:33" x14ac:dyDescent="0.25">
      <c r="A12" s="5">
        <f>( B12 - 273 ) / 1</f>
        <v>25.199999999999989</v>
      </c>
      <c r="B12" s="5">
        <v>298.2</v>
      </c>
      <c r="C12" s="5">
        <v>298.2</v>
      </c>
      <c r="D12" s="8">
        <f t="shared" si="0"/>
        <v>1.4909999999999999</v>
      </c>
      <c r="E12" s="8">
        <v>1.53</v>
      </c>
      <c r="F12" s="5">
        <f>50000*(B12 / 1000000)-13.65</f>
        <v>1.259999999999998</v>
      </c>
      <c r="G12" s="5">
        <v>1.21</v>
      </c>
      <c r="H12" s="6" t="s">
        <v>10</v>
      </c>
      <c r="I12" s="5">
        <f>BIN2DEC(H12)</f>
        <v>52</v>
      </c>
      <c r="J12" s="5">
        <f>I12/50</f>
        <v>1.04</v>
      </c>
      <c r="K12" s="5">
        <f>ABS(F12-G12)/F12</f>
        <v>3.9682539682538195E-2</v>
      </c>
      <c r="L12" s="7">
        <f>K12</f>
        <v>3.9682539682538195E-2</v>
      </c>
      <c r="O12" s="1">
        <f>A12</f>
        <v>25.199999999999989</v>
      </c>
      <c r="P12" s="1">
        <f>C12</f>
        <v>298.2</v>
      </c>
      <c r="Q12" s="8">
        <f t="shared" si="1"/>
        <v>1.53</v>
      </c>
      <c r="R12" s="1">
        <f>G12</f>
        <v>1.21</v>
      </c>
      <c r="S12" s="2" t="str">
        <f>H12</f>
        <v>00110100</v>
      </c>
      <c r="T12" s="1">
        <f>I12</f>
        <v>52</v>
      </c>
      <c r="U12" s="1">
        <f>J12</f>
        <v>1.04</v>
      </c>
      <c r="X12" s="1">
        <f>A12</f>
        <v>25.199999999999989</v>
      </c>
      <c r="Y12" s="8">
        <f t="shared" si="2"/>
        <v>1.53</v>
      </c>
      <c r="Z12" s="1">
        <f>P12</f>
        <v>298.2</v>
      </c>
      <c r="AA12" s="1">
        <f>F12</f>
        <v>1.259999999999998</v>
      </c>
      <c r="AD12" s="1">
        <f>AA12</f>
        <v>1.259999999999998</v>
      </c>
      <c r="AE12" s="1">
        <f>R12</f>
        <v>1.21</v>
      </c>
      <c r="AF12" s="1">
        <f>K12</f>
        <v>3.9682539682538195E-2</v>
      </c>
      <c r="AG12" s="4">
        <f>L12</f>
        <v>3.9682539682538195E-2</v>
      </c>
    </row>
    <row r="13" spans="1:33" x14ac:dyDescent="0.25">
      <c r="A13" s="1">
        <f>( B13 - 273 ) / 1</f>
        <v>30.490000000000009</v>
      </c>
      <c r="B13" s="1">
        <v>303.49</v>
      </c>
      <c r="C13" s="1">
        <v>303.49</v>
      </c>
      <c r="D13" s="8">
        <f t="shared" si="0"/>
        <v>1.51745</v>
      </c>
      <c r="E13" s="8">
        <v>1.54</v>
      </c>
      <c r="F13" s="1">
        <f>50000*(B13 / 1000000)-13.65</f>
        <v>1.5244999999999997</v>
      </c>
      <c r="G13" s="1">
        <v>1.47</v>
      </c>
      <c r="H13" s="2" t="s">
        <v>14</v>
      </c>
      <c r="I13" s="1">
        <f>BIN2DEC(H13)</f>
        <v>74</v>
      </c>
      <c r="J13" s="1">
        <f>I13/50</f>
        <v>1.48</v>
      </c>
      <c r="K13" s="1">
        <f>ABS(F13-G13)/F13</f>
        <v>3.5749426041324882E-2</v>
      </c>
      <c r="L13" s="3">
        <f>K13</f>
        <v>3.5749426041324882E-2</v>
      </c>
      <c r="O13" s="1">
        <f>A13</f>
        <v>30.490000000000009</v>
      </c>
      <c r="P13" s="1">
        <f>C13</f>
        <v>303.49</v>
      </c>
      <c r="Q13" s="8">
        <f t="shared" si="1"/>
        <v>1.54</v>
      </c>
      <c r="R13" s="1">
        <f>G13</f>
        <v>1.47</v>
      </c>
      <c r="S13" s="2" t="str">
        <f>H13</f>
        <v>01001010</v>
      </c>
      <c r="T13" s="1">
        <f>I13</f>
        <v>74</v>
      </c>
      <c r="U13" s="1">
        <f>J13</f>
        <v>1.48</v>
      </c>
      <c r="X13" s="1">
        <f>A13</f>
        <v>30.490000000000009</v>
      </c>
      <c r="Y13" s="8">
        <f t="shared" si="2"/>
        <v>1.54</v>
      </c>
      <c r="Z13" s="1">
        <f>P13</f>
        <v>303.49</v>
      </c>
      <c r="AA13" s="1">
        <f>F13</f>
        <v>1.5244999999999997</v>
      </c>
      <c r="AD13" s="1">
        <f>AA13</f>
        <v>1.5244999999999997</v>
      </c>
      <c r="AE13" s="1">
        <f>R13</f>
        <v>1.47</v>
      </c>
      <c r="AF13" s="1">
        <f>K13</f>
        <v>3.5749426041324882E-2</v>
      </c>
      <c r="AG13" s="4">
        <f>L13</f>
        <v>3.5749426041324882E-2</v>
      </c>
    </row>
    <row r="14" spans="1:33" x14ac:dyDescent="0.25">
      <c r="A14" s="1">
        <f>( B14 - 273 ) / 1</f>
        <v>43.980000000000018</v>
      </c>
      <c r="B14" s="1">
        <v>316.98</v>
      </c>
      <c r="C14" s="1">
        <v>316.98</v>
      </c>
      <c r="D14" s="8">
        <f t="shared" si="0"/>
        <v>1.5849000000000002</v>
      </c>
      <c r="E14" s="8">
        <v>1.61</v>
      </c>
      <c r="F14" s="1">
        <f>50000*(B14 / 1000000)-13.65</f>
        <v>2.1989999999999998</v>
      </c>
      <c r="G14" s="1">
        <v>2.16</v>
      </c>
      <c r="H14" s="2" t="s">
        <v>15</v>
      </c>
      <c r="I14" s="1">
        <f>BIN2DEC(H14)</f>
        <v>98</v>
      </c>
      <c r="J14" s="1">
        <f>I14/50</f>
        <v>1.96</v>
      </c>
      <c r="K14" s="1">
        <f>ABS(F14-G14)/F14</f>
        <v>1.7735334242837519E-2</v>
      </c>
      <c r="L14" s="3">
        <f>K14</f>
        <v>1.7735334242837519E-2</v>
      </c>
      <c r="O14" s="1">
        <f>A14</f>
        <v>43.980000000000018</v>
      </c>
      <c r="P14" s="1">
        <f>C14</f>
        <v>316.98</v>
      </c>
      <c r="Q14" s="8">
        <f t="shared" si="1"/>
        <v>1.61</v>
      </c>
      <c r="R14" s="1">
        <f>G14</f>
        <v>2.16</v>
      </c>
      <c r="S14" s="2" t="str">
        <f>H14</f>
        <v>01100010</v>
      </c>
      <c r="T14" s="1">
        <f>I14</f>
        <v>98</v>
      </c>
      <c r="U14" s="1">
        <f>J14</f>
        <v>1.96</v>
      </c>
      <c r="X14" s="1">
        <f>A14</f>
        <v>43.980000000000018</v>
      </c>
      <c r="Y14" s="8">
        <f t="shared" si="2"/>
        <v>1.61</v>
      </c>
      <c r="Z14" s="1">
        <f>P14</f>
        <v>316.98</v>
      </c>
      <c r="AA14" s="1">
        <f>F14</f>
        <v>2.1989999999999998</v>
      </c>
      <c r="AD14" s="1">
        <f>AA14</f>
        <v>2.1989999999999998</v>
      </c>
      <c r="AE14" s="1">
        <f>R14</f>
        <v>2.16</v>
      </c>
      <c r="AF14" s="1">
        <f>K14</f>
        <v>1.7735334242837519E-2</v>
      </c>
      <c r="AG14" s="4">
        <f>L14</f>
        <v>1.7735334242837519E-2</v>
      </c>
    </row>
    <row r="15" spans="1:33" x14ac:dyDescent="0.25">
      <c r="A15" s="1">
        <f>( B15 - 273 ) / 1</f>
        <v>45.649999999999977</v>
      </c>
      <c r="B15" s="1">
        <v>318.64999999999998</v>
      </c>
      <c r="C15" s="1">
        <v>318.64999999999998</v>
      </c>
      <c r="D15" s="8">
        <f t="shared" si="0"/>
        <v>1.5932499999999998</v>
      </c>
      <c r="E15" s="8">
        <v>1.62</v>
      </c>
      <c r="F15" s="1">
        <f>50000*(B15 / 1000000)-13.65</f>
        <v>2.2824999999999971</v>
      </c>
      <c r="G15" s="1">
        <v>2.25</v>
      </c>
      <c r="H15" s="2" t="s">
        <v>16</v>
      </c>
      <c r="I15" s="1">
        <f>BIN2DEC(H15)</f>
        <v>103</v>
      </c>
      <c r="J15" s="1">
        <f>I15/50</f>
        <v>2.06</v>
      </c>
      <c r="K15" s="1">
        <f>ABS(F15-G15)/F15</f>
        <v>1.4238773274916594E-2</v>
      </c>
      <c r="L15" s="3">
        <f>K15</f>
        <v>1.4238773274916594E-2</v>
      </c>
      <c r="O15" s="1">
        <f>A15</f>
        <v>45.649999999999977</v>
      </c>
      <c r="P15" s="1">
        <f>C15</f>
        <v>318.64999999999998</v>
      </c>
      <c r="Q15" s="8">
        <f t="shared" si="1"/>
        <v>1.62</v>
      </c>
      <c r="R15" s="1">
        <f>G15</f>
        <v>2.25</v>
      </c>
      <c r="S15" s="2" t="str">
        <f>H15</f>
        <v>01100111</v>
      </c>
      <c r="T15" s="1">
        <f>I15</f>
        <v>103</v>
      </c>
      <c r="U15" s="1">
        <f>J15</f>
        <v>2.06</v>
      </c>
      <c r="X15" s="1">
        <f>A15</f>
        <v>45.649999999999977</v>
      </c>
      <c r="Y15" s="8">
        <f t="shared" si="2"/>
        <v>1.62</v>
      </c>
      <c r="Z15" s="1">
        <f>P15</f>
        <v>318.64999999999998</v>
      </c>
      <c r="AA15" s="1">
        <f>F15</f>
        <v>2.2824999999999971</v>
      </c>
      <c r="AD15" s="1">
        <f>AA15</f>
        <v>2.2824999999999971</v>
      </c>
      <c r="AE15" s="1">
        <f>R15</f>
        <v>2.25</v>
      </c>
      <c r="AF15" s="1">
        <f>K15</f>
        <v>1.4238773274916594E-2</v>
      </c>
      <c r="AG15" s="4">
        <f>L15</f>
        <v>1.4238773274916594E-2</v>
      </c>
    </row>
    <row r="16" spans="1:33" x14ac:dyDescent="0.25">
      <c r="A16" s="1">
        <f>( B16 - 273 ) / 1</f>
        <v>53.213999999999999</v>
      </c>
      <c r="B16" s="1">
        <v>326.214</v>
      </c>
      <c r="C16" s="1">
        <v>326.214</v>
      </c>
      <c r="D16" s="8">
        <f t="shared" si="0"/>
        <v>1.63107</v>
      </c>
      <c r="E16" s="8">
        <v>1.65</v>
      </c>
      <c r="F16" s="1">
        <f>50000*(B16 / 1000000)-13.65</f>
        <v>2.6607000000000003</v>
      </c>
      <c r="G16" s="1">
        <v>2.66</v>
      </c>
      <c r="H16" s="2" t="s">
        <v>17</v>
      </c>
      <c r="I16" s="1">
        <f>BIN2DEC(H16)</f>
        <v>128</v>
      </c>
      <c r="J16" s="1">
        <f>I16/50</f>
        <v>2.56</v>
      </c>
      <c r="K16" s="1">
        <f>ABS(F16-G16)/F16</f>
        <v>2.6308866087877057E-4</v>
      </c>
      <c r="L16" s="3">
        <f>K16</f>
        <v>2.6308866087877057E-4</v>
      </c>
      <c r="O16" s="1">
        <f>A16</f>
        <v>53.213999999999999</v>
      </c>
      <c r="P16" s="1">
        <f>C16</f>
        <v>326.214</v>
      </c>
      <c r="Q16" s="8">
        <f t="shared" si="1"/>
        <v>1.65</v>
      </c>
      <c r="R16" s="1">
        <f>G16</f>
        <v>2.66</v>
      </c>
      <c r="S16" s="2" t="str">
        <f>H16</f>
        <v>10000000</v>
      </c>
      <c r="T16" s="1">
        <f>I16</f>
        <v>128</v>
      </c>
      <c r="U16" s="1">
        <f>J16</f>
        <v>2.56</v>
      </c>
      <c r="X16" s="1">
        <f>A16</f>
        <v>53.213999999999999</v>
      </c>
      <c r="Y16" s="8">
        <f t="shared" si="2"/>
        <v>1.65</v>
      </c>
      <c r="Z16" s="1">
        <f>P16</f>
        <v>326.214</v>
      </c>
      <c r="AA16" s="1">
        <f>F16</f>
        <v>2.6607000000000003</v>
      </c>
      <c r="AD16" s="1">
        <f>AA16</f>
        <v>2.6607000000000003</v>
      </c>
      <c r="AE16" s="1">
        <f>R16</f>
        <v>2.66</v>
      </c>
      <c r="AF16" s="1">
        <f>K16</f>
        <v>2.6308866087877057E-4</v>
      </c>
      <c r="AG16" s="4">
        <f>L16</f>
        <v>2.6308866087877057E-4</v>
      </c>
    </row>
    <row r="17" spans="1:33" x14ac:dyDescent="0.25">
      <c r="A17" s="1">
        <f>( B17 - 273 ) / 1</f>
        <v>70.970000000000027</v>
      </c>
      <c r="B17" s="1">
        <v>343.97</v>
      </c>
      <c r="C17" s="1">
        <v>343.97</v>
      </c>
      <c r="D17" s="8">
        <f t="shared" si="0"/>
        <v>1.7198500000000001</v>
      </c>
      <c r="E17" s="8">
        <v>1.75</v>
      </c>
      <c r="F17" s="1">
        <f>50000*(B17 / 1000000)-13.65</f>
        <v>3.5485000000000024</v>
      </c>
      <c r="G17" s="1">
        <v>3.54</v>
      </c>
      <c r="H17" s="2" t="s">
        <v>18</v>
      </c>
      <c r="I17" s="1">
        <f>BIN2DEC(H17)</f>
        <v>174</v>
      </c>
      <c r="J17" s="1">
        <f>I17/50</f>
        <v>3.48</v>
      </c>
      <c r="K17" s="1">
        <f>ABS(F17-G17)/F17</f>
        <v>2.3953783288720274E-3</v>
      </c>
      <c r="L17" s="3">
        <f>K17</f>
        <v>2.3953783288720274E-3</v>
      </c>
      <c r="O17" s="1">
        <f>A17</f>
        <v>70.970000000000027</v>
      </c>
      <c r="P17" s="1">
        <f>C17</f>
        <v>343.97</v>
      </c>
      <c r="Q17" s="8">
        <f t="shared" si="1"/>
        <v>1.75</v>
      </c>
      <c r="R17" s="1">
        <f>G17</f>
        <v>3.54</v>
      </c>
      <c r="S17" s="2" t="str">
        <f>H17</f>
        <v>10101110</v>
      </c>
      <c r="T17" s="1">
        <f>I17</f>
        <v>174</v>
      </c>
      <c r="U17" s="1">
        <f>J17</f>
        <v>3.48</v>
      </c>
      <c r="X17" s="1">
        <f>A17</f>
        <v>70.970000000000027</v>
      </c>
      <c r="Y17" s="8">
        <f t="shared" si="2"/>
        <v>1.75</v>
      </c>
      <c r="Z17" s="1">
        <f>P17</f>
        <v>343.97</v>
      </c>
      <c r="AA17" s="1">
        <f>F17</f>
        <v>3.5485000000000024</v>
      </c>
      <c r="AD17" s="1">
        <f>AA17</f>
        <v>3.5485000000000024</v>
      </c>
      <c r="AE17" s="1">
        <f>R17</f>
        <v>3.54</v>
      </c>
      <c r="AF17" s="1">
        <f>K17</f>
        <v>2.3953783288720274E-3</v>
      </c>
      <c r="AG17" s="4">
        <f>L17</f>
        <v>2.3953783288720274E-3</v>
      </c>
    </row>
    <row r="18" spans="1:33" x14ac:dyDescent="0.25">
      <c r="A18" s="1">
        <f>( B18 - 273 ) / 1</f>
        <v>87.850000000000023</v>
      </c>
      <c r="B18" s="1">
        <v>360.85</v>
      </c>
      <c r="C18" s="1">
        <v>360.85</v>
      </c>
      <c r="D18" s="8">
        <f t="shared" si="0"/>
        <v>1.8042500000000001</v>
      </c>
      <c r="E18" s="8">
        <v>1.84</v>
      </c>
      <c r="F18" s="1">
        <f>50000*(B18 / 1000000)-13.65</f>
        <v>4.3925000000000001</v>
      </c>
      <c r="G18" s="1">
        <v>4.42</v>
      </c>
      <c r="H18" s="2" t="s">
        <v>19</v>
      </c>
      <c r="I18" s="1">
        <f>BIN2DEC(H18)</f>
        <v>207</v>
      </c>
      <c r="J18" s="1">
        <f>I18/50</f>
        <v>4.1399999999999997</v>
      </c>
      <c r="K18" s="1">
        <f>ABS(F18-G18)/F18</f>
        <v>6.2606715993169856E-3</v>
      </c>
      <c r="L18" s="3">
        <f>K18</f>
        <v>6.2606715993169856E-3</v>
      </c>
      <c r="O18" s="1">
        <f>A18</f>
        <v>87.850000000000023</v>
      </c>
      <c r="P18" s="1">
        <f>C18</f>
        <v>360.85</v>
      </c>
      <c r="Q18" s="8">
        <f t="shared" si="1"/>
        <v>1.84</v>
      </c>
      <c r="R18" s="1">
        <f>G18</f>
        <v>4.42</v>
      </c>
      <c r="S18" s="2" t="str">
        <f>H18</f>
        <v>11001111</v>
      </c>
      <c r="T18" s="1">
        <f>I18</f>
        <v>207</v>
      </c>
      <c r="U18" s="1">
        <f>J18</f>
        <v>4.1399999999999997</v>
      </c>
      <c r="X18" s="1">
        <f>A18</f>
        <v>87.850000000000023</v>
      </c>
      <c r="Y18" s="8">
        <f t="shared" si="2"/>
        <v>1.84</v>
      </c>
      <c r="Z18" s="1">
        <f>P18</f>
        <v>360.85</v>
      </c>
      <c r="AA18" s="1">
        <f>F18</f>
        <v>4.3925000000000001</v>
      </c>
      <c r="AD18" s="1">
        <f>AA18</f>
        <v>4.3925000000000001</v>
      </c>
      <c r="AE18" s="1">
        <f>R18</f>
        <v>4.42</v>
      </c>
      <c r="AF18" s="1">
        <f>K18</f>
        <v>6.2606715993169856E-3</v>
      </c>
      <c r="AG18" s="4">
        <f>L18</f>
        <v>6.2606715993169856E-3</v>
      </c>
    </row>
    <row r="19" spans="1:33" x14ac:dyDescent="0.25">
      <c r="A19" s="1">
        <f>( B19 - 273 ) / 1</f>
        <v>93.970000000000027</v>
      </c>
      <c r="B19" s="1">
        <v>366.97</v>
      </c>
      <c r="C19" s="1">
        <v>366.97</v>
      </c>
      <c r="D19" s="8">
        <f t="shared" si="0"/>
        <v>1.8348500000000003</v>
      </c>
      <c r="E19" s="8">
        <v>1.87</v>
      </c>
      <c r="F19" s="1">
        <f>50000*(B19 / 1000000)-13.65</f>
        <v>4.698500000000001</v>
      </c>
      <c r="G19" s="1">
        <v>4.7300000000000004</v>
      </c>
      <c r="H19" s="2" t="s">
        <v>20</v>
      </c>
      <c r="I19" s="1">
        <f>BIN2DEC(H19)</f>
        <v>230</v>
      </c>
      <c r="J19" s="1">
        <f>I19/50</f>
        <v>4.5999999999999996</v>
      </c>
      <c r="K19" s="1">
        <f>ABS(F19-G19)/F19</f>
        <v>6.7042673193571161E-3</v>
      </c>
      <c r="L19" s="3">
        <f>K19</f>
        <v>6.7042673193571161E-3</v>
      </c>
      <c r="O19" s="1">
        <f>A19</f>
        <v>93.970000000000027</v>
      </c>
      <c r="P19" s="1">
        <f>C19</f>
        <v>366.97</v>
      </c>
      <c r="Q19" s="8">
        <f t="shared" si="1"/>
        <v>1.87</v>
      </c>
      <c r="R19" s="1">
        <f>G19</f>
        <v>4.7300000000000004</v>
      </c>
      <c r="S19" s="2" t="str">
        <f>H19</f>
        <v>11100110</v>
      </c>
      <c r="T19" s="1">
        <f>I19</f>
        <v>230</v>
      </c>
      <c r="U19" s="1">
        <f>J19</f>
        <v>4.5999999999999996</v>
      </c>
      <c r="X19" s="1">
        <f>A19</f>
        <v>93.970000000000027</v>
      </c>
      <c r="Y19" s="8">
        <f t="shared" si="2"/>
        <v>1.87</v>
      </c>
      <c r="Z19" s="1">
        <f>P19</f>
        <v>366.97</v>
      </c>
      <c r="AA19" s="1">
        <f>F19</f>
        <v>4.698500000000001</v>
      </c>
      <c r="AD19" s="1">
        <f>AA19</f>
        <v>4.698500000000001</v>
      </c>
      <c r="AE19" s="1">
        <f>R19</f>
        <v>4.7300000000000004</v>
      </c>
      <c r="AF19" s="1">
        <f>K19</f>
        <v>6.7042673193571161E-3</v>
      </c>
      <c r="AG19" s="4">
        <f>L19</f>
        <v>6.7042673193571161E-3</v>
      </c>
    </row>
    <row r="20" spans="1:33" x14ac:dyDescent="0.25">
      <c r="A20" s="1">
        <f>( B20 - 273 ) / 1</f>
        <v>94.160000000000025</v>
      </c>
      <c r="B20" s="1">
        <v>367.16</v>
      </c>
      <c r="C20" s="1">
        <v>367.16</v>
      </c>
      <c r="D20" s="8">
        <f t="shared" si="0"/>
        <v>1.8358000000000001</v>
      </c>
      <c r="E20" s="8">
        <v>1.875</v>
      </c>
      <c r="F20" s="1">
        <f>50000*(B20 / 1000000)-13.65</f>
        <v>4.7080000000000002</v>
      </c>
      <c r="G20" s="1">
        <v>4.7300000000000004</v>
      </c>
      <c r="H20" s="2" t="s">
        <v>21</v>
      </c>
      <c r="I20" s="1">
        <f>BIN2DEC(H20)</f>
        <v>236</v>
      </c>
      <c r="J20" s="1">
        <f>I20/50</f>
        <v>4.72</v>
      </c>
      <c r="K20" s="1">
        <f>ABS(F20-G20)/F20</f>
        <v>4.6728971962617331E-3</v>
      </c>
      <c r="L20" s="3">
        <f>K20</f>
        <v>4.6728971962617331E-3</v>
      </c>
      <c r="O20" s="1">
        <f>A20</f>
        <v>94.160000000000025</v>
      </c>
      <c r="P20" s="1">
        <f>C20</f>
        <v>367.16</v>
      </c>
      <c r="Q20" s="8">
        <f t="shared" si="1"/>
        <v>1.875</v>
      </c>
      <c r="R20" s="1">
        <f>G20</f>
        <v>4.7300000000000004</v>
      </c>
      <c r="S20" s="2" t="str">
        <f>H20</f>
        <v>11101100</v>
      </c>
      <c r="T20" s="1">
        <f>I20</f>
        <v>236</v>
      </c>
      <c r="U20" s="1">
        <f>J20</f>
        <v>4.72</v>
      </c>
      <c r="X20" s="1">
        <f>A20</f>
        <v>94.160000000000025</v>
      </c>
      <c r="Y20" s="8">
        <f t="shared" si="2"/>
        <v>1.875</v>
      </c>
      <c r="Z20" s="1">
        <f>P20</f>
        <v>367.16</v>
      </c>
      <c r="AA20" s="1">
        <f>F20</f>
        <v>4.7080000000000002</v>
      </c>
      <c r="AD20" s="1">
        <f>AA20</f>
        <v>4.7080000000000002</v>
      </c>
      <c r="AE20" s="1">
        <f>R20</f>
        <v>4.7300000000000004</v>
      </c>
      <c r="AF20" s="1">
        <f>K20</f>
        <v>4.6728971962617331E-3</v>
      </c>
      <c r="AG20" s="4">
        <f>L20</f>
        <v>4.6728971962617331E-3</v>
      </c>
    </row>
    <row r="21" spans="1:33" x14ac:dyDescent="0.25">
      <c r="A21" s="1">
        <f>( B21 - 273 ) / 1</f>
        <v>95.13</v>
      </c>
      <c r="B21" s="1">
        <v>368.13</v>
      </c>
      <c r="C21" s="1">
        <v>368.13</v>
      </c>
      <c r="D21" s="8">
        <f t="shared" si="0"/>
        <v>1.8406499999999999</v>
      </c>
      <c r="E21" s="8">
        <v>1.879</v>
      </c>
      <c r="F21" s="1">
        <f>50000*(B21 / 1000000)-13.65</f>
        <v>4.7564999999999973</v>
      </c>
      <c r="G21" s="1">
        <v>4.7699999999999996</v>
      </c>
      <c r="H21" s="2" t="s">
        <v>22</v>
      </c>
      <c r="I21" s="1">
        <f>BIN2DEC(H21)</f>
        <v>238</v>
      </c>
      <c r="J21" s="1">
        <f>I21/50</f>
        <v>4.76</v>
      </c>
      <c r="K21" s="1">
        <f>ABS(F21-G21)/F21</f>
        <v>2.8382213812682216E-3</v>
      </c>
      <c r="L21" s="3">
        <f>K21</f>
        <v>2.8382213812682216E-3</v>
      </c>
      <c r="O21" s="1">
        <f>A21</f>
        <v>95.13</v>
      </c>
      <c r="P21" s="1">
        <f>C21</f>
        <v>368.13</v>
      </c>
      <c r="Q21" s="8">
        <f t="shared" si="1"/>
        <v>1.879</v>
      </c>
      <c r="R21" s="1">
        <f>G21</f>
        <v>4.7699999999999996</v>
      </c>
      <c r="S21" s="2" t="str">
        <f>H21</f>
        <v>11101110</v>
      </c>
      <c r="T21" s="1">
        <f>I21</f>
        <v>238</v>
      </c>
      <c r="U21" s="1">
        <f>J21</f>
        <v>4.76</v>
      </c>
      <c r="X21" s="1">
        <f>A21</f>
        <v>95.13</v>
      </c>
      <c r="Y21" s="8">
        <f t="shared" si="2"/>
        <v>1.879</v>
      </c>
      <c r="Z21" s="1">
        <f>P21</f>
        <v>368.13</v>
      </c>
      <c r="AA21" s="1">
        <f>F21</f>
        <v>4.7564999999999973</v>
      </c>
      <c r="AD21" s="1">
        <f>AA21</f>
        <v>4.7564999999999973</v>
      </c>
      <c r="AE21" s="1">
        <f>R21</f>
        <v>4.7699999999999996</v>
      </c>
      <c r="AF21" s="1">
        <f>K21</f>
        <v>2.8382213812682216E-3</v>
      </c>
      <c r="AG21" s="4">
        <f>L21</f>
        <v>2.8382213812682216E-3</v>
      </c>
    </row>
    <row r="22" spans="1:33" x14ac:dyDescent="0.25">
      <c r="A22" s="1">
        <f>( B22 - 273 ) / 1</f>
        <v>97.420000000000016</v>
      </c>
      <c r="B22" s="1">
        <v>370.42</v>
      </c>
      <c r="C22" s="1">
        <v>370.42</v>
      </c>
      <c r="D22" s="8">
        <f>5000*(B22 / 1000000)</f>
        <v>1.8521000000000001</v>
      </c>
      <c r="E22" s="8">
        <v>1.92</v>
      </c>
      <c r="F22" s="1">
        <f>50000*(B22 / 1000000)-13.65</f>
        <v>4.8710000000000004</v>
      </c>
      <c r="G22" s="1">
        <v>4.8499999999999996</v>
      </c>
      <c r="H22" s="2" t="s">
        <v>23</v>
      </c>
      <c r="I22" s="1">
        <f>BIN2DEC(H22)</f>
        <v>237</v>
      </c>
      <c r="J22" s="1">
        <f>I22/50</f>
        <v>4.74</v>
      </c>
      <c r="K22" s="1">
        <f>ABS(F22-G22)/F22</f>
        <v>4.3112297269556135E-3</v>
      </c>
      <c r="L22" s="3">
        <f>K22</f>
        <v>4.3112297269556135E-3</v>
      </c>
      <c r="O22" s="1">
        <f>A22</f>
        <v>97.420000000000016</v>
      </c>
      <c r="P22" s="1">
        <f>C22</f>
        <v>370.42</v>
      </c>
      <c r="Q22" s="8">
        <f t="shared" si="1"/>
        <v>1.92</v>
      </c>
      <c r="R22" s="1">
        <f>G22</f>
        <v>4.8499999999999996</v>
      </c>
      <c r="S22" s="2" t="str">
        <f>H22</f>
        <v>11101101</v>
      </c>
      <c r="T22" s="1">
        <f>I22</f>
        <v>237</v>
      </c>
      <c r="U22" s="1">
        <f>J22</f>
        <v>4.74</v>
      </c>
      <c r="X22" s="1">
        <f>A22</f>
        <v>97.420000000000016</v>
      </c>
      <c r="Y22" s="8">
        <f t="shared" si="2"/>
        <v>1.92</v>
      </c>
      <c r="Z22" s="1">
        <f>P22</f>
        <v>370.42</v>
      </c>
      <c r="AA22" s="1">
        <f>F22</f>
        <v>4.8710000000000004</v>
      </c>
      <c r="AD22" s="1">
        <f>AA22</f>
        <v>4.8710000000000004</v>
      </c>
      <c r="AE22" s="1">
        <f>R22</f>
        <v>4.8499999999999996</v>
      </c>
      <c r="AF22" s="1">
        <f>K22</f>
        <v>4.3112297269556135E-3</v>
      </c>
      <c r="AG22" s="4">
        <f>L22</f>
        <v>4.3112297269556135E-3</v>
      </c>
    </row>
    <row r="23" spans="1:33" x14ac:dyDescent="0.25">
      <c r="A23" s="1">
        <v>0</v>
      </c>
      <c r="B23" s="1">
        <f>(273 + A23) / 1</f>
        <v>273</v>
      </c>
      <c r="C23" s="1"/>
      <c r="D23" s="8">
        <f t="shared" si="0"/>
        <v>1.3650000000000002</v>
      </c>
      <c r="F23" s="1">
        <f>10*A2</f>
        <v>59.599999999999795</v>
      </c>
      <c r="G23" s="1"/>
      <c r="H23" s="2"/>
      <c r="I23" s="1"/>
      <c r="J23" s="1"/>
      <c r="AA23" s="1">
        <f>F23</f>
        <v>59.599999999999795</v>
      </c>
      <c r="AD23" s="1">
        <f>AA23</f>
        <v>59.599999999999795</v>
      </c>
      <c r="AF23" s="1">
        <f>SUM(AF2:AF22)</f>
        <v>0.72495903778717585</v>
      </c>
      <c r="AG23" s="4">
        <f>SUM(AG2:AG22)</f>
        <v>0.72495903778717585</v>
      </c>
    </row>
    <row r="24" spans="1:33" x14ac:dyDescent="0.25">
      <c r="A24" s="1">
        <v>100</v>
      </c>
      <c r="B24" s="1">
        <f>(273 + A24) / 1</f>
        <v>373</v>
      </c>
      <c r="C24" s="1"/>
      <c r="D24" s="8">
        <f t="shared" si="0"/>
        <v>1.865</v>
      </c>
      <c r="F24" s="1"/>
      <c r="G24" s="1"/>
      <c r="H24" s="2"/>
      <c r="I24" s="1"/>
      <c r="J24" s="1"/>
      <c r="AF24" s="1">
        <f>AF23/21</f>
        <v>3.4521858942246471E-2</v>
      </c>
      <c r="AG24" s="3">
        <f>AG23/21</f>
        <v>3.4521858942246471E-2</v>
      </c>
    </row>
    <row r="25" spans="1:33" x14ac:dyDescent="0.25">
      <c r="A25" s="1"/>
      <c r="B25" s="1"/>
      <c r="C25" s="1"/>
      <c r="D25" s="1"/>
      <c r="E25" s="1"/>
      <c r="F25" s="2"/>
      <c r="G25" s="1"/>
      <c r="H25" s="1"/>
    </row>
    <row r="26" spans="1:33" x14ac:dyDescent="0.25">
      <c r="A26" s="1"/>
      <c r="B26" s="1"/>
      <c r="C26" s="1"/>
      <c r="D26" s="1"/>
      <c r="E26" s="1"/>
      <c r="F26" s="2"/>
      <c r="G26" s="1"/>
      <c r="H26" s="1"/>
    </row>
    <row r="27" spans="1:33" x14ac:dyDescent="0.25">
      <c r="A27" s="1"/>
      <c r="B27" s="1"/>
      <c r="C27" s="1"/>
      <c r="D27" s="1"/>
      <c r="E27" s="1"/>
      <c r="F27" s="2"/>
      <c r="G27" s="1"/>
      <c r="H27" s="1"/>
    </row>
    <row r="28" spans="1:33" x14ac:dyDescent="0.25">
      <c r="A28" s="1"/>
      <c r="B28" s="1"/>
      <c r="C28" s="1"/>
      <c r="D28" s="1">
        <f>(5/1000)* (A2 + 273)</f>
        <v>1.3947999999999998</v>
      </c>
      <c r="E28" s="1"/>
      <c r="F28" s="2"/>
      <c r="G28" s="1"/>
      <c r="H28" s="1"/>
    </row>
    <row r="29" spans="1:33" x14ac:dyDescent="0.25">
      <c r="A29" s="1"/>
      <c r="B29" s="1"/>
      <c r="C29" s="1"/>
      <c r="D29" s="1">
        <f>(5/1000)* (A3 + 273)</f>
        <v>1.4192500000000001</v>
      </c>
      <c r="E29" s="1"/>
      <c r="F29" s="2"/>
      <c r="G29" s="1"/>
      <c r="H29" s="1"/>
    </row>
    <row r="30" spans="1:33" x14ac:dyDescent="0.25">
      <c r="A30" s="1"/>
      <c r="B30" s="1"/>
      <c r="C30" s="1"/>
      <c r="D30" s="1"/>
      <c r="E30" s="1"/>
      <c r="F30" s="2"/>
      <c r="G30" s="1"/>
      <c r="H30" s="1"/>
    </row>
    <row r="31" spans="1:33" x14ac:dyDescent="0.25">
      <c r="A31" s="1"/>
      <c r="B31" s="1"/>
      <c r="C31" s="1"/>
      <c r="D31" s="1"/>
      <c r="E31" s="1"/>
      <c r="F31" s="2"/>
      <c r="G31" s="1"/>
      <c r="H31" s="1"/>
    </row>
    <row r="32" spans="1:33" x14ac:dyDescent="0.25">
      <c r="A32" s="1"/>
      <c r="B32" s="1"/>
      <c r="C32" s="1"/>
      <c r="D32" s="1"/>
      <c r="E32" s="1"/>
      <c r="F32" s="2"/>
      <c r="G32" s="1"/>
      <c r="H32" s="1"/>
    </row>
    <row r="33" spans="1:8" x14ac:dyDescent="0.25">
      <c r="A33" s="1"/>
      <c r="B33" s="1"/>
      <c r="C33" s="1"/>
      <c r="D33" s="1"/>
      <c r="E33" s="1"/>
      <c r="F33" s="2"/>
      <c r="G33" s="1"/>
      <c r="H33" s="1"/>
    </row>
    <row r="34" spans="1:8" x14ac:dyDescent="0.25">
      <c r="A34" s="1"/>
      <c r="B34" s="1"/>
      <c r="C34" s="1"/>
      <c r="D34" s="1"/>
      <c r="E34" s="1"/>
      <c r="F34" s="2"/>
      <c r="G34" s="1"/>
      <c r="H34" s="1"/>
    </row>
    <row r="35" spans="1:8" x14ac:dyDescent="0.25">
      <c r="A35" s="1"/>
      <c r="B35" s="1"/>
      <c r="C35" s="1"/>
      <c r="D35" s="1"/>
      <c r="E35" s="1"/>
      <c r="F35" s="2"/>
      <c r="G35" s="1"/>
      <c r="H35" s="1"/>
    </row>
    <row r="36" spans="1:8" x14ac:dyDescent="0.25">
      <c r="A36" s="1"/>
      <c r="B36" s="1"/>
      <c r="C36" s="1"/>
      <c r="D36" s="1"/>
      <c r="E36" s="1"/>
      <c r="F36" s="2"/>
      <c r="G36" s="1"/>
      <c r="H36" s="1"/>
    </row>
    <row r="37" spans="1:8" x14ac:dyDescent="0.25">
      <c r="A37" s="1"/>
      <c r="B37" s="1"/>
      <c r="C37" s="1"/>
      <c r="D37" s="1"/>
      <c r="E37" s="1"/>
      <c r="F37" s="2"/>
      <c r="G37" s="1"/>
      <c r="H37" s="1"/>
    </row>
    <row r="38" spans="1:8" x14ac:dyDescent="0.25">
      <c r="A38" s="1"/>
      <c r="B38" s="1"/>
      <c r="C38" s="1"/>
      <c r="D38" s="1"/>
      <c r="E38" s="1"/>
      <c r="F38" s="2"/>
      <c r="G38" s="1"/>
      <c r="H38" s="1"/>
    </row>
    <row r="39" spans="1:8" x14ac:dyDescent="0.25">
      <c r="A39" s="1"/>
      <c r="B39" s="1"/>
      <c r="C39" s="1"/>
      <c r="D39" s="1"/>
      <c r="E39" s="1"/>
      <c r="F39" s="2"/>
      <c r="G39" s="1"/>
      <c r="H39" s="1"/>
    </row>
    <row r="40" spans="1:8" x14ac:dyDescent="0.25">
      <c r="F40" s="2"/>
    </row>
    <row r="41" spans="1:8" x14ac:dyDescent="0.25">
      <c r="F41" s="2"/>
    </row>
    <row r="42" spans="1:8" x14ac:dyDescent="0.25">
      <c r="F42" s="2"/>
    </row>
    <row r="43" spans="1:8" x14ac:dyDescent="0.25">
      <c r="F43" s="2"/>
    </row>
    <row r="44" spans="1:8" x14ac:dyDescent="0.25"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</sheetData>
  <sortState ref="B2:B2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Efrain Vargas Romero</dc:creator>
  <cp:lastModifiedBy>Erick Efrain Vargas Romero</cp:lastModifiedBy>
  <dcterms:created xsi:type="dcterms:W3CDTF">2019-03-24T07:07:17Z</dcterms:created>
  <dcterms:modified xsi:type="dcterms:W3CDTF">2019-03-30T00:31:48Z</dcterms:modified>
</cp:coreProperties>
</file>