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s\GitHub\lobage\data\"/>
    </mc:Choice>
  </mc:AlternateContent>
  <xr:revisionPtr revIDLastSave="0" documentId="13_ncr:1_{66C9B781-503B-46D4-A7F3-7F422DA07BB6}" xr6:coauthVersionLast="47" xr6:coauthVersionMax="47" xr10:uidLastSave="{00000000-0000-0000-0000-000000000000}"/>
  <bookViews>
    <workbookView xWindow="14775" yWindow="240" windowWidth="23490" windowHeight="20505" xr2:uid="{00000000-000D-0000-FFFF-FFFF00000000}"/>
  </bookViews>
  <sheets>
    <sheet name="LobsterData" sheetId="1" r:id="rId1"/>
    <sheet name="Sample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2" l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2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U49" i="2"/>
  <c r="U96" i="2"/>
  <c r="U80" i="2"/>
  <c r="U64" i="2"/>
  <c r="U48" i="2"/>
  <c r="U32" i="2"/>
  <c r="U16" i="2"/>
  <c r="U95" i="2"/>
  <c r="U79" i="2"/>
  <c r="U63" i="2"/>
  <c r="U47" i="2"/>
  <c r="U31" i="2"/>
  <c r="U15" i="2"/>
  <c r="U94" i="2"/>
  <c r="U78" i="2"/>
  <c r="U62" i="2"/>
  <c r="U46" i="2"/>
  <c r="U30" i="2"/>
  <c r="U14" i="2"/>
  <c r="U93" i="2"/>
  <c r="U77" i="2"/>
  <c r="U61" i="2"/>
  <c r="U45" i="2"/>
  <c r="U29" i="2"/>
  <c r="U13" i="2"/>
  <c r="U97" i="2"/>
  <c r="U92" i="2"/>
  <c r="U76" i="2"/>
  <c r="U60" i="2"/>
  <c r="U44" i="2"/>
  <c r="U28" i="2"/>
  <c r="U12" i="2"/>
  <c r="U65" i="2"/>
  <c r="U91" i="2"/>
  <c r="U75" i="2"/>
  <c r="U59" i="2"/>
  <c r="U43" i="2"/>
  <c r="U27" i="2"/>
  <c r="U11" i="2"/>
  <c r="U17" i="2"/>
  <c r="U90" i="2"/>
  <c r="U74" i="2"/>
  <c r="U58" i="2"/>
  <c r="U42" i="2"/>
  <c r="U26" i="2"/>
  <c r="U10" i="2"/>
  <c r="U33" i="2"/>
  <c r="U89" i="2"/>
  <c r="U73" i="2"/>
  <c r="U57" i="2"/>
  <c r="U41" i="2"/>
  <c r="U25" i="2"/>
  <c r="U9" i="2"/>
  <c r="U88" i="2"/>
  <c r="U72" i="2"/>
  <c r="U56" i="2"/>
  <c r="U40" i="2"/>
  <c r="U24" i="2"/>
  <c r="U8" i="2"/>
  <c r="U87" i="2"/>
  <c r="U71" i="2"/>
  <c r="U55" i="2"/>
  <c r="U39" i="2"/>
  <c r="U23" i="2"/>
  <c r="U7" i="2"/>
  <c r="U86" i="2"/>
  <c r="U70" i="2"/>
  <c r="U54" i="2"/>
  <c r="U38" i="2"/>
  <c r="U22" i="2"/>
  <c r="U6" i="2"/>
  <c r="U85" i="2"/>
  <c r="U69" i="2"/>
  <c r="U53" i="2"/>
  <c r="U37" i="2"/>
  <c r="U21" i="2"/>
  <c r="U5" i="2"/>
  <c r="U84" i="2"/>
  <c r="U68" i="2"/>
  <c r="U52" i="2"/>
  <c r="U36" i="2"/>
  <c r="U20" i="2"/>
  <c r="U4" i="2"/>
  <c r="U83" i="2"/>
  <c r="U67" i="2"/>
  <c r="U51" i="2"/>
  <c r="U35" i="2"/>
  <c r="U19" i="2"/>
  <c r="U81" i="2"/>
  <c r="U82" i="2"/>
  <c r="U66" i="2"/>
  <c r="U50" i="2"/>
  <c r="U34" i="2"/>
  <c r="U18" i="2"/>
  <c r="U2" i="2"/>
  <c r="U3" i="2"/>
  <c r="N2" i="1" l="1"/>
  <c r="N18" i="1"/>
  <c r="N34" i="1"/>
  <c r="M2" i="1"/>
  <c r="M18" i="1"/>
  <c r="M34" i="1"/>
  <c r="N3" i="1"/>
  <c r="N19" i="1"/>
  <c r="N35" i="1"/>
  <c r="M3" i="1"/>
  <c r="M19" i="1"/>
  <c r="M35" i="1"/>
  <c r="N4" i="1"/>
  <c r="N20" i="1"/>
  <c r="N36" i="1"/>
  <c r="M4" i="1"/>
  <c r="M20" i="1"/>
  <c r="M36" i="1"/>
  <c r="N5" i="1"/>
  <c r="N21" i="1"/>
  <c r="N37" i="1"/>
  <c r="M5" i="1"/>
  <c r="M21" i="1"/>
  <c r="M37" i="1"/>
  <c r="N6" i="1"/>
  <c r="N22" i="1"/>
  <c r="N38" i="1"/>
  <c r="M6" i="1"/>
  <c r="M22" i="1"/>
  <c r="M38" i="1"/>
  <c r="N7" i="1"/>
  <c r="N23" i="1"/>
  <c r="N39" i="1"/>
  <c r="M7" i="1"/>
  <c r="M23" i="1"/>
  <c r="M39" i="1"/>
  <c r="N8" i="1"/>
  <c r="N24" i="1"/>
  <c r="N40" i="1"/>
  <c r="M8" i="1"/>
  <c r="M24" i="1"/>
  <c r="M40" i="1"/>
  <c r="N9" i="1"/>
  <c r="N25" i="1"/>
  <c r="N41" i="1"/>
  <c r="M9" i="1"/>
  <c r="M25" i="1"/>
  <c r="M41" i="1"/>
  <c r="N10" i="1"/>
  <c r="N26" i="1"/>
  <c r="N42" i="1"/>
  <c r="M10" i="1"/>
  <c r="M26" i="1"/>
  <c r="M42" i="1"/>
  <c r="N11" i="1"/>
  <c r="N27" i="1"/>
  <c r="N43" i="1"/>
  <c r="M11" i="1"/>
  <c r="M27" i="1"/>
  <c r="M43" i="1"/>
  <c r="N12" i="1"/>
  <c r="N28" i="1"/>
  <c r="N44" i="1"/>
  <c r="M12" i="1"/>
  <c r="M28" i="1"/>
  <c r="M44" i="1"/>
  <c r="N13" i="1"/>
  <c r="N29" i="1"/>
  <c r="N45" i="1"/>
  <c r="M13" i="1"/>
  <c r="M29" i="1"/>
  <c r="M45" i="1"/>
  <c r="N14" i="1"/>
  <c r="N30" i="1"/>
  <c r="N46" i="1"/>
  <c r="M14" i="1"/>
  <c r="M30" i="1"/>
  <c r="M46" i="1"/>
  <c r="N15" i="1"/>
  <c r="N31" i="1"/>
  <c r="N47" i="1"/>
  <c r="M15" i="1"/>
  <c r="M31" i="1"/>
  <c r="M47" i="1"/>
  <c r="N16" i="1"/>
  <c r="N32" i="1"/>
  <c r="N48" i="1"/>
  <c r="M16" i="1"/>
  <c r="M32" i="1"/>
  <c r="M48" i="1"/>
  <c r="N17" i="1"/>
  <c r="N33" i="1"/>
  <c r="N49" i="1"/>
  <c r="M17" i="1"/>
  <c r="M33" i="1"/>
  <c r="M49" i="1"/>
</calcChain>
</file>

<file path=xl/sharedStrings.xml><?xml version="1.0" encoding="utf-8"?>
<sst xmlns="http://schemas.openxmlformats.org/spreadsheetml/2006/main" count="658" uniqueCount="288">
  <si>
    <t>LobsterID</t>
  </si>
  <si>
    <t>ZoneID</t>
  </si>
  <si>
    <t>Sex</t>
  </si>
  <si>
    <t>CaptureDate</t>
  </si>
  <si>
    <t>RecaptureDate</t>
  </si>
  <si>
    <t>CaptureIntervalDays</t>
  </si>
  <si>
    <t>CaptureLengthCM</t>
  </si>
  <si>
    <t>RecaptureLengthCM</t>
  </si>
  <si>
    <t>GrowthCM</t>
  </si>
  <si>
    <t>CaptureIntervalBins</t>
  </si>
  <si>
    <t>C0879</t>
  </si>
  <si>
    <t>NE</t>
  </si>
  <si>
    <t>F</t>
  </si>
  <si>
    <t>27 mo.</t>
  </si>
  <si>
    <t>00833</t>
  </si>
  <si>
    <t>M</t>
  </si>
  <si>
    <t>00834</t>
  </si>
  <si>
    <t>C0816</t>
  </si>
  <si>
    <t>00793</t>
  </si>
  <si>
    <t>24 mo.</t>
  </si>
  <si>
    <t>C0671</t>
  </si>
  <si>
    <t>01039</t>
  </si>
  <si>
    <t>00653</t>
  </si>
  <si>
    <t>S</t>
  </si>
  <si>
    <t>C0621</t>
  </si>
  <si>
    <t>C0003</t>
  </si>
  <si>
    <t>00671</t>
  </si>
  <si>
    <t>00737</t>
  </si>
  <si>
    <t>00672</t>
  </si>
  <si>
    <t>00691</t>
  </si>
  <si>
    <t>00838</t>
  </si>
  <si>
    <t>C0367</t>
  </si>
  <si>
    <t>C0126</t>
  </si>
  <si>
    <t>C0490</t>
  </si>
  <si>
    <t>C0441</t>
  </si>
  <si>
    <t>00799</t>
  </si>
  <si>
    <t>21 mo.</t>
  </si>
  <si>
    <t>C0385</t>
  </si>
  <si>
    <t>00849</t>
  </si>
  <si>
    <t>00661</t>
  </si>
  <si>
    <t>00663</t>
  </si>
  <si>
    <t>01046</t>
  </si>
  <si>
    <t>C0776</t>
  </si>
  <si>
    <t>00657</t>
  </si>
  <si>
    <t>C0752</t>
  </si>
  <si>
    <t>T0531</t>
  </si>
  <si>
    <t>15 mo.</t>
  </si>
  <si>
    <t>T0148</t>
  </si>
  <si>
    <t>T0562</t>
  </si>
  <si>
    <t>T0132</t>
  </si>
  <si>
    <t>T0507</t>
  </si>
  <si>
    <t>T0572</t>
  </si>
  <si>
    <t>T0554</t>
  </si>
  <si>
    <t>T0553</t>
  </si>
  <si>
    <t>T0038</t>
  </si>
  <si>
    <t>T0097</t>
  </si>
  <si>
    <t>T0027</t>
  </si>
  <si>
    <t>T0043</t>
  </si>
  <si>
    <t>T0162</t>
  </si>
  <si>
    <t>12 mo.</t>
  </si>
  <si>
    <t>T0312</t>
  </si>
  <si>
    <t>T0556</t>
  </si>
  <si>
    <t>T0288</t>
  </si>
  <si>
    <t>T0096</t>
  </si>
  <si>
    <t>T0781</t>
  </si>
  <si>
    <t>C0884</t>
  </si>
  <si>
    <t>SampleNumber</t>
  </si>
  <si>
    <t>CapRecap</t>
  </si>
  <si>
    <t>SampleID</t>
  </si>
  <si>
    <t>SampleDate</t>
  </si>
  <si>
    <t>ExtractedDNA</t>
  </si>
  <si>
    <t>SampleLocation</t>
  </si>
  <si>
    <t>ZymoSampleNumber</t>
  </si>
  <si>
    <t>DataValidated</t>
  </si>
  <si>
    <t>RawFormValidated</t>
  </si>
  <si>
    <t>ElutedWeightNG</t>
  </si>
  <si>
    <t>ElutedVolumeUL</t>
  </si>
  <si>
    <t>ZymoWeightNG</t>
  </si>
  <si>
    <t>VLookupSampleNumber</t>
  </si>
  <si>
    <t>C</t>
  </si>
  <si>
    <t>R</t>
  </si>
  <si>
    <t>ZymoVolumeUL</t>
  </si>
  <si>
    <t>ConcentrationNGUL</t>
  </si>
  <si>
    <t>CaptureSampleNumber</t>
  </si>
  <si>
    <t>RecaptureSampleNumber</t>
  </si>
  <si>
    <t>NanodropDataLocation</t>
  </si>
  <si>
    <t>CAP.A3</t>
  </si>
  <si>
    <t>CAP.B4</t>
  </si>
  <si>
    <t>CAP.A5</t>
  </si>
  <si>
    <t>CAP.A6</t>
  </si>
  <si>
    <t>CAP.A7</t>
  </si>
  <si>
    <t>CAP.A8</t>
  </si>
  <si>
    <t>CAP.A9</t>
  </si>
  <si>
    <t>CAP.B1</t>
  </si>
  <si>
    <t>CAP.B2</t>
  </si>
  <si>
    <t>CAP.B3</t>
  </si>
  <si>
    <t>1-10/A1</t>
  </si>
  <si>
    <t>1-10/A2</t>
  </si>
  <si>
    <t>1-10/B1</t>
  </si>
  <si>
    <t>1-10/B2</t>
  </si>
  <si>
    <t>CAP.B5</t>
  </si>
  <si>
    <t>CAP.B6</t>
  </si>
  <si>
    <t>CAP.B7</t>
  </si>
  <si>
    <t>CAP.B8</t>
  </si>
  <si>
    <t>CAP.B9</t>
  </si>
  <si>
    <t>CAP.C1</t>
  </si>
  <si>
    <t>CAP.C2</t>
  </si>
  <si>
    <t>CAP.C3</t>
  </si>
  <si>
    <t>CAP.C4</t>
  </si>
  <si>
    <t>CAP.C5</t>
  </si>
  <si>
    <t>CAP.C6</t>
  </si>
  <si>
    <t>CAP.C7</t>
  </si>
  <si>
    <t>CAP.C8</t>
  </si>
  <si>
    <t>CAP.C9</t>
  </si>
  <si>
    <t>CAP.D1</t>
  </si>
  <si>
    <t>CAP.D2</t>
  </si>
  <si>
    <t>CAP.D3</t>
  </si>
  <si>
    <t>CAP.D4</t>
  </si>
  <si>
    <t>CAP.D5</t>
  </si>
  <si>
    <t>CAP.D6</t>
  </si>
  <si>
    <t>CAP.D8</t>
  </si>
  <si>
    <t>CAP.D9</t>
  </si>
  <si>
    <t>CAP.E1</t>
  </si>
  <si>
    <t>CAP.E2</t>
  </si>
  <si>
    <t>CAP.A2</t>
  </si>
  <si>
    <t>CAP.A1</t>
  </si>
  <si>
    <t>CAP.E8</t>
  </si>
  <si>
    <t>CAP.E9</t>
  </si>
  <si>
    <t>CAP.E3</t>
  </si>
  <si>
    <t>CAP.E4</t>
  </si>
  <si>
    <t>CAP.E5</t>
  </si>
  <si>
    <t>CAP.A4</t>
  </si>
  <si>
    <t>CAP.E6</t>
  </si>
  <si>
    <t>CAP.E7</t>
  </si>
  <si>
    <t>RECAP.A1</t>
  </si>
  <si>
    <t>RECAP.A2</t>
  </si>
  <si>
    <t>RECAP.A3</t>
  </si>
  <si>
    <t>RECAP.A4</t>
  </si>
  <si>
    <t>RECAP.A5</t>
  </si>
  <si>
    <t>RECAP.A6</t>
  </si>
  <si>
    <t>RECAP.A7</t>
  </si>
  <si>
    <t>RECAP.A8</t>
  </si>
  <si>
    <t>RECAP.A9</t>
  </si>
  <si>
    <t>RECAP.B1</t>
  </si>
  <si>
    <t>RECAP.B2</t>
  </si>
  <si>
    <t>RECAP.B3</t>
  </si>
  <si>
    <t>RECAP.B4</t>
  </si>
  <si>
    <t>RECAP.B5</t>
  </si>
  <si>
    <t>RECAP.B6</t>
  </si>
  <si>
    <t>RECAP.B7</t>
  </si>
  <si>
    <t>RECAP.B8</t>
  </si>
  <si>
    <t>RECAP.B9</t>
  </si>
  <si>
    <t>RECAP.C1</t>
  </si>
  <si>
    <t>RECAP.C2</t>
  </si>
  <si>
    <t>RECAP.C3</t>
  </si>
  <si>
    <t>RECAP.C4</t>
  </si>
  <si>
    <t>RECAP.C5</t>
  </si>
  <si>
    <t>RECAP.C6</t>
  </si>
  <si>
    <t>RECAP.C7</t>
  </si>
  <si>
    <t>RECAP.C8</t>
  </si>
  <si>
    <t>RECAP.C9</t>
  </si>
  <si>
    <t>RECAP.D1</t>
  </si>
  <si>
    <t>RECAP.D2</t>
  </si>
  <si>
    <t>RECAP.D3</t>
  </si>
  <si>
    <t>RECAP.D4</t>
  </si>
  <si>
    <t>RECAP.D5</t>
  </si>
  <si>
    <t>RECAP.D6</t>
  </si>
  <si>
    <t>RECAP.D7</t>
  </si>
  <si>
    <t>RECAP.D8</t>
  </si>
  <si>
    <t>RECAP.D9</t>
  </si>
  <si>
    <t>RECAP.E1</t>
  </si>
  <si>
    <t>RECAP.E2</t>
  </si>
  <si>
    <t>RECAP.E3</t>
  </si>
  <si>
    <t>RECAP.E4</t>
  </si>
  <si>
    <t>RECAP.E5</t>
  </si>
  <si>
    <t>RECAP.E6</t>
  </si>
  <si>
    <t>RECAP.E7</t>
  </si>
  <si>
    <t>RECAP.E8</t>
  </si>
  <si>
    <t>RECAP.E9</t>
  </si>
  <si>
    <t>RECAP.F1</t>
  </si>
  <si>
    <t>RECAP.F2</t>
  </si>
  <si>
    <t>1-10/C1</t>
  </si>
  <si>
    <t>1-10/D1</t>
  </si>
  <si>
    <t>1-10/E1</t>
  </si>
  <si>
    <t>1-10/F1</t>
  </si>
  <si>
    <t>1-10/G1</t>
  </si>
  <si>
    <t>1-10/H1</t>
  </si>
  <si>
    <t>A260A280</t>
  </si>
  <si>
    <t>A260A230</t>
  </si>
  <si>
    <t>C0361</t>
  </si>
  <si>
    <t>36 mo.</t>
  </si>
  <si>
    <t>11-34/A1</t>
  </si>
  <si>
    <t>11-34/B1</t>
  </si>
  <si>
    <t>11-34/C1</t>
  </si>
  <si>
    <t>11-34/C2</t>
  </si>
  <si>
    <t>11-34/D1</t>
  </si>
  <si>
    <t>11-34/E1</t>
  </si>
  <si>
    <t>11-34/F1</t>
  </si>
  <si>
    <t>11-34/G1</t>
  </si>
  <si>
    <t>11-34/H1</t>
  </si>
  <si>
    <t>11-34/A2</t>
  </si>
  <si>
    <t>11-34/B2</t>
  </si>
  <si>
    <t>11-34/D2</t>
  </si>
  <si>
    <t>11-34/E2</t>
  </si>
  <si>
    <t>11-34/F2</t>
  </si>
  <si>
    <t>11-34/G2</t>
  </si>
  <si>
    <t>11-34/H2</t>
  </si>
  <si>
    <t>11-34/A3</t>
  </si>
  <si>
    <t>11-34/B3</t>
  </si>
  <si>
    <t>11-34/C3</t>
  </si>
  <si>
    <t>11-34/D3</t>
  </si>
  <si>
    <t>11-34/E3</t>
  </si>
  <si>
    <t>11-34/F3</t>
  </si>
  <si>
    <t>11-34/G3</t>
  </si>
  <si>
    <t>11-34/H3</t>
  </si>
  <si>
    <t>CAP.F1</t>
  </si>
  <si>
    <t>CAP.F2</t>
  </si>
  <si>
    <t>CAP.F3</t>
  </si>
  <si>
    <t>CAP.D7</t>
  </si>
  <si>
    <t>RECAP.F3</t>
  </si>
  <si>
    <t>ExtractedDate</t>
  </si>
  <si>
    <t>NanodropVolumeUL</t>
  </si>
  <si>
    <t>GelVolumeUL</t>
  </si>
  <si>
    <t>35-96/A1</t>
  </si>
  <si>
    <t>35-96/B1</t>
  </si>
  <si>
    <t>35-96/C1</t>
  </si>
  <si>
    <t>35-96/D1</t>
  </si>
  <si>
    <t>35-96/E1</t>
  </si>
  <si>
    <t>35-96/F1</t>
  </si>
  <si>
    <t>35-96/G1</t>
  </si>
  <si>
    <t>35-96/H1</t>
  </si>
  <si>
    <t>35-96/A2</t>
  </si>
  <si>
    <t>35-96/B2</t>
  </si>
  <si>
    <t>35-96/C2</t>
  </si>
  <si>
    <t>35-96/D2</t>
  </si>
  <si>
    <t>35-96/E2</t>
  </si>
  <si>
    <t>35-96/F2</t>
  </si>
  <si>
    <t>35-96/G2</t>
  </si>
  <si>
    <t>35-96/H2</t>
  </si>
  <si>
    <t>35-96/A3</t>
  </si>
  <si>
    <t>35-96/B3</t>
  </si>
  <si>
    <t>35-96/C3</t>
  </si>
  <si>
    <t>35-96/D3</t>
  </si>
  <si>
    <t>35-96/E3</t>
  </si>
  <si>
    <t>35-96/F3</t>
  </si>
  <si>
    <t>35-96/G3</t>
  </si>
  <si>
    <t>35-96/H3</t>
  </si>
  <si>
    <t>35-96/A4</t>
  </si>
  <si>
    <t>35-96/B4</t>
  </si>
  <si>
    <t>35-96/C4</t>
  </si>
  <si>
    <t>35-96/D4</t>
  </si>
  <si>
    <t>35-96/E4</t>
  </si>
  <si>
    <t>35-96/F4</t>
  </si>
  <si>
    <t>35-96/G4</t>
  </si>
  <si>
    <t>35-96/H4</t>
  </si>
  <si>
    <t>35-96/A5</t>
  </si>
  <si>
    <t>35-96/B5</t>
  </si>
  <si>
    <t>35-96/C5</t>
  </si>
  <si>
    <t>35-96/D5</t>
  </si>
  <si>
    <t>35-96/E5</t>
  </si>
  <si>
    <t>35-96/F5</t>
  </si>
  <si>
    <t>35-96/G5</t>
  </si>
  <si>
    <t>35-96/H5</t>
  </si>
  <si>
    <t>35-96/A6</t>
  </si>
  <si>
    <t>35-96/B6</t>
  </si>
  <si>
    <t>35-96/C6</t>
  </si>
  <si>
    <t>35-96/D6</t>
  </si>
  <si>
    <t>35-96/E6</t>
  </si>
  <si>
    <t>35-96/F6</t>
  </si>
  <si>
    <t>35-96/G6</t>
  </si>
  <si>
    <t>35-96/H6</t>
  </si>
  <si>
    <t>35-96/A7</t>
  </si>
  <si>
    <t>35-96/B7</t>
  </si>
  <si>
    <t>35-96/C7</t>
  </si>
  <si>
    <t>35-96/D7</t>
  </si>
  <si>
    <t>35-96/E7</t>
  </si>
  <si>
    <t>35-96/F7</t>
  </si>
  <si>
    <t>35-96/G7</t>
  </si>
  <si>
    <t>35-96/H7</t>
  </si>
  <si>
    <t>35-96/A8</t>
  </si>
  <si>
    <t>35-96/B8</t>
  </si>
  <si>
    <t>35-96/C8</t>
  </si>
  <si>
    <t>35-96/D8</t>
  </si>
  <si>
    <t>35-96/E8</t>
  </si>
  <si>
    <t>35-96/F8</t>
  </si>
  <si>
    <t>CaptureEggs</t>
  </si>
  <si>
    <t>RecaptureEggs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</si>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</sst>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49" fontId="16" fillId="34" borderId="10" xfId="0" applyNumberFormat="1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8">
    <dxf>
      <numFmt numFmtId="30" formatCode="@"/>
      <alignment horizontal="center" vertical="center" textRotation="0" wrapText="0" indent="0" justifyLastLine="0" shrinkToFit="0" readingOrder="0"/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strike val="0"/>
        <u val="none"/>
        <color rgb="FF00B050"/>
      </font>
      <fill>
        <patternFill patternType="none">
          <bgColor auto="1"/>
        </patternFill>
      </fill>
    </dxf>
    <dxf>
      <font>
        <b val="0"/>
        <i val="0"/>
        <strike val="0"/>
        <u val="none"/>
        <color theme="0" tint="-0.14996795556505021"/>
      </font>
      <fill>
        <patternFill patternType="none">
          <bgColor auto="1"/>
        </patternFill>
      </fill>
    </dxf>
    <dxf>
      <font>
        <b/>
        <i val="0"/>
        <strike val="0"/>
        <u val="none"/>
        <color rgb="FF00B050"/>
      </font>
      <fill>
        <patternFill patternType="none">
          <bgColor auto="1"/>
        </patternFill>
      </fill>
    </dxf>
    <dxf>
      <font>
        <b val="0"/>
        <i val="0"/>
        <strike val="0"/>
        <u val="none"/>
        <color theme="0" tint="-0.14996795556505021"/>
      </font>
      <fill>
        <patternFill patternType="none">
          <bgColor auto="1"/>
        </patternFill>
      </fill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 style="thin">
          <color theme="2"/>
        </vertical>
        <horizontal style="thin">
          <color theme="2"/>
        </horizontal>
      </border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font>
        <b/>
      </font>
      <numFmt numFmtId="30" formatCode="@"/>
      <alignment horizontal="center" vertical="center" textRotation="0" wrapText="0" indent="0" justifyLastLine="0" shrinkToFit="0" readingOrder="0"/>
    </dxf>
    <dxf>
      <font>
        <b/>
      </font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</font>
      <numFmt numFmtId="30" formatCode="@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49" totalsRowShown="0" headerRowDxfId="47" dataDxfId="45" headerRowBorderDxfId="46">
  <autoFilter ref="A1:N49" xr:uid="{00000000-0009-0000-0100-000001000000}"/>
  <sortState xmlns:xlrd2="http://schemas.microsoft.com/office/spreadsheetml/2017/richdata2" ref="A2:N49">
    <sortCondition descending="1" ref="F1:F49"/>
  </sortState>
  <tableColumns count="14">
    <tableColumn id="1" xr3:uid="{00000000-0010-0000-0000-000001000000}" name="LobsterID" dataDxfId="44"/>
    <tableColumn id="2" xr3:uid="{00000000-0010-0000-0000-000002000000}" name="ZoneID" dataDxfId="43"/>
    <tableColumn id="3" xr3:uid="{00000000-0010-0000-0000-000003000000}" name="Sex" dataDxfId="42"/>
    <tableColumn id="4" xr3:uid="{00000000-0010-0000-0000-000004000000}" name="CaptureDate" dataDxfId="41"/>
    <tableColumn id="5" xr3:uid="{00000000-0010-0000-0000-000005000000}" name="RecaptureDate" dataDxfId="40"/>
    <tableColumn id="6" xr3:uid="{00000000-0010-0000-0000-000006000000}" name="CaptureIntervalDays" dataDxfId="39"/>
    <tableColumn id="10" xr3:uid="{00000000-0010-0000-0000-00000A000000}" name="CaptureIntervalBins" dataDxfId="38"/>
    <tableColumn id="14" xr3:uid="{F2E20386-C3BC-466C-BE09-69AD93CB9E65}" name="CaptureEggs" dataDxfId="0"/>
    <tableColumn id="13" xr3:uid="{FE3910F7-06D6-4E7D-A02A-7E70BEF54CBF}" name="RecaptureEggs" dataDxfId="7"/>
    <tableColumn id="7" xr3:uid="{00000000-0010-0000-0000-000007000000}" name="CaptureLengthCM" dataDxfId="37"/>
    <tableColumn id="8" xr3:uid="{00000000-0010-0000-0000-000008000000}" name="RecaptureLengthCM" dataDxfId="36"/>
    <tableColumn id="9" xr3:uid="{00000000-0010-0000-0000-000009000000}" name="GrowthCM" dataDxfId="35"/>
    <tableColumn id="11" xr3:uid="{1F15CD9C-0385-4395-B89E-67A6F89A6FA6}" name="CaptureSampleNumber" dataDxfId="34">
      <calculatedColumnFormula>VLOOKUP(_xlfn.CONCAT(Table1[[#This Row],[LobsterID]], "_C"), Table2[[SampleID]:[VLookupSampleNumber]], 18, FALSE)</calculatedColumnFormula>
    </tableColumn>
    <tableColumn id="12" xr3:uid="{B5E99980-9362-4E4C-B16F-9DEB6426F5CF}" name="RecaptureSampleNumber" dataDxfId="33">
      <calculatedColumnFormula>VLOOKUP(_xlfn.CONCAT(Table1[[#This Row],[LobsterID]], "_R"), Table2[[SampleID]:[VLookupSampleNumber]], 18, FALSE)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6CBDF3-7CAC-42C6-B3B4-8C846FEF7565}" name="Table2" displayName="Table2" ref="A1:V97" totalsRowShown="0" headerRowDxfId="32" dataDxfId="30" headerRowBorderDxfId="31">
  <autoFilter ref="A1:V97" xr:uid="{9B6CBDF3-7CAC-42C6-B3B4-8C846FEF7565}"/>
  <sortState xmlns:xlrd2="http://schemas.microsoft.com/office/spreadsheetml/2017/richdata2" ref="A2:V97">
    <sortCondition ref="A1:A97"/>
  </sortState>
  <tableColumns count="22">
    <tableColumn id="1" xr3:uid="{F21F53B4-4377-4CE4-9623-53980DDEDA3F}" name="SampleNumber" dataDxfId="29"/>
    <tableColumn id="2" xr3:uid="{C61B5117-A483-4264-8C09-B4D3E71C912A}" name="ZymoSampleNumber" dataDxfId="28">
      <calculatedColumnFormula>_xlfn.CONCAT("Sample No. ", Table2[[#This Row],[SampleNumber]])</calculatedColumnFormula>
    </tableColumn>
    <tableColumn id="3" xr3:uid="{B74FFE53-F1DC-43FF-BC3F-FF5AC50D1078}" name="LobsterID" dataDxfId="27"/>
    <tableColumn id="4" xr3:uid="{D2D3C747-D41F-4655-AB79-35F2DFE0B51F}" name="CapRecap" dataDxfId="26"/>
    <tableColumn id="5" xr3:uid="{D2E39A95-608F-4A28-A1CE-B27411019950}" name="SampleID" dataDxfId="25">
      <calculatedColumnFormula>_xlfn.CONCAT(Table2[[#This Row],[LobsterID]], "_", Table2[[#This Row],[CapRecap]])</calculatedColumnFormula>
    </tableColumn>
    <tableColumn id="6" xr3:uid="{839618D9-09D8-4FFD-8E29-C2EC6974FCBD}" name="SampleDate" dataDxfId="24">
      <calculatedColumnFormula>IF(Table2[[#This Row],[CapRecap]] = "C", VLOOKUP(Table2[[#This Row],[LobsterID]], Table1[], 4, FALSE), VLOOKUP(Table2[[#This Row],[LobsterID]], Table1[], 5, FALSE))</calculatedColumnFormula>
    </tableColumn>
    <tableColumn id="7" xr3:uid="{40AE8153-FD83-4743-9F84-793B36111466}" name="SampleLocation" dataDxfId="23"/>
    <tableColumn id="8" xr3:uid="{56A620F7-37F7-4681-8077-46A41A562066}" name="DataValidated" dataDxfId="22"/>
    <tableColumn id="9" xr3:uid="{8B8C83D9-83D1-497F-A382-2B8EFCD09E0B}" name="RawFormValidated" dataDxfId="21"/>
    <tableColumn id="10" xr3:uid="{984E3602-BD4F-4928-86AA-8E120E0C3123}" name="ExtractedDNA" dataDxfId="20"/>
    <tableColumn id="20" xr3:uid="{75EF5009-A25D-4E52-ACEF-D94253607102}" name="ExtractedDate" dataDxfId="19"/>
    <tableColumn id="11" xr3:uid="{790391E8-FEC9-40A1-8F42-F3CB2B8AAD6D}" name="NanodropDataLocation" dataDxfId="18"/>
    <tableColumn id="12" xr3:uid="{1B46EE34-BD01-41EE-99E0-1ABAD64C56EE}" name="ConcentrationNGUL" dataDxfId="17"/>
    <tableColumn id="13" xr3:uid="{9148CCCA-CF63-4A40-B2D5-B1E663DD5853}" name="A260A280" dataDxfId="16"/>
    <tableColumn id="14" xr3:uid="{A4E0ACFB-198F-45E0-A503-61C1E9230DBD}" name="A260A230" dataDxfId="15"/>
    <tableColumn id="15" xr3:uid="{531E77C7-AB39-4C29-B13B-31996D76B99C}" name="ElutedVolumeUL" dataDxfId="14"/>
    <tableColumn id="16" xr3:uid="{78AD047A-627E-4E4C-8CCC-2EBCF6D3BB8F}" name="ElutedWeightNG" dataDxfId="13">
      <calculatedColumnFormula>Table2[[#This Row],[ConcentrationNGUL]]*Table2[[#This Row],[ElutedVolumeUL]]</calculatedColumnFormula>
    </tableColumn>
    <tableColumn id="21" xr3:uid="{93B9DAB4-627E-446D-9345-F4B05A587AE3}" name="NanodropVolumeUL" dataDxfId="12"/>
    <tableColumn id="22" xr3:uid="{980E8F93-CDD4-48B7-B4E6-4FBE7AFBEC62}" name="GelVolumeUL" dataDxfId="11"/>
    <tableColumn id="17" xr3:uid="{C733ED95-2FFA-47ED-9194-3DF0FA662BB2}" name="ZymoVolumeUL" dataDxfId="10">
      <calculatedColumnFormula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calculatedColumnFormula>
    </tableColumn>
    <tableColumn id="18" xr3:uid="{FC50F82A-348D-4B53-87C3-33CBCDEE8DF9}" name="ZymoWeightNG" dataDxfId="9">
      <calculatedColumnFormula>Table2[[#This Row],[ConcentrationNGUL]]*Table2[[#This Row],[ZymoVolumeUL]]</calculatedColumnFormula>
    </tableColumn>
    <tableColumn id="19" xr3:uid="{61074974-BBAE-4852-A533-F66B7F208A7E}" name="VLookupSampleNumber" dataDxfId="8">
      <calculatedColumnFormula>Table2[[#This Row],[SampleNumber]]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"/>
  <sheetViews>
    <sheetView tabSelected="1" workbookViewId="0">
      <pane ySplit="1" topLeftCell="A2" activePane="bottomLeft" state="frozen"/>
      <selection pane="bottomLeft" activeCell="I5" sqref="I5"/>
    </sheetView>
  </sheetViews>
  <sheetFormatPr defaultRowHeight="15" x14ac:dyDescent="0.25"/>
  <cols>
    <col min="1" max="1" width="14" bestFit="1" customWidth="1"/>
    <col min="2" max="2" width="11.85546875" bestFit="1" customWidth="1"/>
    <col min="3" max="3" width="8.7109375" bestFit="1" customWidth="1"/>
    <col min="4" max="4" width="16.7109375" bestFit="1" customWidth="1"/>
    <col min="5" max="5" width="18.85546875" bestFit="1" customWidth="1"/>
    <col min="6" max="6" width="23.85546875" bestFit="1" customWidth="1"/>
    <col min="7" max="7" width="23.42578125" bestFit="1" customWidth="1"/>
    <col min="8" max="9" width="23.42578125" customWidth="1"/>
    <col min="10" max="10" width="21.85546875" bestFit="1" customWidth="1"/>
    <col min="11" max="11" width="23.85546875" bestFit="1" customWidth="1"/>
    <col min="12" max="12" width="15.28515625" bestFit="1" customWidth="1"/>
    <col min="13" max="13" width="26.85546875" bestFit="1" customWidth="1"/>
    <col min="14" max="14" width="28.85546875" bestFit="1" customWidth="1"/>
  </cols>
  <sheetData>
    <row r="1" spans="1:14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s="2" t="s">
        <v>285</v>
      </c>
      <c r="I1" s="2" t="s">
        <v>286</v>
      </c>
      <c r="J1" s="2" t="s">
        <v>6</v>
      </c>
      <c r="K1" s="2" t="s">
        <v>7</v>
      </c>
      <c r="L1" s="2" t="s">
        <v>8</v>
      </c>
      <c r="M1" s="2" t="s">
        <v>83</v>
      </c>
      <c r="N1" s="2" t="s">
        <v>84</v>
      </c>
    </row>
    <row r="2" spans="1:14" x14ac:dyDescent="0.25">
      <c r="A2" s="8" t="s">
        <v>189</v>
      </c>
      <c r="B2" s="8" t="s">
        <v>15</v>
      </c>
      <c r="C2" s="8" t="s">
        <v>12</v>
      </c>
      <c r="D2" s="1">
        <v>44095</v>
      </c>
      <c r="E2" s="1">
        <v>45175</v>
      </c>
      <c r="F2" s="8">
        <v>1080</v>
      </c>
      <c r="G2" s="8" t="s">
        <v>190</v>
      </c>
      <c r="H2" s="8" t="b">
        <v>0</v>
      </c>
      <c r="I2" s="8" t="b">
        <v>1</v>
      </c>
      <c r="J2" s="5">
        <v>25</v>
      </c>
      <c r="K2" s="5">
        <v>27</v>
      </c>
      <c r="L2" s="5">
        <v>2</v>
      </c>
      <c r="M2" s="6">
        <f>VLOOKUP(_xlfn.CONCAT(Table1[[#This Row],[LobsterID]], "_C"), Table2[[SampleID]:[VLookupSampleNumber]], 18, FALSE)</f>
        <v>48</v>
      </c>
      <c r="N2" s="6">
        <f>VLOOKUP(_xlfn.CONCAT(Table1[[#This Row],[LobsterID]], "_R"), Table2[[SampleID]:[VLookupSampleNumber]], 18, FALSE)</f>
        <v>96</v>
      </c>
    </row>
    <row r="3" spans="1:14" x14ac:dyDescent="0.25">
      <c r="A3" s="3" t="s">
        <v>10</v>
      </c>
      <c r="B3" s="3" t="s">
        <v>11</v>
      </c>
      <c r="C3" s="3" t="s">
        <v>12</v>
      </c>
      <c r="D3" s="1">
        <v>44455</v>
      </c>
      <c r="E3" s="1">
        <v>45263</v>
      </c>
      <c r="F3" s="6">
        <v>808</v>
      </c>
      <c r="G3" s="3" t="s">
        <v>13</v>
      </c>
      <c r="H3" s="3" t="b">
        <v>0</v>
      </c>
      <c r="I3" s="3" t="b">
        <v>0</v>
      </c>
      <c r="J3" s="5">
        <v>27</v>
      </c>
      <c r="K3" s="5">
        <v>29.8</v>
      </c>
      <c r="L3" s="5">
        <v>2.8</v>
      </c>
      <c r="M3" s="6">
        <f>VLOOKUP(_xlfn.CONCAT(Table1[[#This Row],[LobsterID]], "_C"), Table2[[SampleID]:[VLookupSampleNumber]], 18, FALSE)</f>
        <v>11</v>
      </c>
      <c r="N3" s="6">
        <f>VLOOKUP(_xlfn.CONCAT(Table1[[#This Row],[LobsterID]], "_R"), Table2[[SampleID]:[VLookupSampleNumber]], 18, FALSE)</f>
        <v>49</v>
      </c>
    </row>
    <row r="4" spans="1:14" x14ac:dyDescent="0.25">
      <c r="A4" s="4" t="s">
        <v>14</v>
      </c>
      <c r="B4" s="3" t="s">
        <v>15</v>
      </c>
      <c r="C4" s="3" t="s">
        <v>12</v>
      </c>
      <c r="D4" s="1">
        <v>44455</v>
      </c>
      <c r="E4" s="1">
        <v>45262</v>
      </c>
      <c r="F4" s="6">
        <v>807</v>
      </c>
      <c r="G4" s="3" t="s">
        <v>13</v>
      </c>
      <c r="H4" s="3" t="b">
        <v>0</v>
      </c>
      <c r="I4" s="3" t="b">
        <v>1</v>
      </c>
      <c r="J4" s="5">
        <v>29</v>
      </c>
      <c r="K4" s="5">
        <v>30</v>
      </c>
      <c r="L4" s="5">
        <v>1</v>
      </c>
      <c r="M4" s="6">
        <f>VLOOKUP(_xlfn.CONCAT(Table1[[#This Row],[LobsterID]], "_C"), Table2[[SampleID]:[VLookupSampleNumber]], 18, FALSE)</f>
        <v>12</v>
      </c>
      <c r="N4" s="6">
        <f>VLOOKUP(_xlfn.CONCAT(Table1[[#This Row],[LobsterID]], "_R"), Table2[[SampleID]:[VLookupSampleNumber]], 18, FALSE)</f>
        <v>50</v>
      </c>
    </row>
    <row r="5" spans="1:14" x14ac:dyDescent="0.25">
      <c r="A5" s="4" t="s">
        <v>16</v>
      </c>
      <c r="B5" s="3" t="s">
        <v>15</v>
      </c>
      <c r="C5" s="3" t="s">
        <v>15</v>
      </c>
      <c r="D5" s="1">
        <v>44455</v>
      </c>
      <c r="E5" s="1">
        <v>45262</v>
      </c>
      <c r="F5" s="6">
        <v>807</v>
      </c>
      <c r="G5" s="3" t="s">
        <v>13</v>
      </c>
      <c r="H5" s="3" t="s">
        <v>287</v>
      </c>
      <c r="I5" s="3" t="s">
        <v>287</v>
      </c>
      <c r="J5" s="5">
        <v>32.5</v>
      </c>
      <c r="K5" s="5">
        <v>33</v>
      </c>
      <c r="L5" s="5">
        <v>0.5</v>
      </c>
      <c r="M5" s="6">
        <f>VLOOKUP(_xlfn.CONCAT(Table1[[#This Row],[LobsterID]], "_C"), Table2[[SampleID]:[VLookupSampleNumber]], 18, FALSE)</f>
        <v>13</v>
      </c>
      <c r="N5" s="6">
        <f>VLOOKUP(_xlfn.CONCAT(Table1[[#This Row],[LobsterID]], "_R"), Table2[[SampleID]:[VLookupSampleNumber]], 18, FALSE)</f>
        <v>51</v>
      </c>
    </row>
    <row r="6" spans="1:14" x14ac:dyDescent="0.25">
      <c r="A6" s="3" t="s">
        <v>17</v>
      </c>
      <c r="B6" s="3" t="s">
        <v>15</v>
      </c>
      <c r="C6" s="3" t="s">
        <v>15</v>
      </c>
      <c r="D6" s="1">
        <v>44456</v>
      </c>
      <c r="E6" s="1">
        <v>45263</v>
      </c>
      <c r="F6" s="6">
        <v>807</v>
      </c>
      <c r="G6" s="3" t="s">
        <v>13</v>
      </c>
      <c r="H6" s="3" t="s">
        <v>287</v>
      </c>
      <c r="I6" s="3" t="s">
        <v>287</v>
      </c>
      <c r="J6" s="5">
        <v>26.5</v>
      </c>
      <c r="K6" s="5">
        <v>31</v>
      </c>
      <c r="L6" s="5">
        <v>4.5</v>
      </c>
      <c r="M6" s="6">
        <f>VLOOKUP(_xlfn.CONCAT(Table1[[#This Row],[LobsterID]], "_C"), Table2[[SampleID]:[VLookupSampleNumber]], 18, FALSE)</f>
        <v>14</v>
      </c>
      <c r="N6" s="6">
        <f>VLOOKUP(_xlfn.CONCAT(Table1[[#This Row],[LobsterID]], "_R"), Table2[[SampleID]:[VLookupSampleNumber]], 18, FALSE)</f>
        <v>52</v>
      </c>
    </row>
    <row r="7" spans="1:14" x14ac:dyDescent="0.25">
      <c r="A7" s="4" t="s">
        <v>18</v>
      </c>
      <c r="B7" s="3" t="s">
        <v>15</v>
      </c>
      <c r="C7" s="3" t="s">
        <v>12</v>
      </c>
      <c r="D7" s="1">
        <v>44536</v>
      </c>
      <c r="E7" s="1">
        <v>45266</v>
      </c>
      <c r="F7" s="6">
        <v>730</v>
      </c>
      <c r="G7" s="3" t="s">
        <v>19</v>
      </c>
      <c r="H7" s="3" t="b">
        <v>0</v>
      </c>
      <c r="I7" s="3" t="b">
        <v>0</v>
      </c>
      <c r="J7" s="5">
        <v>19</v>
      </c>
      <c r="K7" s="5">
        <v>23</v>
      </c>
      <c r="L7" s="5">
        <v>4</v>
      </c>
      <c r="M7" s="6">
        <f>VLOOKUP(_xlfn.CONCAT(Table1[[#This Row],[LobsterID]], "_C"), Table2[[SampleID]:[VLookupSampleNumber]], 18, FALSE)</f>
        <v>15</v>
      </c>
      <c r="N7" s="6">
        <f>VLOOKUP(_xlfn.CONCAT(Table1[[#This Row],[LobsterID]], "_R"), Table2[[SampleID]:[VLookupSampleNumber]], 18, FALSE)</f>
        <v>53</v>
      </c>
    </row>
    <row r="8" spans="1:14" x14ac:dyDescent="0.25">
      <c r="A8" s="3" t="s">
        <v>20</v>
      </c>
      <c r="B8" s="3" t="s">
        <v>15</v>
      </c>
      <c r="C8" s="3" t="s">
        <v>12</v>
      </c>
      <c r="D8" s="1">
        <v>44535</v>
      </c>
      <c r="E8" s="1">
        <v>45265</v>
      </c>
      <c r="F8" s="6">
        <v>730</v>
      </c>
      <c r="G8" s="3" t="s">
        <v>19</v>
      </c>
      <c r="H8" s="3" t="b">
        <v>0</v>
      </c>
      <c r="I8" s="3" t="b">
        <v>0</v>
      </c>
      <c r="J8" s="5">
        <v>25</v>
      </c>
      <c r="K8" s="5">
        <v>26</v>
      </c>
      <c r="L8" s="5">
        <v>1</v>
      </c>
      <c r="M8" s="6">
        <f>VLOOKUP(_xlfn.CONCAT(Table1[[#This Row],[LobsterID]], "_C"), Table2[[SampleID]:[VLookupSampleNumber]], 18, FALSE)</f>
        <v>16</v>
      </c>
      <c r="N8" s="6">
        <f>VLOOKUP(_xlfn.CONCAT(Table1[[#This Row],[LobsterID]], "_R"), Table2[[SampleID]:[VLookupSampleNumber]], 18, FALSE)</f>
        <v>54</v>
      </c>
    </row>
    <row r="9" spans="1:14" x14ac:dyDescent="0.25">
      <c r="A9" s="4" t="s">
        <v>21</v>
      </c>
      <c r="B9" s="3" t="s">
        <v>15</v>
      </c>
      <c r="C9" s="3" t="s">
        <v>12</v>
      </c>
      <c r="D9" s="1">
        <v>44535</v>
      </c>
      <c r="E9" s="1">
        <v>45263</v>
      </c>
      <c r="F9" s="6">
        <v>728</v>
      </c>
      <c r="G9" s="3" t="s">
        <v>19</v>
      </c>
      <c r="H9" s="3" t="b">
        <v>0</v>
      </c>
      <c r="I9" s="3" t="b">
        <v>0</v>
      </c>
      <c r="J9" s="5">
        <v>29</v>
      </c>
      <c r="K9" s="5">
        <v>30.5</v>
      </c>
      <c r="L9" s="5">
        <v>1.5</v>
      </c>
      <c r="M9" s="6">
        <f>VLOOKUP(_xlfn.CONCAT(Table1[[#This Row],[LobsterID]], "_C"), Table2[[SampleID]:[VLookupSampleNumber]], 18, FALSE)</f>
        <v>17</v>
      </c>
      <c r="N9" s="6">
        <f>VLOOKUP(_xlfn.CONCAT(Table1[[#This Row],[LobsterID]], "_R"), Table2[[SampleID]:[VLookupSampleNumber]], 18, FALSE)</f>
        <v>65</v>
      </c>
    </row>
    <row r="10" spans="1:14" x14ac:dyDescent="0.25">
      <c r="A10" s="4" t="s">
        <v>22</v>
      </c>
      <c r="B10" s="3" t="s">
        <v>23</v>
      </c>
      <c r="C10" s="3" t="s">
        <v>15</v>
      </c>
      <c r="D10" s="1">
        <v>44538</v>
      </c>
      <c r="E10" s="1">
        <v>45266</v>
      </c>
      <c r="F10" s="6">
        <v>728</v>
      </c>
      <c r="G10" s="3" t="s">
        <v>19</v>
      </c>
      <c r="H10" s="3" t="s">
        <v>287</v>
      </c>
      <c r="I10" s="3" t="s">
        <v>287</v>
      </c>
      <c r="J10" s="5">
        <v>25</v>
      </c>
      <c r="K10" s="5">
        <v>31</v>
      </c>
      <c r="L10" s="5">
        <v>6</v>
      </c>
      <c r="M10" s="6">
        <f>VLOOKUP(_xlfn.CONCAT(Table1[[#This Row],[LobsterID]], "_C"), Table2[[SampleID]:[VLookupSampleNumber]], 18, FALSE)</f>
        <v>5</v>
      </c>
      <c r="N10" s="6">
        <f>VLOOKUP(_xlfn.CONCAT(Table1[[#This Row],[LobsterID]], "_R"), Table2[[SampleID]:[VLookupSampleNumber]], 18, FALSE)</f>
        <v>62</v>
      </c>
    </row>
    <row r="11" spans="1:14" x14ac:dyDescent="0.25">
      <c r="A11" s="3" t="s">
        <v>24</v>
      </c>
      <c r="B11" s="3" t="s">
        <v>15</v>
      </c>
      <c r="C11" s="3" t="s">
        <v>12</v>
      </c>
      <c r="D11" s="1">
        <v>44535</v>
      </c>
      <c r="E11" s="1">
        <v>45262</v>
      </c>
      <c r="F11" s="6">
        <v>727</v>
      </c>
      <c r="G11" s="3" t="s">
        <v>19</v>
      </c>
      <c r="H11" s="3" t="b">
        <v>0</v>
      </c>
      <c r="I11" s="3" t="b">
        <v>0</v>
      </c>
      <c r="J11" s="5">
        <v>24.5</v>
      </c>
      <c r="K11" s="5">
        <v>26.5</v>
      </c>
      <c r="L11" s="5">
        <v>2</v>
      </c>
      <c r="M11" s="6">
        <f>VLOOKUP(_xlfn.CONCAT(Table1[[#This Row],[LobsterID]], "_C"), Table2[[SampleID]:[VLookupSampleNumber]], 18, FALSE)</f>
        <v>18</v>
      </c>
      <c r="N11" s="6">
        <f>VLOOKUP(_xlfn.CONCAT(Table1[[#This Row],[LobsterID]], "_R"), Table2[[SampleID]:[VLookupSampleNumber]], 18, FALSE)</f>
        <v>66</v>
      </c>
    </row>
    <row r="12" spans="1:14" x14ac:dyDescent="0.25">
      <c r="A12" s="3" t="s">
        <v>25</v>
      </c>
      <c r="B12" s="3" t="s">
        <v>11</v>
      </c>
      <c r="C12" s="3" t="s">
        <v>12</v>
      </c>
      <c r="D12" s="1">
        <v>44536</v>
      </c>
      <c r="E12" s="1">
        <v>45262</v>
      </c>
      <c r="F12" s="6">
        <v>726</v>
      </c>
      <c r="G12" s="3" t="s">
        <v>19</v>
      </c>
      <c r="H12" s="3" t="b">
        <v>0</v>
      </c>
      <c r="I12" s="3" t="b">
        <v>1</v>
      </c>
      <c r="J12" s="5">
        <v>35</v>
      </c>
      <c r="K12" s="5">
        <v>35.700000000000003</v>
      </c>
      <c r="L12" s="5">
        <v>0.7</v>
      </c>
      <c r="M12" s="6">
        <f>VLOOKUP(_xlfn.CONCAT(Table1[[#This Row],[LobsterID]], "_C"), Table2[[SampleID]:[VLookupSampleNumber]], 18, FALSE)</f>
        <v>19</v>
      </c>
      <c r="N12" s="6">
        <f>VLOOKUP(_xlfn.CONCAT(Table1[[#This Row],[LobsterID]], "_R"), Table2[[SampleID]:[VLookupSampleNumber]], 18, FALSE)</f>
        <v>64</v>
      </c>
    </row>
    <row r="13" spans="1:14" x14ac:dyDescent="0.25">
      <c r="A13" s="4" t="s">
        <v>26</v>
      </c>
      <c r="B13" s="3" t="s">
        <v>15</v>
      </c>
      <c r="C13" s="3" t="s">
        <v>15</v>
      </c>
      <c r="D13" s="1">
        <v>44538</v>
      </c>
      <c r="E13" s="1">
        <v>45263</v>
      </c>
      <c r="F13" s="6">
        <v>725</v>
      </c>
      <c r="G13" s="3" t="s">
        <v>19</v>
      </c>
      <c r="H13" s="3" t="s">
        <v>287</v>
      </c>
      <c r="I13" s="3" t="s">
        <v>287</v>
      </c>
      <c r="J13" s="5">
        <v>21</v>
      </c>
      <c r="K13" s="5">
        <v>23</v>
      </c>
      <c r="L13" s="5">
        <v>2</v>
      </c>
      <c r="M13" s="6">
        <f>VLOOKUP(_xlfn.CONCAT(Table1[[#This Row],[LobsterID]], "_C"), Table2[[SampleID]:[VLookupSampleNumber]], 18, FALSE)</f>
        <v>9</v>
      </c>
      <c r="N13" s="6">
        <f>VLOOKUP(_xlfn.CONCAT(Table1[[#This Row],[LobsterID]], "_R"), Table2[[SampleID]:[VLookupSampleNumber]], 18, FALSE)</f>
        <v>67</v>
      </c>
    </row>
    <row r="14" spans="1:14" x14ac:dyDescent="0.25">
      <c r="A14" s="4" t="s">
        <v>27</v>
      </c>
      <c r="B14" s="3" t="s">
        <v>15</v>
      </c>
      <c r="C14" s="3" t="s">
        <v>15</v>
      </c>
      <c r="D14" s="1">
        <v>44538</v>
      </c>
      <c r="E14" s="1">
        <v>45262</v>
      </c>
      <c r="F14" s="6">
        <v>724</v>
      </c>
      <c r="G14" s="3" t="s">
        <v>19</v>
      </c>
      <c r="H14" s="3" t="s">
        <v>287</v>
      </c>
      <c r="I14" s="3" t="s">
        <v>287</v>
      </c>
      <c r="J14" s="5">
        <v>27.5</v>
      </c>
      <c r="K14" s="5">
        <v>29.5</v>
      </c>
      <c r="L14" s="5">
        <v>2</v>
      </c>
      <c r="M14" s="6">
        <f>VLOOKUP(_xlfn.CONCAT(Table1[[#This Row],[LobsterID]], "_C"), Table2[[SampleID]:[VLookupSampleNumber]], 18, FALSE)</f>
        <v>20</v>
      </c>
      <c r="N14" s="6">
        <f>VLOOKUP(_xlfn.CONCAT(Table1[[#This Row],[LobsterID]], "_R"), Table2[[SampleID]:[VLookupSampleNumber]], 18, FALSE)</f>
        <v>68</v>
      </c>
    </row>
    <row r="15" spans="1:14" x14ac:dyDescent="0.25">
      <c r="A15" s="4" t="s">
        <v>28</v>
      </c>
      <c r="B15" s="3" t="s">
        <v>15</v>
      </c>
      <c r="C15" s="3" t="s">
        <v>12</v>
      </c>
      <c r="D15" s="1">
        <v>44538</v>
      </c>
      <c r="E15" s="1">
        <v>45262</v>
      </c>
      <c r="F15" s="6">
        <v>724</v>
      </c>
      <c r="G15" s="3" t="s">
        <v>19</v>
      </c>
      <c r="H15" s="3" t="b">
        <v>0</v>
      </c>
      <c r="I15" s="3" t="b">
        <v>1</v>
      </c>
      <c r="J15" s="5">
        <v>24.5</v>
      </c>
      <c r="K15" s="5">
        <v>27</v>
      </c>
      <c r="L15" s="5">
        <v>2.5</v>
      </c>
      <c r="M15" s="6">
        <f>VLOOKUP(_xlfn.CONCAT(Table1[[#This Row],[LobsterID]], "_C"), Table2[[SampleID]:[VLookupSampleNumber]], 18, FALSE)</f>
        <v>21</v>
      </c>
      <c r="N15" s="6">
        <f>VLOOKUP(_xlfn.CONCAT(Table1[[#This Row],[LobsterID]], "_R"), Table2[[SampleID]:[VLookupSampleNumber]], 18, FALSE)</f>
        <v>69</v>
      </c>
    </row>
    <row r="16" spans="1:14" x14ac:dyDescent="0.25">
      <c r="A16" s="4" t="s">
        <v>29</v>
      </c>
      <c r="B16" s="3" t="s">
        <v>15</v>
      </c>
      <c r="C16" s="3" t="s">
        <v>12</v>
      </c>
      <c r="D16" s="1">
        <v>44539</v>
      </c>
      <c r="E16" s="1">
        <v>45263</v>
      </c>
      <c r="F16" s="6">
        <v>724</v>
      </c>
      <c r="G16" s="3" t="s">
        <v>19</v>
      </c>
      <c r="H16" s="3" t="b">
        <v>0</v>
      </c>
      <c r="I16" s="3" t="b">
        <v>1</v>
      </c>
      <c r="J16" s="5">
        <v>27</v>
      </c>
      <c r="K16" s="5">
        <v>28</v>
      </c>
      <c r="L16" s="5">
        <v>1</v>
      </c>
      <c r="M16" s="6">
        <f>VLOOKUP(_xlfn.CONCAT(Table1[[#This Row],[LobsterID]], "_C"), Table2[[SampleID]:[VLookupSampleNumber]], 18, FALSE)</f>
        <v>22</v>
      </c>
      <c r="N16" s="6">
        <f>VLOOKUP(_xlfn.CONCAT(Table1[[#This Row],[LobsterID]], "_R"), Table2[[SampleID]:[VLookupSampleNumber]], 18, FALSE)</f>
        <v>70</v>
      </c>
    </row>
    <row r="17" spans="1:14" x14ac:dyDescent="0.25">
      <c r="A17" s="4" t="s">
        <v>30</v>
      </c>
      <c r="B17" s="3" t="s">
        <v>15</v>
      </c>
      <c r="C17" s="3" t="s">
        <v>15</v>
      </c>
      <c r="D17" s="1">
        <v>44455</v>
      </c>
      <c r="E17" s="1">
        <v>45172</v>
      </c>
      <c r="F17" s="6">
        <v>717</v>
      </c>
      <c r="G17" s="3" t="s">
        <v>19</v>
      </c>
      <c r="H17" s="3" t="s">
        <v>287</v>
      </c>
      <c r="I17" s="3" t="s">
        <v>287</v>
      </c>
      <c r="J17" s="5">
        <v>25.5</v>
      </c>
      <c r="K17" s="5">
        <v>26.5</v>
      </c>
      <c r="L17" s="5">
        <v>1</v>
      </c>
      <c r="M17" s="6">
        <f>VLOOKUP(_xlfn.CONCAT(Table1[[#This Row],[LobsterID]], "_C"), Table2[[SampleID]:[VLookupSampleNumber]], 18, FALSE)</f>
        <v>4</v>
      </c>
      <c r="N17" s="6">
        <f>VLOOKUP(_xlfn.CONCAT(Table1[[#This Row],[LobsterID]], "_R"), Table2[[SampleID]:[VLookupSampleNumber]], 18, FALSE)</f>
        <v>71</v>
      </c>
    </row>
    <row r="18" spans="1:14" x14ac:dyDescent="0.25">
      <c r="A18" s="3" t="s">
        <v>31</v>
      </c>
      <c r="B18" s="3" t="s">
        <v>15</v>
      </c>
      <c r="C18" s="3" t="s">
        <v>12</v>
      </c>
      <c r="D18" s="1">
        <v>44095</v>
      </c>
      <c r="E18" s="1">
        <v>44810</v>
      </c>
      <c r="F18" s="6">
        <v>715</v>
      </c>
      <c r="G18" s="3" t="s">
        <v>19</v>
      </c>
      <c r="H18" s="3" t="b">
        <v>1</v>
      </c>
      <c r="I18" s="3" t="b">
        <v>1</v>
      </c>
      <c r="J18" s="5">
        <v>32</v>
      </c>
      <c r="K18" s="5">
        <v>34</v>
      </c>
      <c r="L18" s="5">
        <v>2</v>
      </c>
      <c r="M18" s="6">
        <f>VLOOKUP(_xlfn.CONCAT(Table1[[#This Row],[LobsterID]], "_C"), Table2[[SampleID]:[VLookupSampleNumber]], 18, FALSE)</f>
        <v>23</v>
      </c>
      <c r="N18" s="6">
        <f>VLOOKUP(_xlfn.CONCAT(Table1[[#This Row],[LobsterID]], "_R"), Table2[[SampleID]:[VLookupSampleNumber]], 18, FALSE)</f>
        <v>93</v>
      </c>
    </row>
    <row r="19" spans="1:14" x14ac:dyDescent="0.25">
      <c r="A19" s="3" t="s">
        <v>32</v>
      </c>
      <c r="B19" s="3" t="s">
        <v>23</v>
      </c>
      <c r="C19" s="3" t="s">
        <v>12</v>
      </c>
      <c r="D19" s="1">
        <v>44092</v>
      </c>
      <c r="E19" s="1">
        <v>44806</v>
      </c>
      <c r="F19" s="6">
        <v>714</v>
      </c>
      <c r="G19" s="3" t="s">
        <v>19</v>
      </c>
      <c r="H19" s="3" t="b">
        <v>1</v>
      </c>
      <c r="I19" s="3" t="b">
        <v>0</v>
      </c>
      <c r="J19" s="5">
        <v>33</v>
      </c>
      <c r="K19" s="5">
        <v>36</v>
      </c>
      <c r="L19" s="5">
        <v>3</v>
      </c>
      <c r="M19" s="6">
        <f>VLOOKUP(_xlfn.CONCAT(Table1[[#This Row],[LobsterID]], "_C"), Table2[[SampleID]:[VLookupSampleNumber]], 18, FALSE)</f>
        <v>24</v>
      </c>
      <c r="N19" s="6">
        <f>VLOOKUP(_xlfn.CONCAT(Table1[[#This Row],[LobsterID]], "_R"), Table2[[SampleID]:[VLookupSampleNumber]], 18, FALSE)</f>
        <v>94</v>
      </c>
    </row>
    <row r="20" spans="1:14" x14ac:dyDescent="0.25">
      <c r="A20" s="3" t="s">
        <v>33</v>
      </c>
      <c r="B20" s="3" t="s">
        <v>23</v>
      </c>
      <c r="C20" s="3" t="s">
        <v>15</v>
      </c>
      <c r="D20" s="1">
        <v>44458</v>
      </c>
      <c r="E20" s="1">
        <v>45172</v>
      </c>
      <c r="F20" s="6">
        <v>714</v>
      </c>
      <c r="G20" s="3" t="s">
        <v>19</v>
      </c>
      <c r="H20" s="3" t="s">
        <v>287</v>
      </c>
      <c r="I20" s="3" t="s">
        <v>287</v>
      </c>
      <c r="J20" s="5">
        <v>27.5</v>
      </c>
      <c r="K20" s="5">
        <v>33</v>
      </c>
      <c r="L20" s="5">
        <v>5.5</v>
      </c>
      <c r="M20" s="6">
        <f>VLOOKUP(_xlfn.CONCAT(Table1[[#This Row],[LobsterID]], "_C"), Table2[[SampleID]:[VLookupSampleNumber]], 18, FALSE)</f>
        <v>3</v>
      </c>
      <c r="N20" s="6">
        <f>VLOOKUP(_xlfn.CONCAT(Table1[[#This Row],[LobsterID]], "_R"), Table2[[SampleID]:[VLookupSampleNumber]], 18, FALSE)</f>
        <v>72</v>
      </c>
    </row>
    <row r="21" spans="1:14" x14ac:dyDescent="0.25">
      <c r="A21" s="3" t="s">
        <v>34</v>
      </c>
      <c r="B21" s="3" t="s">
        <v>23</v>
      </c>
      <c r="C21" s="3" t="s">
        <v>12</v>
      </c>
      <c r="D21" s="1">
        <v>44094</v>
      </c>
      <c r="E21" s="1">
        <v>44806</v>
      </c>
      <c r="F21" s="6">
        <v>712</v>
      </c>
      <c r="G21" s="3" t="s">
        <v>19</v>
      </c>
      <c r="H21" s="3" t="b">
        <v>0</v>
      </c>
      <c r="I21" s="3" t="b">
        <v>0</v>
      </c>
      <c r="J21" s="5">
        <v>19</v>
      </c>
      <c r="K21" s="5">
        <v>26</v>
      </c>
      <c r="L21" s="5">
        <v>7</v>
      </c>
      <c r="M21" s="6">
        <f>VLOOKUP(_xlfn.CONCAT(Table1[[#This Row],[LobsterID]], "_C"), Table2[[SampleID]:[VLookupSampleNumber]], 18, FALSE)</f>
        <v>25</v>
      </c>
      <c r="N21" s="6">
        <f>VLOOKUP(_xlfn.CONCAT(Table1[[#This Row],[LobsterID]], "_R"), Table2[[SampleID]:[VLookupSampleNumber]], 18, FALSE)</f>
        <v>95</v>
      </c>
    </row>
    <row r="22" spans="1:14" x14ac:dyDescent="0.25">
      <c r="A22" s="4" t="s">
        <v>35</v>
      </c>
      <c r="B22" s="3" t="s">
        <v>15</v>
      </c>
      <c r="C22" s="3" t="s">
        <v>12</v>
      </c>
      <c r="D22" s="1">
        <v>44536</v>
      </c>
      <c r="E22" s="1">
        <v>45175</v>
      </c>
      <c r="F22" s="6">
        <v>639</v>
      </c>
      <c r="G22" s="3" t="s">
        <v>36</v>
      </c>
      <c r="H22" s="3" t="b">
        <v>1</v>
      </c>
      <c r="I22" s="3" t="b">
        <v>1</v>
      </c>
      <c r="J22" s="5">
        <v>25.5</v>
      </c>
      <c r="K22" s="5">
        <v>26</v>
      </c>
      <c r="L22" s="5">
        <v>0.5</v>
      </c>
      <c r="M22" s="6">
        <f>VLOOKUP(_xlfn.CONCAT(Table1[[#This Row],[LobsterID]], "_C"), Table2[[SampleID]:[VLookupSampleNumber]], 18, FALSE)</f>
        <v>26</v>
      </c>
      <c r="N22" s="6">
        <f>VLOOKUP(_xlfn.CONCAT(Table1[[#This Row],[LobsterID]], "_R"), Table2[[SampleID]:[VLookupSampleNumber]], 18, FALSE)</f>
        <v>73</v>
      </c>
    </row>
    <row r="23" spans="1:14" x14ac:dyDescent="0.25">
      <c r="A23" s="3" t="s">
        <v>37</v>
      </c>
      <c r="B23" s="3" t="s">
        <v>15</v>
      </c>
      <c r="C23" s="3" t="s">
        <v>15</v>
      </c>
      <c r="D23" s="1">
        <v>44536</v>
      </c>
      <c r="E23" s="1">
        <v>45174</v>
      </c>
      <c r="F23" s="6">
        <v>638</v>
      </c>
      <c r="G23" s="3" t="s">
        <v>36</v>
      </c>
      <c r="H23" s="3" t="s">
        <v>287</v>
      </c>
      <c r="I23" s="3" t="s">
        <v>287</v>
      </c>
      <c r="J23" s="5">
        <v>27</v>
      </c>
      <c r="K23" s="5">
        <v>28.5</v>
      </c>
      <c r="L23" s="5">
        <v>1.5</v>
      </c>
      <c r="M23" s="6">
        <f>VLOOKUP(_xlfn.CONCAT(Table1[[#This Row],[LobsterID]], "_C"), Table2[[SampleID]:[VLookupSampleNumber]], 18, FALSE)</f>
        <v>27</v>
      </c>
      <c r="N23" s="6">
        <f>VLOOKUP(_xlfn.CONCAT(Table1[[#This Row],[LobsterID]], "_R"), Table2[[SampleID]:[VLookupSampleNumber]], 18, FALSE)</f>
        <v>74</v>
      </c>
    </row>
    <row r="24" spans="1:14" x14ac:dyDescent="0.25">
      <c r="A24" s="4" t="s">
        <v>38</v>
      </c>
      <c r="B24" s="3" t="s">
        <v>15</v>
      </c>
      <c r="C24" s="3" t="s">
        <v>15</v>
      </c>
      <c r="D24" s="1">
        <v>44535</v>
      </c>
      <c r="E24" s="1">
        <v>45172</v>
      </c>
      <c r="F24" s="6">
        <v>637</v>
      </c>
      <c r="G24" s="3" t="s">
        <v>36</v>
      </c>
      <c r="H24" s="3" t="s">
        <v>287</v>
      </c>
      <c r="I24" s="3" t="s">
        <v>287</v>
      </c>
      <c r="J24" s="5">
        <v>24.5</v>
      </c>
      <c r="K24" s="5">
        <v>29</v>
      </c>
      <c r="L24" s="5">
        <v>4.5</v>
      </c>
      <c r="M24" s="6">
        <f>VLOOKUP(_xlfn.CONCAT(Table1[[#This Row],[LobsterID]], "_C"), Table2[[SampleID]:[VLookupSampleNumber]], 18, FALSE)</f>
        <v>2</v>
      </c>
      <c r="N24" s="6">
        <f>VLOOKUP(_xlfn.CONCAT(Table1[[#This Row],[LobsterID]], "_R"), Table2[[SampleID]:[VLookupSampleNumber]], 18, FALSE)</f>
        <v>90</v>
      </c>
    </row>
    <row r="25" spans="1:14" x14ac:dyDescent="0.25">
      <c r="A25" s="4" t="s">
        <v>39</v>
      </c>
      <c r="B25" s="3" t="s">
        <v>23</v>
      </c>
      <c r="C25" s="3" t="s">
        <v>12</v>
      </c>
      <c r="D25" s="1">
        <v>44538</v>
      </c>
      <c r="E25" s="1">
        <v>45175</v>
      </c>
      <c r="F25" s="6">
        <v>637</v>
      </c>
      <c r="G25" s="3" t="s">
        <v>36</v>
      </c>
      <c r="H25" s="3" t="b">
        <v>0</v>
      </c>
      <c r="I25" s="3" t="b">
        <v>0</v>
      </c>
      <c r="J25" s="5">
        <v>30.5</v>
      </c>
      <c r="K25" s="5">
        <v>32.5</v>
      </c>
      <c r="L25" s="5">
        <v>2</v>
      </c>
      <c r="M25" s="6">
        <f>VLOOKUP(_xlfn.CONCAT(Table1[[#This Row],[LobsterID]], "_C"), Table2[[SampleID]:[VLookupSampleNumber]], 18, FALSE)</f>
        <v>6</v>
      </c>
      <c r="N25" s="6">
        <f>VLOOKUP(_xlfn.CONCAT(Table1[[#This Row],[LobsterID]], "_R"), Table2[[SampleID]:[VLookupSampleNumber]], 18, FALSE)</f>
        <v>75</v>
      </c>
    </row>
    <row r="26" spans="1:14" x14ac:dyDescent="0.25">
      <c r="A26" s="4" t="s">
        <v>40</v>
      </c>
      <c r="B26" s="3" t="s">
        <v>23</v>
      </c>
      <c r="C26" s="3" t="s">
        <v>15</v>
      </c>
      <c r="D26" s="1">
        <v>44538</v>
      </c>
      <c r="E26" s="1">
        <v>45175</v>
      </c>
      <c r="F26" s="6">
        <v>637</v>
      </c>
      <c r="G26" s="3" t="s">
        <v>36</v>
      </c>
      <c r="H26" s="3" t="s">
        <v>287</v>
      </c>
      <c r="I26" s="3" t="s">
        <v>287</v>
      </c>
      <c r="J26" s="5">
        <v>30.5</v>
      </c>
      <c r="K26" s="5">
        <v>33</v>
      </c>
      <c r="L26" s="5">
        <v>2.5</v>
      </c>
      <c r="M26" s="6">
        <f>VLOOKUP(_xlfn.CONCAT(Table1[[#This Row],[LobsterID]], "_C"), Table2[[SampleID]:[VLookupSampleNumber]], 18, FALSE)</f>
        <v>7</v>
      </c>
      <c r="N26" s="6">
        <f>VLOOKUP(_xlfn.CONCAT(Table1[[#This Row],[LobsterID]], "_R"), Table2[[SampleID]:[VLookupSampleNumber]], 18, FALSE)</f>
        <v>76</v>
      </c>
    </row>
    <row r="27" spans="1:14" x14ac:dyDescent="0.25">
      <c r="A27" s="4" t="s">
        <v>41</v>
      </c>
      <c r="B27" s="3" t="s">
        <v>15</v>
      </c>
      <c r="C27" s="3" t="s">
        <v>12</v>
      </c>
      <c r="D27" s="1">
        <v>44535</v>
      </c>
      <c r="E27" s="1">
        <v>45171</v>
      </c>
      <c r="F27" s="6">
        <v>636</v>
      </c>
      <c r="G27" s="3" t="s">
        <v>36</v>
      </c>
      <c r="H27" s="3" t="b">
        <v>1</v>
      </c>
      <c r="I27" s="3" t="b">
        <v>0</v>
      </c>
      <c r="J27" s="5">
        <v>31.5</v>
      </c>
      <c r="K27" s="5">
        <v>32</v>
      </c>
      <c r="L27" s="5">
        <v>0.5</v>
      </c>
      <c r="M27" s="6">
        <f>VLOOKUP(_xlfn.CONCAT(Table1[[#This Row],[LobsterID]], "_C"), Table2[[SampleID]:[VLookupSampleNumber]], 18, FALSE)</f>
        <v>8</v>
      </c>
      <c r="N27" s="6">
        <f>VLOOKUP(_xlfn.CONCAT(Table1[[#This Row],[LobsterID]], "_R"), Table2[[SampleID]:[VLookupSampleNumber]], 18, FALSE)</f>
        <v>77</v>
      </c>
    </row>
    <row r="28" spans="1:14" x14ac:dyDescent="0.25">
      <c r="A28" s="3" t="s">
        <v>42</v>
      </c>
      <c r="B28" s="3" t="s">
        <v>11</v>
      </c>
      <c r="C28" s="3" t="s">
        <v>12</v>
      </c>
      <c r="D28" s="1">
        <v>44539</v>
      </c>
      <c r="E28" s="1">
        <v>45175</v>
      </c>
      <c r="F28" s="6">
        <v>636</v>
      </c>
      <c r="G28" s="3" t="s">
        <v>36</v>
      </c>
      <c r="H28" s="3" t="b">
        <v>0</v>
      </c>
      <c r="I28" s="3" t="b">
        <v>0</v>
      </c>
      <c r="J28" s="5">
        <v>26</v>
      </c>
      <c r="K28" s="5">
        <v>27</v>
      </c>
      <c r="L28" s="5">
        <v>1</v>
      </c>
      <c r="M28" s="6">
        <f>VLOOKUP(_xlfn.CONCAT(Table1[[#This Row],[LobsterID]], "_C"), Table2[[SampleID]:[VLookupSampleNumber]], 18, FALSE)</f>
        <v>28</v>
      </c>
      <c r="N28" s="6">
        <f>VLOOKUP(_xlfn.CONCAT(Table1[[#This Row],[LobsterID]], "_R"), Table2[[SampleID]:[VLookupSampleNumber]], 18, FALSE)</f>
        <v>91</v>
      </c>
    </row>
    <row r="29" spans="1:14" x14ac:dyDescent="0.25">
      <c r="A29" s="4" t="s">
        <v>43</v>
      </c>
      <c r="B29" s="3" t="s">
        <v>23</v>
      </c>
      <c r="C29" s="3" t="s">
        <v>12</v>
      </c>
      <c r="D29" s="1">
        <v>44538</v>
      </c>
      <c r="E29" s="1">
        <v>45172</v>
      </c>
      <c r="F29" s="6">
        <v>634</v>
      </c>
      <c r="G29" s="3" t="s">
        <v>36</v>
      </c>
      <c r="H29" s="3" t="b">
        <v>1</v>
      </c>
      <c r="I29" s="3" t="b">
        <v>1</v>
      </c>
      <c r="J29" s="5">
        <v>25</v>
      </c>
      <c r="K29" s="5">
        <v>27</v>
      </c>
      <c r="L29" s="5">
        <v>2</v>
      </c>
      <c r="M29" s="6">
        <f>VLOOKUP(_xlfn.CONCAT(Table1[[#This Row],[LobsterID]], "_C"), Table2[[SampleID]:[VLookupSampleNumber]], 18, FALSE)</f>
        <v>1</v>
      </c>
      <c r="N29" s="6">
        <f>VLOOKUP(_xlfn.CONCAT(Table1[[#This Row],[LobsterID]], "_R"), Table2[[SampleID]:[VLookupSampleNumber]], 18, FALSE)</f>
        <v>78</v>
      </c>
    </row>
    <row r="30" spans="1:14" x14ac:dyDescent="0.25">
      <c r="A30" s="3" t="s">
        <v>44</v>
      </c>
      <c r="B30" s="3" t="s">
        <v>15</v>
      </c>
      <c r="C30" s="3" t="s">
        <v>15</v>
      </c>
      <c r="D30" s="1">
        <v>44539</v>
      </c>
      <c r="E30" s="1">
        <v>45172</v>
      </c>
      <c r="F30" s="6">
        <v>633</v>
      </c>
      <c r="G30" s="3" t="s">
        <v>36</v>
      </c>
      <c r="H30" s="3" t="s">
        <v>287</v>
      </c>
      <c r="I30" s="3" t="s">
        <v>287</v>
      </c>
      <c r="J30" s="5">
        <v>23</v>
      </c>
      <c r="K30" s="5">
        <v>24.5</v>
      </c>
      <c r="L30" s="5">
        <v>1.5</v>
      </c>
      <c r="M30" s="6">
        <f>VLOOKUP(_xlfn.CONCAT(Table1[[#This Row],[LobsterID]], "_C"), Table2[[SampleID]:[VLookupSampleNumber]], 18, FALSE)</f>
        <v>10</v>
      </c>
      <c r="N30" s="6">
        <f>VLOOKUP(_xlfn.CONCAT(Table1[[#This Row],[LobsterID]], "_R"), Table2[[SampleID]:[VLookupSampleNumber]], 18, FALSE)</f>
        <v>79</v>
      </c>
    </row>
    <row r="31" spans="1:14" x14ac:dyDescent="0.25">
      <c r="A31" s="3" t="s">
        <v>45</v>
      </c>
      <c r="B31" s="3" t="s">
        <v>15</v>
      </c>
      <c r="C31" s="3" t="s">
        <v>12</v>
      </c>
      <c r="D31" s="1">
        <v>44807</v>
      </c>
      <c r="E31" s="1">
        <v>45266</v>
      </c>
      <c r="F31" s="6">
        <v>459</v>
      </c>
      <c r="G31" s="3" t="s">
        <v>46</v>
      </c>
      <c r="H31" s="3" t="b">
        <v>0</v>
      </c>
      <c r="I31" s="3" t="b">
        <v>1</v>
      </c>
      <c r="J31" s="5">
        <v>26</v>
      </c>
      <c r="K31" s="5">
        <v>25.5</v>
      </c>
      <c r="L31" s="5">
        <v>-0.5</v>
      </c>
      <c r="M31" s="6">
        <f>VLOOKUP(_xlfn.CONCAT(Table1[[#This Row],[LobsterID]], "_C"), Table2[[SampleID]:[VLookupSampleNumber]], 18, FALSE)</f>
        <v>29</v>
      </c>
      <c r="N31" s="6">
        <f>VLOOKUP(_xlfn.CONCAT(Table1[[#This Row],[LobsterID]], "_R"), Table2[[SampleID]:[VLookupSampleNumber]], 18, FALSE)</f>
        <v>61</v>
      </c>
    </row>
    <row r="32" spans="1:14" x14ac:dyDescent="0.25">
      <c r="A32" s="3" t="s">
        <v>47</v>
      </c>
      <c r="B32" s="3" t="s">
        <v>15</v>
      </c>
      <c r="C32" s="3" t="s">
        <v>15</v>
      </c>
      <c r="D32" s="1">
        <v>44806</v>
      </c>
      <c r="E32" s="1">
        <v>45265</v>
      </c>
      <c r="F32" s="6">
        <v>459</v>
      </c>
      <c r="G32" s="3" t="s">
        <v>46</v>
      </c>
      <c r="H32" s="3" t="s">
        <v>287</v>
      </c>
      <c r="I32" s="3" t="s">
        <v>287</v>
      </c>
      <c r="J32" s="5">
        <v>36</v>
      </c>
      <c r="K32" s="5">
        <v>36.5</v>
      </c>
      <c r="L32" s="5">
        <v>0.5</v>
      </c>
      <c r="M32" s="6">
        <f>VLOOKUP(_xlfn.CONCAT(Table1[[#This Row],[LobsterID]], "_C"), Table2[[SampleID]:[VLookupSampleNumber]], 18, FALSE)</f>
        <v>30</v>
      </c>
      <c r="N32" s="6">
        <f>VLOOKUP(_xlfn.CONCAT(Table1[[#This Row],[LobsterID]], "_R"), Table2[[SampleID]:[VLookupSampleNumber]], 18, FALSE)</f>
        <v>55</v>
      </c>
    </row>
    <row r="33" spans="1:14" x14ac:dyDescent="0.25">
      <c r="A33" s="3" t="s">
        <v>48</v>
      </c>
      <c r="B33" s="3" t="s">
        <v>15</v>
      </c>
      <c r="C33" s="3" t="s">
        <v>15</v>
      </c>
      <c r="D33" s="1">
        <v>44808</v>
      </c>
      <c r="E33" s="1">
        <v>45266</v>
      </c>
      <c r="F33" s="6">
        <v>458</v>
      </c>
      <c r="G33" s="3" t="s">
        <v>46</v>
      </c>
      <c r="H33" s="3" t="s">
        <v>287</v>
      </c>
      <c r="I33" s="3" t="s">
        <v>287</v>
      </c>
      <c r="J33" s="5">
        <v>22.5</v>
      </c>
      <c r="K33" s="5">
        <v>25</v>
      </c>
      <c r="L33" s="5">
        <v>2.5</v>
      </c>
      <c r="M33" s="6">
        <f>VLOOKUP(_xlfn.CONCAT(Table1[[#This Row],[LobsterID]], "_C"), Table2[[SampleID]:[VLookupSampleNumber]], 18, FALSE)</f>
        <v>31</v>
      </c>
      <c r="N33" s="6">
        <f>VLOOKUP(_xlfn.CONCAT(Table1[[#This Row],[LobsterID]], "_R"), Table2[[SampleID]:[VLookupSampleNumber]], 18, FALSE)</f>
        <v>58</v>
      </c>
    </row>
    <row r="34" spans="1:14" x14ac:dyDescent="0.25">
      <c r="A34" s="3" t="s">
        <v>49</v>
      </c>
      <c r="B34" s="3" t="s">
        <v>15</v>
      </c>
      <c r="C34" s="3" t="s">
        <v>15</v>
      </c>
      <c r="D34" s="1">
        <v>44806</v>
      </c>
      <c r="E34" s="1">
        <v>45264</v>
      </c>
      <c r="F34" s="6">
        <v>458</v>
      </c>
      <c r="G34" s="3" t="s">
        <v>46</v>
      </c>
      <c r="H34" s="3" t="s">
        <v>287</v>
      </c>
      <c r="I34" s="3" t="s">
        <v>287</v>
      </c>
      <c r="J34" s="5">
        <v>27.5</v>
      </c>
      <c r="K34" s="5">
        <v>27.7</v>
      </c>
      <c r="L34" s="5">
        <v>0.2</v>
      </c>
      <c r="M34" s="6">
        <f>VLOOKUP(_xlfn.CONCAT(Table1[[#This Row],[LobsterID]], "_C"), Table2[[SampleID]:[VLookupSampleNumber]], 18, FALSE)</f>
        <v>32</v>
      </c>
      <c r="N34" s="6">
        <f>VLOOKUP(_xlfn.CONCAT(Table1[[#This Row],[LobsterID]], "_R"), Table2[[SampleID]:[VLookupSampleNumber]], 18, FALSE)</f>
        <v>80</v>
      </c>
    </row>
    <row r="35" spans="1:14" x14ac:dyDescent="0.25">
      <c r="A35" s="3" t="s">
        <v>50</v>
      </c>
      <c r="B35" s="3" t="s">
        <v>15</v>
      </c>
      <c r="C35" s="3" t="s">
        <v>15</v>
      </c>
      <c r="D35" s="1">
        <v>44807</v>
      </c>
      <c r="E35" s="1">
        <v>45265</v>
      </c>
      <c r="F35" s="6">
        <v>458</v>
      </c>
      <c r="G35" s="3" t="s">
        <v>46</v>
      </c>
      <c r="H35" s="3" t="s">
        <v>287</v>
      </c>
      <c r="I35" s="3" t="s">
        <v>287</v>
      </c>
      <c r="J35" s="5">
        <v>29</v>
      </c>
      <c r="K35" s="5">
        <v>29.5</v>
      </c>
      <c r="L35" s="5">
        <v>0.5</v>
      </c>
      <c r="M35" s="6">
        <f>VLOOKUP(_xlfn.CONCAT(Table1[[#This Row],[LobsterID]], "_C"), Table2[[SampleID]:[VLookupSampleNumber]], 18, FALSE)</f>
        <v>33</v>
      </c>
      <c r="N35" s="6">
        <f>VLOOKUP(_xlfn.CONCAT(Table1[[#This Row],[LobsterID]], "_R"), Table2[[SampleID]:[VLookupSampleNumber]], 18, FALSE)</f>
        <v>56</v>
      </c>
    </row>
    <row r="36" spans="1:14" x14ac:dyDescent="0.25">
      <c r="A36" s="3" t="s">
        <v>51</v>
      </c>
      <c r="B36" s="3" t="s">
        <v>15</v>
      </c>
      <c r="C36" s="3" t="s">
        <v>15</v>
      </c>
      <c r="D36" s="1">
        <v>44808</v>
      </c>
      <c r="E36" s="1">
        <v>45262</v>
      </c>
      <c r="F36" s="6">
        <v>454</v>
      </c>
      <c r="G36" s="3" t="s">
        <v>46</v>
      </c>
      <c r="H36" s="3" t="s">
        <v>287</v>
      </c>
      <c r="I36" s="3" t="s">
        <v>287</v>
      </c>
      <c r="J36" s="5">
        <v>29</v>
      </c>
      <c r="K36" s="5">
        <v>30.5</v>
      </c>
      <c r="L36" s="5">
        <v>1.5</v>
      </c>
      <c r="M36" s="6">
        <f>VLOOKUP(_xlfn.CONCAT(Table1[[#This Row],[LobsterID]], "_C"), Table2[[SampleID]:[VLookupSampleNumber]], 18, FALSE)</f>
        <v>34</v>
      </c>
      <c r="N36" s="6">
        <f>VLOOKUP(_xlfn.CONCAT(Table1[[#This Row],[LobsterID]], "_R"), Table2[[SampleID]:[VLookupSampleNumber]], 18, FALSE)</f>
        <v>81</v>
      </c>
    </row>
    <row r="37" spans="1:14" x14ac:dyDescent="0.25">
      <c r="A37" s="3" t="s">
        <v>52</v>
      </c>
      <c r="B37" s="3" t="s">
        <v>15</v>
      </c>
      <c r="C37" s="3" t="s">
        <v>15</v>
      </c>
      <c r="D37" s="1">
        <v>44808</v>
      </c>
      <c r="E37" s="1">
        <v>45262</v>
      </c>
      <c r="F37" s="6">
        <v>454</v>
      </c>
      <c r="G37" s="3" t="s">
        <v>46</v>
      </c>
      <c r="H37" s="3" t="s">
        <v>287</v>
      </c>
      <c r="I37" s="3" t="s">
        <v>287</v>
      </c>
      <c r="J37" s="5">
        <v>26</v>
      </c>
      <c r="K37" s="5">
        <v>26</v>
      </c>
      <c r="L37" s="5">
        <v>0</v>
      </c>
      <c r="M37" s="6">
        <f>VLOOKUP(_xlfn.CONCAT(Table1[[#This Row],[LobsterID]], "_C"), Table2[[SampleID]:[VLookupSampleNumber]], 18, FALSE)</f>
        <v>35</v>
      </c>
      <c r="N37" s="6">
        <f>VLOOKUP(_xlfn.CONCAT(Table1[[#This Row],[LobsterID]], "_R"), Table2[[SampleID]:[VLookupSampleNumber]], 18, FALSE)</f>
        <v>82</v>
      </c>
    </row>
    <row r="38" spans="1:14" x14ac:dyDescent="0.25">
      <c r="A38" s="3" t="s">
        <v>53</v>
      </c>
      <c r="B38" s="3" t="s">
        <v>15</v>
      </c>
      <c r="C38" s="3" t="s">
        <v>12</v>
      </c>
      <c r="D38" s="1">
        <v>44808</v>
      </c>
      <c r="E38" s="1">
        <v>45262</v>
      </c>
      <c r="F38" s="6">
        <v>454</v>
      </c>
      <c r="G38" s="3" t="s">
        <v>46</v>
      </c>
      <c r="H38" s="3" t="b">
        <v>0</v>
      </c>
      <c r="I38" s="3" t="b">
        <v>0</v>
      </c>
      <c r="J38" s="5">
        <v>29</v>
      </c>
      <c r="K38" s="5">
        <v>29</v>
      </c>
      <c r="L38" s="5">
        <v>0</v>
      </c>
      <c r="M38" s="6">
        <f>VLOOKUP(_xlfn.CONCAT(Table1[[#This Row],[LobsterID]], "_C"), Table2[[SampleID]:[VLookupSampleNumber]], 18, FALSE)</f>
        <v>36</v>
      </c>
      <c r="N38" s="6">
        <f>VLOOKUP(_xlfn.CONCAT(Table1[[#This Row],[LobsterID]], "_R"), Table2[[SampleID]:[VLookupSampleNumber]], 18, FALSE)</f>
        <v>83</v>
      </c>
    </row>
    <row r="39" spans="1:14" x14ac:dyDescent="0.25">
      <c r="A39" s="3" t="s">
        <v>54</v>
      </c>
      <c r="B39" s="3" t="s">
        <v>15</v>
      </c>
      <c r="C39" s="3" t="s">
        <v>15</v>
      </c>
      <c r="D39" s="1">
        <v>44810</v>
      </c>
      <c r="E39" s="1">
        <v>45264</v>
      </c>
      <c r="F39" s="6">
        <v>454</v>
      </c>
      <c r="G39" s="3" t="s">
        <v>46</v>
      </c>
      <c r="H39" s="3" t="s">
        <v>287</v>
      </c>
      <c r="I39" s="3" t="s">
        <v>287</v>
      </c>
      <c r="J39" s="5">
        <v>28.5</v>
      </c>
      <c r="K39" s="5">
        <v>28</v>
      </c>
      <c r="L39" s="5">
        <v>-0.5</v>
      </c>
      <c r="M39" s="6">
        <f>VLOOKUP(_xlfn.CONCAT(Table1[[#This Row],[LobsterID]], "_C"), Table2[[SampleID]:[VLookupSampleNumber]], 18, FALSE)</f>
        <v>37</v>
      </c>
      <c r="N39" s="6">
        <f>VLOOKUP(_xlfn.CONCAT(Table1[[#This Row],[LobsterID]], "_R"), Table2[[SampleID]:[VLookupSampleNumber]], 18, FALSE)</f>
        <v>84</v>
      </c>
    </row>
    <row r="40" spans="1:14" x14ac:dyDescent="0.25">
      <c r="A40" s="3" t="s">
        <v>55</v>
      </c>
      <c r="B40" s="3" t="s">
        <v>15</v>
      </c>
      <c r="C40" s="3" t="s">
        <v>15</v>
      </c>
      <c r="D40" s="1">
        <v>44809</v>
      </c>
      <c r="E40" s="1">
        <v>45262</v>
      </c>
      <c r="F40" s="6">
        <v>453</v>
      </c>
      <c r="G40" s="3" t="s">
        <v>46</v>
      </c>
      <c r="H40" s="3" t="s">
        <v>287</v>
      </c>
      <c r="I40" s="3" t="s">
        <v>287</v>
      </c>
      <c r="J40" s="5">
        <v>26.5</v>
      </c>
      <c r="K40" s="5">
        <v>27</v>
      </c>
      <c r="L40" s="5">
        <v>0.5</v>
      </c>
      <c r="M40" s="6">
        <f>VLOOKUP(_xlfn.CONCAT(Table1[[#This Row],[LobsterID]], "_C"), Table2[[SampleID]:[VLookupSampleNumber]], 18, FALSE)</f>
        <v>38</v>
      </c>
      <c r="N40" s="6">
        <f>VLOOKUP(_xlfn.CONCAT(Table1[[#This Row],[LobsterID]], "_R"), Table2[[SampleID]:[VLookupSampleNumber]], 18, FALSE)</f>
        <v>85</v>
      </c>
    </row>
    <row r="41" spans="1:14" x14ac:dyDescent="0.25">
      <c r="A41" s="3" t="s">
        <v>56</v>
      </c>
      <c r="B41" s="3" t="s">
        <v>15</v>
      </c>
      <c r="C41" s="3" t="s">
        <v>12</v>
      </c>
      <c r="D41" s="1">
        <v>44810</v>
      </c>
      <c r="E41" s="1">
        <v>45263</v>
      </c>
      <c r="F41" s="6">
        <v>453</v>
      </c>
      <c r="G41" s="3" t="s">
        <v>46</v>
      </c>
      <c r="H41" s="3" t="b">
        <v>1</v>
      </c>
      <c r="I41" s="3" t="b">
        <v>0</v>
      </c>
      <c r="J41" s="5">
        <v>29.5</v>
      </c>
      <c r="K41" s="5">
        <v>29.5</v>
      </c>
      <c r="L41" s="5">
        <v>0</v>
      </c>
      <c r="M41" s="6">
        <f>VLOOKUP(_xlfn.CONCAT(Table1[[#This Row],[LobsterID]], "_C"), Table2[[SampleID]:[VLookupSampleNumber]], 18, FALSE)</f>
        <v>39</v>
      </c>
      <c r="N41" s="6">
        <f>VLOOKUP(_xlfn.CONCAT(Table1[[#This Row],[LobsterID]], "_R"), Table2[[SampleID]:[VLookupSampleNumber]], 18, FALSE)</f>
        <v>86</v>
      </c>
    </row>
    <row r="42" spans="1:14" x14ac:dyDescent="0.25">
      <c r="A42" s="3" t="s">
        <v>57</v>
      </c>
      <c r="B42" s="3" t="s">
        <v>15</v>
      </c>
      <c r="C42" s="3" t="s">
        <v>15</v>
      </c>
      <c r="D42" s="1">
        <v>44810</v>
      </c>
      <c r="E42" s="1">
        <v>45262</v>
      </c>
      <c r="F42" s="6">
        <v>452</v>
      </c>
      <c r="G42" s="3" t="s">
        <v>46</v>
      </c>
      <c r="H42" s="3" t="s">
        <v>287</v>
      </c>
      <c r="I42" s="3" t="s">
        <v>287</v>
      </c>
      <c r="J42" s="5">
        <v>33</v>
      </c>
      <c r="K42" s="5">
        <v>33</v>
      </c>
      <c r="L42" s="5">
        <v>0</v>
      </c>
      <c r="M42" s="6">
        <f>VLOOKUP(_xlfn.CONCAT(Table1[[#This Row],[LobsterID]], "_C"), Table2[[SampleID]:[VLookupSampleNumber]], 18, FALSE)</f>
        <v>40</v>
      </c>
      <c r="N42" s="6">
        <f>VLOOKUP(_xlfn.CONCAT(Table1[[#This Row],[LobsterID]], "_R"), Table2[[SampleID]:[VLookupSampleNumber]], 18, FALSE)</f>
        <v>87</v>
      </c>
    </row>
    <row r="43" spans="1:14" x14ac:dyDescent="0.25">
      <c r="A43" s="3" t="s">
        <v>58</v>
      </c>
      <c r="B43" s="3" t="s">
        <v>15</v>
      </c>
      <c r="C43" s="3" t="s">
        <v>15</v>
      </c>
      <c r="D43" s="1">
        <v>44900</v>
      </c>
      <c r="E43" s="1">
        <v>45266</v>
      </c>
      <c r="F43" s="6">
        <v>366</v>
      </c>
      <c r="G43" s="3" t="s">
        <v>59</v>
      </c>
      <c r="H43" s="3" t="s">
        <v>287</v>
      </c>
      <c r="I43" s="3" t="s">
        <v>287</v>
      </c>
      <c r="J43" s="5">
        <v>22.5</v>
      </c>
      <c r="K43" s="5">
        <v>24.5</v>
      </c>
      <c r="L43" s="5">
        <v>2</v>
      </c>
      <c r="M43" s="6">
        <f>VLOOKUP(_xlfn.CONCAT(Table1[[#This Row],[LobsterID]], "_C"), Table2[[SampleID]:[VLookupSampleNumber]], 18, FALSE)</f>
        <v>41</v>
      </c>
      <c r="N43" s="6">
        <f>VLOOKUP(_xlfn.CONCAT(Table1[[#This Row],[LobsterID]], "_R"), Table2[[SampleID]:[VLookupSampleNumber]], 18, FALSE)</f>
        <v>60</v>
      </c>
    </row>
    <row r="44" spans="1:14" x14ac:dyDescent="0.25">
      <c r="A44" s="3" t="s">
        <v>60</v>
      </c>
      <c r="B44" s="3" t="s">
        <v>15</v>
      </c>
      <c r="C44" s="3" t="s">
        <v>15</v>
      </c>
      <c r="D44" s="1">
        <v>44901</v>
      </c>
      <c r="E44" s="1">
        <v>45266</v>
      </c>
      <c r="F44" s="6">
        <v>365</v>
      </c>
      <c r="G44" s="3" t="s">
        <v>59</v>
      </c>
      <c r="H44" s="3" t="s">
        <v>287</v>
      </c>
      <c r="I44" s="3" t="s">
        <v>287</v>
      </c>
      <c r="J44" s="5">
        <v>22.5</v>
      </c>
      <c r="K44" s="5">
        <v>24</v>
      </c>
      <c r="L44" s="5">
        <v>1.5</v>
      </c>
      <c r="M44" s="6">
        <f>VLOOKUP(_xlfn.CONCAT(Table1[[#This Row],[LobsterID]], "_C"), Table2[[SampleID]:[VLookupSampleNumber]], 18, FALSE)</f>
        <v>43</v>
      </c>
      <c r="N44" s="6">
        <f>VLOOKUP(_xlfn.CONCAT(Table1[[#This Row],[LobsterID]], "_R"), Table2[[SampleID]:[VLookupSampleNumber]], 18, FALSE)</f>
        <v>59</v>
      </c>
    </row>
    <row r="45" spans="1:14" x14ac:dyDescent="0.25">
      <c r="A45" s="3" t="s">
        <v>61</v>
      </c>
      <c r="B45" s="3" t="s">
        <v>15</v>
      </c>
      <c r="C45" s="3" t="s">
        <v>12</v>
      </c>
      <c r="D45" s="1">
        <v>44808</v>
      </c>
      <c r="E45" s="1">
        <v>45173</v>
      </c>
      <c r="F45" s="6">
        <v>365</v>
      </c>
      <c r="G45" s="3" t="s">
        <v>59</v>
      </c>
      <c r="H45" s="3" t="b">
        <v>0</v>
      </c>
      <c r="I45" s="3" t="b">
        <v>1</v>
      </c>
      <c r="J45" s="5">
        <v>23</v>
      </c>
      <c r="K45" s="5">
        <v>23.5</v>
      </c>
      <c r="L45" s="5">
        <v>0.5</v>
      </c>
      <c r="M45" s="6">
        <f>VLOOKUP(_xlfn.CONCAT(Table1[[#This Row],[LobsterID]], "_C"), Table2[[SampleID]:[VLookupSampleNumber]], 18, FALSE)</f>
        <v>42</v>
      </c>
      <c r="N45" s="6">
        <f>VLOOKUP(_xlfn.CONCAT(Table1[[#This Row],[LobsterID]], "_R"), Table2[[SampleID]:[VLookupSampleNumber]], 18, FALSE)</f>
        <v>88</v>
      </c>
    </row>
    <row r="46" spans="1:14" x14ac:dyDescent="0.25">
      <c r="A46" s="3" t="s">
        <v>62</v>
      </c>
      <c r="B46" s="3" t="s">
        <v>15</v>
      </c>
      <c r="C46" s="3" t="s">
        <v>12</v>
      </c>
      <c r="D46" s="1">
        <v>44902</v>
      </c>
      <c r="E46" s="1">
        <v>45266</v>
      </c>
      <c r="F46" s="6">
        <v>364</v>
      </c>
      <c r="G46" s="3" t="s">
        <v>59</v>
      </c>
      <c r="H46" s="3" t="b">
        <v>0</v>
      </c>
      <c r="I46" s="3" t="b">
        <v>0</v>
      </c>
      <c r="J46" s="5">
        <v>20</v>
      </c>
      <c r="K46" s="5">
        <v>21.5</v>
      </c>
      <c r="L46" s="5">
        <v>1.5</v>
      </c>
      <c r="M46" s="6">
        <f>VLOOKUP(_xlfn.CONCAT(Table1[[#This Row],[LobsterID]], "_C"), Table2[[SampleID]:[VLookupSampleNumber]], 18, FALSE)</f>
        <v>44</v>
      </c>
      <c r="N46" s="6">
        <f>VLOOKUP(_xlfn.CONCAT(Table1[[#This Row],[LobsterID]], "_R"), Table2[[SampleID]:[VLookupSampleNumber]], 18, FALSE)</f>
        <v>57</v>
      </c>
    </row>
    <row r="47" spans="1:14" x14ac:dyDescent="0.25">
      <c r="A47" s="3" t="s">
        <v>63</v>
      </c>
      <c r="B47" s="3" t="s">
        <v>15</v>
      </c>
      <c r="C47" s="3" t="s">
        <v>12</v>
      </c>
      <c r="D47" s="1">
        <v>44809</v>
      </c>
      <c r="E47" s="1">
        <v>45172</v>
      </c>
      <c r="F47" s="6">
        <v>363</v>
      </c>
      <c r="G47" s="3" t="s">
        <v>59</v>
      </c>
      <c r="H47" s="3" t="b">
        <v>0</v>
      </c>
      <c r="I47" s="3" t="b">
        <v>0</v>
      </c>
      <c r="J47" s="5">
        <v>23</v>
      </c>
      <c r="K47" s="5">
        <v>23</v>
      </c>
      <c r="L47" s="5">
        <v>0</v>
      </c>
      <c r="M47" s="6">
        <f>VLOOKUP(_xlfn.CONCAT(Table1[[#This Row],[LobsterID]], "_C"), Table2[[SampleID]:[VLookupSampleNumber]], 18, FALSE)</f>
        <v>45</v>
      </c>
      <c r="N47" s="6">
        <f>VLOOKUP(_xlfn.CONCAT(Table1[[#This Row],[LobsterID]], "_R"), Table2[[SampleID]:[VLookupSampleNumber]], 18, FALSE)</f>
        <v>89</v>
      </c>
    </row>
    <row r="48" spans="1:14" x14ac:dyDescent="0.25">
      <c r="A48" s="3" t="s">
        <v>64</v>
      </c>
      <c r="B48" s="3" t="s">
        <v>23</v>
      </c>
      <c r="C48" s="3" t="s">
        <v>15</v>
      </c>
      <c r="D48" s="1">
        <v>44903</v>
      </c>
      <c r="E48" s="1">
        <v>45262</v>
      </c>
      <c r="F48" s="6">
        <v>359</v>
      </c>
      <c r="G48" s="3" t="s">
        <v>59</v>
      </c>
      <c r="H48" s="3" t="s">
        <v>287</v>
      </c>
      <c r="I48" s="3" t="s">
        <v>287</v>
      </c>
      <c r="J48" s="5">
        <v>22</v>
      </c>
      <c r="K48" s="5">
        <v>23</v>
      </c>
      <c r="L48" s="5">
        <v>1</v>
      </c>
      <c r="M48" s="6">
        <f>VLOOKUP(_xlfn.CONCAT(Table1[[#This Row],[LobsterID]], "_C"), Table2[[SampleID]:[VLookupSampleNumber]], 18, FALSE)</f>
        <v>46</v>
      </c>
      <c r="N48" s="6">
        <f>VLOOKUP(_xlfn.CONCAT(Table1[[#This Row],[LobsterID]], "_R"), Table2[[SampleID]:[VLookupSampleNumber]], 18, FALSE)</f>
        <v>63</v>
      </c>
    </row>
    <row r="49" spans="1:14" x14ac:dyDescent="0.25">
      <c r="A49" s="3" t="s">
        <v>65</v>
      </c>
      <c r="B49" s="3" t="s">
        <v>11</v>
      </c>
      <c r="C49" s="3" t="s">
        <v>12</v>
      </c>
      <c r="D49" s="1">
        <v>44456</v>
      </c>
      <c r="E49" s="1">
        <v>44806</v>
      </c>
      <c r="F49" s="6">
        <v>350</v>
      </c>
      <c r="G49" s="3" t="s">
        <v>59</v>
      </c>
      <c r="H49" s="3" t="b">
        <v>0</v>
      </c>
      <c r="I49" s="3" t="b">
        <v>0</v>
      </c>
      <c r="J49" s="5">
        <v>23</v>
      </c>
      <c r="K49" s="5">
        <v>26.5</v>
      </c>
      <c r="L49" s="5">
        <v>3.5</v>
      </c>
      <c r="M49" s="6">
        <f>VLOOKUP(_xlfn.CONCAT(Table1[[#This Row],[LobsterID]], "_C"), Table2[[SampleID]:[VLookupSampleNumber]], 18, FALSE)</f>
        <v>47</v>
      </c>
      <c r="N49" s="6">
        <f>VLOOKUP(_xlfn.CONCAT(Table1[[#This Row],[LobsterID]], "_R"), Table2[[SampleID]:[VLookupSampleNumber]], 18, FALSE)</f>
        <v>92</v>
      </c>
    </row>
  </sheetData>
  <pageMargins left="0.7" right="0.7" top="0.75" bottom="0.75" header="0.3" footer="0.3"/>
  <pageSetup orientation="portrait" r:id="rId1"/>
  <ignoredErrors>
    <ignoredError sqref="A4:A49" numberStoredAsText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03F28788-086A-4B15-A0B3-66B083755D5C}">
            <xm:f>IF(VLOOKUP($M2, SampleData!$A$2:$J$97,10,FALSE) = FALSE, TRUE, FALSE)</xm:f>
            <x14:dxf>
              <font>
                <b val="0"/>
                <i val="0"/>
                <strike val="0"/>
                <u val="none"/>
                <color theme="0" tint="-0.14996795556505021"/>
              </font>
              <fill>
                <patternFill patternType="none">
                  <bgColor auto="1"/>
                </patternFill>
              </fill>
            </x14:dxf>
          </x14:cfRule>
          <x14:cfRule type="expression" priority="5" id="{7E413F46-BB3F-432C-B5E6-751B2C5A0736}">
            <xm:f>IF(VLOOKUP($M2, SampleData!$A$2:$J$97,10,FALSE) = TRUE, TRUE, FALSE)</xm:f>
            <x14:dxf>
              <font>
                <b/>
                <i val="0"/>
                <strike val="0"/>
                <u val="none"/>
                <color rgb="FF00B050"/>
              </font>
              <fill>
                <patternFill patternType="none">
                  <bgColor auto="1"/>
                </patternFill>
              </fill>
            </x14:dxf>
          </x14:cfRule>
          <xm:sqref>M2:M49</xm:sqref>
        </x14:conditionalFormatting>
        <x14:conditionalFormatting xmlns:xm="http://schemas.microsoft.com/office/excel/2006/main">
          <x14:cfRule type="expression" priority="1" id="{DC536022-3A9F-469F-98E8-A7813C3FE4EC}">
            <xm:f>IF(VLOOKUP($N2, SampleData!$A$2:$J$97,10,FALSE) = FALSE, TRUE, FALSE)</xm:f>
            <x14:dxf>
              <font>
                <b val="0"/>
                <i val="0"/>
                <strike val="0"/>
                <u val="none"/>
                <color theme="0" tint="-0.14996795556505021"/>
              </font>
              <fill>
                <patternFill patternType="none">
                  <bgColor auto="1"/>
                </patternFill>
              </fill>
            </x14:dxf>
          </x14:cfRule>
          <x14:cfRule type="expression" priority="2" id="{921A834F-1427-4023-8C95-0B4319855F69}">
            <xm:f>IF(VLOOKUP($N2, SampleData!$A$2:$J$97,10,FALSE) = TRUE, TRUE, FALSE)</xm:f>
            <x14:dxf>
              <font>
                <b/>
                <i val="0"/>
                <strike val="0"/>
                <u val="none"/>
                <color rgb="FF00B050"/>
              </font>
              <fill>
                <patternFill patternType="none">
                  <bgColor auto="1"/>
                </patternFill>
              </fill>
            </x14:dxf>
          </x14:cfRule>
          <xm:sqref>N2:N49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85DD2-FAF5-49F5-BC35-5B318915762B}">
  <dimension ref="A1:X9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9.5703125" style="7" bestFit="1" customWidth="1"/>
    <col min="2" max="2" width="24.5703125" style="7" bestFit="1" customWidth="1"/>
    <col min="3" max="3" width="14" style="7" bestFit="1" customWidth="1"/>
    <col min="4" max="4" width="14.140625" style="7" bestFit="1" customWidth="1"/>
    <col min="5" max="5" width="14" style="7" bestFit="1" customWidth="1"/>
    <col min="6" max="6" width="16.28515625" style="7" bestFit="1" customWidth="1"/>
    <col min="7" max="7" width="19.7109375" style="7" bestFit="1" customWidth="1"/>
    <col min="8" max="8" width="18.28515625" style="7" bestFit="1" customWidth="1"/>
    <col min="9" max="9" width="22.7109375" style="7" bestFit="1" customWidth="1"/>
    <col min="10" max="10" width="18" style="7" bestFit="1" customWidth="1"/>
    <col min="11" max="11" width="18.140625" style="7" bestFit="1" customWidth="1"/>
    <col min="12" max="12" width="26.28515625" style="7" bestFit="1" customWidth="1"/>
    <col min="13" max="13" width="23.5703125" style="7" bestFit="1" customWidth="1"/>
    <col min="14" max="15" width="14.140625" style="7" bestFit="1" customWidth="1"/>
    <col min="16" max="16" width="20.7109375" style="7" bestFit="1" customWidth="1"/>
    <col min="17" max="17" width="20.85546875" bestFit="1" customWidth="1"/>
    <col min="18" max="18" width="24" bestFit="1" customWidth="1"/>
    <col min="19" max="19" width="18.140625" style="7" bestFit="1" customWidth="1"/>
    <col min="20" max="20" width="19.85546875" style="7" bestFit="1" customWidth="1"/>
    <col min="21" max="21" width="20" style="7" bestFit="1" customWidth="1"/>
    <col min="22" max="22" width="27.5703125" style="7" hidden="1" customWidth="1"/>
    <col min="23" max="23" width="20" style="7" bestFit="1" customWidth="1"/>
    <col min="24" max="24" width="27.5703125" hidden="1" customWidth="1"/>
  </cols>
  <sheetData>
    <row r="1" spans="1:23" ht="15.75" thickBot="1" x14ac:dyDescent="0.3">
      <c r="A1" s="13" t="s">
        <v>66</v>
      </c>
      <c r="B1" s="13" t="s">
        <v>72</v>
      </c>
      <c r="C1" s="13" t="s">
        <v>0</v>
      </c>
      <c r="D1" s="13" t="s">
        <v>67</v>
      </c>
      <c r="E1" s="13" t="s">
        <v>68</v>
      </c>
      <c r="F1" s="13" t="s">
        <v>69</v>
      </c>
      <c r="G1" s="13" t="s">
        <v>71</v>
      </c>
      <c r="H1" s="13" t="s">
        <v>73</v>
      </c>
      <c r="I1" s="13" t="s">
        <v>74</v>
      </c>
      <c r="J1" s="13" t="s">
        <v>70</v>
      </c>
      <c r="K1" s="13" t="s">
        <v>220</v>
      </c>
      <c r="L1" s="13" t="s">
        <v>85</v>
      </c>
      <c r="M1" s="13" t="s">
        <v>82</v>
      </c>
      <c r="N1" s="13" t="s">
        <v>187</v>
      </c>
      <c r="O1" s="13" t="s">
        <v>188</v>
      </c>
      <c r="P1" s="13" t="s">
        <v>76</v>
      </c>
      <c r="Q1" s="13" t="s">
        <v>75</v>
      </c>
      <c r="R1" s="13" t="s">
        <v>221</v>
      </c>
      <c r="S1" s="13" t="s">
        <v>222</v>
      </c>
      <c r="T1" s="13" t="s">
        <v>81</v>
      </c>
      <c r="U1" s="13" t="s">
        <v>77</v>
      </c>
      <c r="V1" s="13" t="s">
        <v>78</v>
      </c>
      <c r="W1"/>
    </row>
    <row r="2" spans="1:23" x14ac:dyDescent="0.25">
      <c r="A2" s="10">
        <v>1</v>
      </c>
      <c r="B2" s="10" t="str">
        <f>_xlfn.CONCAT("Sample No. ", Table2[[#This Row],[SampleNumber]])</f>
        <v>Sample No. 1</v>
      </c>
      <c r="C2" s="3" t="s">
        <v>43</v>
      </c>
      <c r="D2" s="3" t="s">
        <v>79</v>
      </c>
      <c r="E2" s="3" t="str">
        <f>_xlfn.CONCAT(Table2[[#This Row],[LobsterID]], "_", Table2[[#This Row],[CapRecap]])</f>
        <v>00657_C</v>
      </c>
      <c r="F2" s="1">
        <f>IF(Table2[[#This Row],[CapRecap]] = "C", VLOOKUP(Table2[[#This Row],[LobsterID]], Table1[], 4, FALSE), VLOOKUP(Table2[[#This Row],[LobsterID]], Table1[], 5, FALSE))</f>
        <v>44538</v>
      </c>
      <c r="G2" s="3" t="s">
        <v>86</v>
      </c>
      <c r="H2" s="8" t="b">
        <v>1</v>
      </c>
      <c r="I2" s="8" t="b">
        <v>1</v>
      </c>
      <c r="J2" s="8" t="b">
        <v>1</v>
      </c>
      <c r="K2" s="1">
        <v>45260</v>
      </c>
      <c r="L2" s="3" t="s">
        <v>96</v>
      </c>
      <c r="M2" s="9">
        <v>134.79300000000001</v>
      </c>
      <c r="N2" s="9">
        <v>2.15</v>
      </c>
      <c r="O2" s="9">
        <v>1.97</v>
      </c>
      <c r="P2" s="6">
        <v>60</v>
      </c>
      <c r="Q2" s="6">
        <f>Table2[[#This Row],[ConcentrationNGUL]]*Table2[[#This Row],[ElutedVolumeUL]]</f>
        <v>8087.58</v>
      </c>
      <c r="R2" s="6">
        <v>2</v>
      </c>
      <c r="S2" s="6">
        <v>1</v>
      </c>
      <c r="T2" s="12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2" s="6">
        <f>Table2[[#This Row],[ConcentrationNGUL]]*Table2[[#This Row],[ZymoVolumeUL]]</f>
        <v>2695.86</v>
      </c>
      <c r="V2" s="10">
        <f>Table2[[#This Row],[SampleNumber]]</f>
        <v>1</v>
      </c>
      <c r="W2"/>
    </row>
    <row r="3" spans="1:23" x14ac:dyDescent="0.25">
      <c r="A3" s="10">
        <v>2</v>
      </c>
      <c r="B3" s="10" t="str">
        <f>_xlfn.CONCAT("Sample No. ", Table2[[#This Row],[SampleNumber]])</f>
        <v>Sample No. 2</v>
      </c>
      <c r="C3" s="3" t="s">
        <v>38</v>
      </c>
      <c r="D3" s="3" t="s">
        <v>79</v>
      </c>
      <c r="E3" s="3" t="str">
        <f>_xlfn.CONCAT(Table2[[#This Row],[LobsterID]], "_", Table2[[#This Row],[CapRecap]])</f>
        <v>00849_C</v>
      </c>
      <c r="F3" s="1">
        <f>IF(Table2[[#This Row],[CapRecap]] = "C", VLOOKUP(Table2[[#This Row],[LobsterID]], Table1[], 4, FALSE), VLOOKUP(Table2[[#This Row],[LobsterID]], Table1[], 5, FALSE))</f>
        <v>44535</v>
      </c>
      <c r="G3" s="3" t="s">
        <v>87</v>
      </c>
      <c r="H3" s="8" t="b">
        <v>1</v>
      </c>
      <c r="I3" s="8" t="b">
        <v>1</v>
      </c>
      <c r="J3" s="8" t="b">
        <v>1</v>
      </c>
      <c r="K3" s="1">
        <v>45260</v>
      </c>
      <c r="L3" s="3" t="s">
        <v>98</v>
      </c>
      <c r="M3" s="9">
        <v>20.863</v>
      </c>
      <c r="N3" s="9">
        <v>1.79</v>
      </c>
      <c r="O3" s="9">
        <v>2.38</v>
      </c>
      <c r="P3" s="6">
        <v>60</v>
      </c>
      <c r="Q3" s="6">
        <f>Table2[[#This Row],[ConcentrationNGUL]]*Table2[[#This Row],[ElutedVolumeUL]]</f>
        <v>1251.78</v>
      </c>
      <c r="R3" s="6">
        <v>2</v>
      </c>
      <c r="S3" s="6">
        <v>1</v>
      </c>
      <c r="T3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50</v>
      </c>
      <c r="U3" s="6">
        <f>Table2[[#This Row],[ConcentrationNGUL]]*Table2[[#This Row],[ZymoVolumeUL]]</f>
        <v>1043.1500000000001</v>
      </c>
      <c r="V3" s="10">
        <f>Table2[[#This Row],[SampleNumber]]</f>
        <v>2</v>
      </c>
      <c r="W3"/>
    </row>
    <row r="4" spans="1:23" x14ac:dyDescent="0.25">
      <c r="A4" s="10">
        <v>3</v>
      </c>
      <c r="B4" s="10" t="str">
        <f>_xlfn.CONCAT("Sample No. ", Table2[[#This Row],[SampleNumber]])</f>
        <v>Sample No. 3</v>
      </c>
      <c r="C4" s="3" t="s">
        <v>33</v>
      </c>
      <c r="D4" s="3" t="s">
        <v>79</v>
      </c>
      <c r="E4" s="3" t="str">
        <f>_xlfn.CONCAT(Table2[[#This Row],[LobsterID]], "_", Table2[[#This Row],[CapRecap]])</f>
        <v>C0490_C</v>
      </c>
      <c r="F4" s="1">
        <f>IF(Table2[[#This Row],[CapRecap]] = "C", VLOOKUP(Table2[[#This Row],[LobsterID]], Table1[], 4, FALSE), VLOOKUP(Table2[[#This Row],[LobsterID]], Table1[], 5, FALSE))</f>
        <v>44458</v>
      </c>
      <c r="G4" s="3" t="s">
        <v>88</v>
      </c>
      <c r="H4" s="8" t="b">
        <v>1</v>
      </c>
      <c r="I4" s="8" t="b">
        <v>1</v>
      </c>
      <c r="J4" s="8" t="b">
        <v>1</v>
      </c>
      <c r="K4" s="1">
        <v>45260</v>
      </c>
      <c r="L4" s="3" t="s">
        <v>181</v>
      </c>
      <c r="M4" s="9">
        <v>98.236000000000004</v>
      </c>
      <c r="N4" s="9">
        <v>2.1</v>
      </c>
      <c r="O4" s="9">
        <v>1.76</v>
      </c>
      <c r="P4" s="6">
        <v>60</v>
      </c>
      <c r="Q4" s="6">
        <f>Table2[[#This Row],[ConcentrationNGUL]]*Table2[[#This Row],[ElutedVolumeUL]]</f>
        <v>5894.16</v>
      </c>
      <c r="R4" s="6">
        <v>2</v>
      </c>
      <c r="S4" s="6">
        <v>1</v>
      </c>
      <c r="T4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4" s="6">
        <f>Table2[[#This Row],[ConcentrationNGUL]]*Table2[[#This Row],[ZymoVolumeUL]]</f>
        <v>1964.72</v>
      </c>
      <c r="V4" s="10">
        <f>Table2[[#This Row],[SampleNumber]]</f>
        <v>3</v>
      </c>
      <c r="W4"/>
    </row>
    <row r="5" spans="1:23" x14ac:dyDescent="0.25">
      <c r="A5" s="10">
        <v>4</v>
      </c>
      <c r="B5" s="10" t="str">
        <f>_xlfn.CONCAT("Sample No. ", Table2[[#This Row],[SampleNumber]])</f>
        <v>Sample No. 4</v>
      </c>
      <c r="C5" s="3" t="s">
        <v>30</v>
      </c>
      <c r="D5" s="3" t="s">
        <v>79</v>
      </c>
      <c r="E5" s="3" t="str">
        <f>_xlfn.CONCAT(Table2[[#This Row],[LobsterID]], "_", Table2[[#This Row],[CapRecap]])</f>
        <v>00838_C</v>
      </c>
      <c r="F5" s="1">
        <f>IF(Table2[[#This Row],[CapRecap]] = "C", VLOOKUP(Table2[[#This Row],[LobsterID]], Table1[], 4, FALSE), VLOOKUP(Table2[[#This Row],[LobsterID]], Table1[], 5, FALSE))</f>
        <v>44455</v>
      </c>
      <c r="G5" s="3" t="s">
        <v>89</v>
      </c>
      <c r="H5" s="8" t="b">
        <v>1</v>
      </c>
      <c r="I5" s="8" t="b">
        <v>1</v>
      </c>
      <c r="J5" s="8" t="b">
        <v>1</v>
      </c>
      <c r="K5" s="1">
        <v>45260</v>
      </c>
      <c r="L5" s="3" t="s">
        <v>182</v>
      </c>
      <c r="M5" s="9">
        <v>124.404</v>
      </c>
      <c r="N5" s="9">
        <v>2.14</v>
      </c>
      <c r="O5" s="9">
        <v>2.21</v>
      </c>
      <c r="P5" s="6">
        <v>60</v>
      </c>
      <c r="Q5" s="6">
        <f>Table2[[#This Row],[ConcentrationNGUL]]*Table2[[#This Row],[ElutedVolumeUL]]</f>
        <v>7464.24</v>
      </c>
      <c r="R5" s="6">
        <v>2</v>
      </c>
      <c r="S5" s="6">
        <v>1</v>
      </c>
      <c r="T5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5" s="6">
        <f>Table2[[#This Row],[ConcentrationNGUL]]*Table2[[#This Row],[ZymoVolumeUL]]</f>
        <v>2488.08</v>
      </c>
      <c r="V5" s="10">
        <f>Table2[[#This Row],[SampleNumber]]</f>
        <v>4</v>
      </c>
      <c r="W5"/>
    </row>
    <row r="6" spans="1:23" x14ac:dyDescent="0.25">
      <c r="A6" s="10">
        <v>5</v>
      </c>
      <c r="B6" s="10" t="str">
        <f>_xlfn.CONCAT("Sample No. ", Table2[[#This Row],[SampleNumber]])</f>
        <v>Sample No. 5</v>
      </c>
      <c r="C6" s="3" t="s">
        <v>22</v>
      </c>
      <c r="D6" s="3" t="s">
        <v>79</v>
      </c>
      <c r="E6" s="3" t="str">
        <f>_xlfn.CONCAT(Table2[[#This Row],[LobsterID]], "_", Table2[[#This Row],[CapRecap]])</f>
        <v>00653_C</v>
      </c>
      <c r="F6" s="1">
        <f>IF(Table2[[#This Row],[CapRecap]] = "C", VLOOKUP(Table2[[#This Row],[LobsterID]], Table1[], 4, FALSE), VLOOKUP(Table2[[#This Row],[LobsterID]], Table1[], 5, FALSE))</f>
        <v>44538</v>
      </c>
      <c r="G6" s="3" t="s">
        <v>90</v>
      </c>
      <c r="H6" s="8" t="b">
        <v>1</v>
      </c>
      <c r="I6" s="8" t="b">
        <v>1</v>
      </c>
      <c r="J6" s="8" t="b">
        <v>1</v>
      </c>
      <c r="K6" s="1">
        <v>45260</v>
      </c>
      <c r="L6" s="3" t="s">
        <v>183</v>
      </c>
      <c r="M6" s="9">
        <v>226.773</v>
      </c>
      <c r="N6" s="9">
        <v>2.16</v>
      </c>
      <c r="O6" s="9">
        <v>1.7</v>
      </c>
      <c r="P6" s="6">
        <v>60</v>
      </c>
      <c r="Q6" s="6">
        <f>Table2[[#This Row],[ConcentrationNGUL]]*Table2[[#This Row],[ElutedVolumeUL]]</f>
        <v>13606.38</v>
      </c>
      <c r="R6" s="6">
        <v>2</v>
      </c>
      <c r="S6" s="6">
        <v>1</v>
      </c>
      <c r="T6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6" s="6">
        <f>Table2[[#This Row],[ConcentrationNGUL]]*Table2[[#This Row],[ZymoVolumeUL]]</f>
        <v>4535.46</v>
      </c>
      <c r="V6" s="10">
        <f>Table2[[#This Row],[SampleNumber]]</f>
        <v>5</v>
      </c>
      <c r="W6"/>
    </row>
    <row r="7" spans="1:23" x14ac:dyDescent="0.25">
      <c r="A7" s="10">
        <v>6</v>
      </c>
      <c r="B7" s="10" t="str">
        <f>_xlfn.CONCAT("Sample No. ", Table2[[#This Row],[SampleNumber]])</f>
        <v>Sample No. 6</v>
      </c>
      <c r="C7" s="3" t="s">
        <v>39</v>
      </c>
      <c r="D7" s="3" t="s">
        <v>79</v>
      </c>
      <c r="E7" s="3" t="str">
        <f>_xlfn.CONCAT(Table2[[#This Row],[LobsterID]], "_", Table2[[#This Row],[CapRecap]])</f>
        <v>00661_C</v>
      </c>
      <c r="F7" s="1">
        <f>IF(Table2[[#This Row],[CapRecap]] = "C", VLOOKUP(Table2[[#This Row],[LobsterID]], Table1[], 4, FALSE), VLOOKUP(Table2[[#This Row],[LobsterID]], Table1[], 5, FALSE))</f>
        <v>44538</v>
      </c>
      <c r="G7" s="3" t="s">
        <v>91</v>
      </c>
      <c r="H7" s="8" t="b">
        <v>1</v>
      </c>
      <c r="I7" s="8" t="b">
        <v>1</v>
      </c>
      <c r="J7" s="8" t="b">
        <v>1</v>
      </c>
      <c r="K7" s="1">
        <v>45260</v>
      </c>
      <c r="L7" s="3" t="s">
        <v>184</v>
      </c>
      <c r="M7" s="9">
        <v>188.959</v>
      </c>
      <c r="N7" s="9">
        <v>2.11</v>
      </c>
      <c r="O7" s="9">
        <v>2.61</v>
      </c>
      <c r="P7" s="6">
        <v>60</v>
      </c>
      <c r="Q7" s="6">
        <f>Table2[[#This Row],[ConcentrationNGUL]]*Table2[[#This Row],[ElutedVolumeUL]]</f>
        <v>11337.54</v>
      </c>
      <c r="R7" s="6">
        <v>2</v>
      </c>
      <c r="S7" s="6">
        <v>1</v>
      </c>
      <c r="T7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7" s="6">
        <f>Table2[[#This Row],[ConcentrationNGUL]]*Table2[[#This Row],[ZymoVolumeUL]]</f>
        <v>3779.1800000000003</v>
      </c>
      <c r="V7" s="10">
        <f>Table2[[#This Row],[SampleNumber]]</f>
        <v>6</v>
      </c>
      <c r="W7"/>
    </row>
    <row r="8" spans="1:23" x14ac:dyDescent="0.25">
      <c r="A8" s="10">
        <v>7</v>
      </c>
      <c r="B8" s="10" t="str">
        <f>_xlfn.CONCAT("Sample No. ", Table2[[#This Row],[SampleNumber]])</f>
        <v>Sample No. 7</v>
      </c>
      <c r="C8" s="3" t="s">
        <v>40</v>
      </c>
      <c r="D8" s="3" t="s">
        <v>79</v>
      </c>
      <c r="E8" s="3" t="str">
        <f>_xlfn.CONCAT(Table2[[#This Row],[LobsterID]], "_", Table2[[#This Row],[CapRecap]])</f>
        <v>00663_C</v>
      </c>
      <c r="F8" s="1">
        <f>IF(Table2[[#This Row],[CapRecap]] = "C", VLOOKUP(Table2[[#This Row],[LobsterID]], Table1[], 4, FALSE), VLOOKUP(Table2[[#This Row],[LobsterID]], Table1[], 5, FALSE))</f>
        <v>44538</v>
      </c>
      <c r="G8" s="3" t="s">
        <v>92</v>
      </c>
      <c r="H8" s="8" t="b">
        <v>1</v>
      </c>
      <c r="I8" s="8" t="b">
        <v>1</v>
      </c>
      <c r="J8" s="8" t="b">
        <v>1</v>
      </c>
      <c r="K8" s="1">
        <v>45260</v>
      </c>
      <c r="L8" s="3" t="s">
        <v>185</v>
      </c>
      <c r="M8" s="9">
        <v>103.47799999999999</v>
      </c>
      <c r="N8" s="9">
        <v>2.12</v>
      </c>
      <c r="O8" s="9">
        <v>1.89</v>
      </c>
      <c r="P8" s="6">
        <v>60</v>
      </c>
      <c r="Q8" s="6">
        <f>Table2[[#This Row],[ConcentrationNGUL]]*Table2[[#This Row],[ElutedVolumeUL]]</f>
        <v>6208.6799999999994</v>
      </c>
      <c r="R8" s="6">
        <v>2</v>
      </c>
      <c r="S8" s="6">
        <v>1</v>
      </c>
      <c r="T8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8" s="6">
        <f>Table2[[#This Row],[ConcentrationNGUL]]*Table2[[#This Row],[ZymoVolumeUL]]</f>
        <v>2069.56</v>
      </c>
      <c r="V8" s="10">
        <f>Table2[[#This Row],[SampleNumber]]</f>
        <v>7</v>
      </c>
      <c r="W8"/>
    </row>
    <row r="9" spans="1:23" x14ac:dyDescent="0.25">
      <c r="A9" s="10">
        <v>8</v>
      </c>
      <c r="B9" s="10" t="str">
        <f>_xlfn.CONCAT("Sample No. ", Table2[[#This Row],[SampleNumber]])</f>
        <v>Sample No. 8</v>
      </c>
      <c r="C9" s="3" t="s">
        <v>41</v>
      </c>
      <c r="D9" s="3" t="s">
        <v>79</v>
      </c>
      <c r="E9" s="3" t="str">
        <f>_xlfn.CONCAT(Table2[[#This Row],[LobsterID]], "_", Table2[[#This Row],[CapRecap]])</f>
        <v>01046_C</v>
      </c>
      <c r="F9" s="1">
        <f>IF(Table2[[#This Row],[CapRecap]] = "C", VLOOKUP(Table2[[#This Row],[LobsterID]], Table1[], 4, FALSE), VLOOKUP(Table2[[#This Row],[LobsterID]], Table1[], 5, FALSE))</f>
        <v>44535</v>
      </c>
      <c r="G9" s="3" t="s">
        <v>93</v>
      </c>
      <c r="H9" s="8" t="b">
        <v>1</v>
      </c>
      <c r="I9" s="8" t="b">
        <v>1</v>
      </c>
      <c r="J9" s="8" t="b">
        <v>1</v>
      </c>
      <c r="K9" s="1">
        <v>45260</v>
      </c>
      <c r="L9" s="3" t="s">
        <v>186</v>
      </c>
      <c r="M9" s="9">
        <v>91.894000000000005</v>
      </c>
      <c r="N9" s="9">
        <v>2.17</v>
      </c>
      <c r="O9" s="9">
        <v>2.39</v>
      </c>
      <c r="P9" s="6">
        <v>60</v>
      </c>
      <c r="Q9" s="6">
        <f>Table2[[#This Row],[ConcentrationNGUL]]*Table2[[#This Row],[ElutedVolumeUL]]</f>
        <v>5513.64</v>
      </c>
      <c r="R9" s="6">
        <v>2</v>
      </c>
      <c r="S9" s="6">
        <v>1</v>
      </c>
      <c r="T9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9" s="6">
        <f>Table2[[#This Row],[ConcentrationNGUL]]*Table2[[#This Row],[ZymoVolumeUL]]</f>
        <v>1837.88</v>
      </c>
      <c r="V9" s="10">
        <f>Table2[[#This Row],[SampleNumber]]</f>
        <v>8</v>
      </c>
      <c r="W9"/>
    </row>
    <row r="10" spans="1:23" x14ac:dyDescent="0.25">
      <c r="A10" s="10">
        <v>9</v>
      </c>
      <c r="B10" s="10" t="str">
        <f>_xlfn.CONCAT("Sample No. ", Table2[[#This Row],[SampleNumber]])</f>
        <v>Sample No. 9</v>
      </c>
      <c r="C10" s="3" t="s">
        <v>26</v>
      </c>
      <c r="D10" s="3" t="s">
        <v>79</v>
      </c>
      <c r="E10" s="3" t="str">
        <f>_xlfn.CONCAT(Table2[[#This Row],[LobsterID]], "_", Table2[[#This Row],[CapRecap]])</f>
        <v>00671_C</v>
      </c>
      <c r="F10" s="1">
        <f>IF(Table2[[#This Row],[CapRecap]] = "C", VLOOKUP(Table2[[#This Row],[LobsterID]], Table1[], 4, FALSE), VLOOKUP(Table2[[#This Row],[LobsterID]], Table1[], 5, FALSE))</f>
        <v>44538</v>
      </c>
      <c r="G10" s="3" t="s">
        <v>94</v>
      </c>
      <c r="H10" s="8" t="b">
        <v>1</v>
      </c>
      <c r="I10" s="8" t="b">
        <v>1</v>
      </c>
      <c r="J10" s="8" t="b">
        <v>1</v>
      </c>
      <c r="K10" s="1">
        <v>45260</v>
      </c>
      <c r="L10" s="3" t="s">
        <v>97</v>
      </c>
      <c r="M10" s="9">
        <v>146.74299999999999</v>
      </c>
      <c r="N10" s="9">
        <v>2.13</v>
      </c>
      <c r="O10" s="9">
        <v>2.2200000000000002</v>
      </c>
      <c r="P10" s="6">
        <v>60</v>
      </c>
      <c r="Q10" s="6">
        <f>Table2[[#This Row],[ConcentrationNGUL]]*Table2[[#This Row],[ElutedVolumeUL]]</f>
        <v>8804.58</v>
      </c>
      <c r="R10" s="6">
        <v>2</v>
      </c>
      <c r="S10" s="6">
        <v>1</v>
      </c>
      <c r="T10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10" s="6">
        <f>Table2[[#This Row],[ConcentrationNGUL]]*Table2[[#This Row],[ZymoVolumeUL]]</f>
        <v>2934.8599999999997</v>
      </c>
      <c r="V10" s="10">
        <f>Table2[[#This Row],[SampleNumber]]</f>
        <v>9</v>
      </c>
      <c r="W10"/>
    </row>
    <row r="11" spans="1:23" x14ac:dyDescent="0.25">
      <c r="A11" s="10">
        <v>10</v>
      </c>
      <c r="B11" s="10" t="str">
        <f>_xlfn.CONCAT("Sample No. ", Table2[[#This Row],[SampleNumber]])</f>
        <v>Sample No. 10</v>
      </c>
      <c r="C11" s="3" t="s">
        <v>44</v>
      </c>
      <c r="D11" s="3" t="s">
        <v>79</v>
      </c>
      <c r="E11" s="3" t="str">
        <f>_xlfn.CONCAT(Table2[[#This Row],[LobsterID]], "_", Table2[[#This Row],[CapRecap]])</f>
        <v>C0752_C</v>
      </c>
      <c r="F11" s="1">
        <f>IF(Table2[[#This Row],[CapRecap]] = "C", VLOOKUP(Table2[[#This Row],[LobsterID]], Table1[], 4, FALSE), VLOOKUP(Table2[[#This Row],[LobsterID]], Table1[], 5, FALSE))</f>
        <v>44539</v>
      </c>
      <c r="G11" s="3" t="s">
        <v>95</v>
      </c>
      <c r="H11" s="8" t="b">
        <v>1</v>
      </c>
      <c r="I11" s="8" t="b">
        <v>1</v>
      </c>
      <c r="J11" s="8" t="b">
        <v>1</v>
      </c>
      <c r="K11" s="1">
        <v>45260</v>
      </c>
      <c r="L11" s="3" t="s">
        <v>99</v>
      </c>
      <c r="M11" s="9">
        <v>82.269000000000005</v>
      </c>
      <c r="N11" s="9">
        <v>2.1800000000000002</v>
      </c>
      <c r="O11" s="9">
        <v>2.95</v>
      </c>
      <c r="P11" s="6">
        <v>60</v>
      </c>
      <c r="Q11" s="6">
        <f>Table2[[#This Row],[ConcentrationNGUL]]*Table2[[#This Row],[ElutedVolumeUL]]</f>
        <v>4936.1400000000003</v>
      </c>
      <c r="R11" s="6">
        <v>2</v>
      </c>
      <c r="S11" s="6">
        <v>1</v>
      </c>
      <c r="T11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11" s="6">
        <f>Table2[[#This Row],[ConcentrationNGUL]]*Table2[[#This Row],[ZymoVolumeUL]]</f>
        <v>1645.38</v>
      </c>
      <c r="V11" s="10">
        <f>Table2[[#This Row],[SampleNumber]]</f>
        <v>10</v>
      </c>
      <c r="W11"/>
    </row>
    <row r="12" spans="1:23" x14ac:dyDescent="0.25">
      <c r="A12" s="10">
        <v>11</v>
      </c>
      <c r="B12" s="10" t="str">
        <f>_xlfn.CONCAT("Sample No. ", Table2[[#This Row],[SampleNumber]])</f>
        <v>Sample No. 11</v>
      </c>
      <c r="C12" s="3" t="s">
        <v>10</v>
      </c>
      <c r="D12" s="3" t="s">
        <v>79</v>
      </c>
      <c r="E12" s="3" t="str">
        <f>_xlfn.CONCAT(Table2[[#This Row],[LobsterID]], "_", Table2[[#This Row],[CapRecap]])</f>
        <v>C0879_C</v>
      </c>
      <c r="F12" s="1">
        <f>IF(Table2[[#This Row],[CapRecap]] = "C", VLOOKUP(Table2[[#This Row],[LobsterID]], Table1[], 4, FALSE), VLOOKUP(Table2[[#This Row],[LobsterID]], Table1[], 5, FALSE))</f>
        <v>44455</v>
      </c>
      <c r="G12" s="3" t="s">
        <v>100</v>
      </c>
      <c r="H12" s="8" t="b">
        <v>1</v>
      </c>
      <c r="I12" s="8" t="b">
        <v>1</v>
      </c>
      <c r="J12" s="8" t="b">
        <v>1</v>
      </c>
      <c r="K12" s="1">
        <v>45278</v>
      </c>
      <c r="L12" s="3" t="s">
        <v>191</v>
      </c>
      <c r="M12" s="9">
        <v>168.892</v>
      </c>
      <c r="N12" s="9">
        <v>2.04</v>
      </c>
      <c r="O12" s="9">
        <v>1.55</v>
      </c>
      <c r="P12" s="6">
        <v>60</v>
      </c>
      <c r="Q12" s="6">
        <f>Table2[[#This Row],[ConcentrationNGUL]]*Table2[[#This Row],[ElutedVolumeUL]]</f>
        <v>10133.52</v>
      </c>
      <c r="R12" s="6">
        <v>2</v>
      </c>
      <c r="S12" s="6">
        <v>1</v>
      </c>
      <c r="T12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12" s="6">
        <f>Table2[[#This Row],[ConcentrationNGUL]]*Table2[[#This Row],[ZymoVolumeUL]]</f>
        <v>3377.84</v>
      </c>
      <c r="V12" s="10">
        <f>Table2[[#This Row],[SampleNumber]]</f>
        <v>11</v>
      </c>
      <c r="W12"/>
    </row>
    <row r="13" spans="1:23" x14ac:dyDescent="0.25">
      <c r="A13" s="10">
        <v>12</v>
      </c>
      <c r="B13" s="10" t="str">
        <f>_xlfn.CONCAT("Sample No. ", Table2[[#This Row],[SampleNumber]])</f>
        <v>Sample No. 12</v>
      </c>
      <c r="C13" s="3" t="s">
        <v>14</v>
      </c>
      <c r="D13" s="3" t="s">
        <v>79</v>
      </c>
      <c r="E13" s="3" t="str">
        <f>_xlfn.CONCAT(Table2[[#This Row],[LobsterID]], "_", Table2[[#This Row],[CapRecap]])</f>
        <v>00833_C</v>
      </c>
      <c r="F13" s="1">
        <f>IF(Table2[[#This Row],[CapRecap]] = "C", VLOOKUP(Table2[[#This Row],[LobsterID]], Table1[], 4, FALSE), VLOOKUP(Table2[[#This Row],[LobsterID]], Table1[], 5, FALSE))</f>
        <v>44455</v>
      </c>
      <c r="G13" s="3" t="s">
        <v>101</v>
      </c>
      <c r="H13" s="8" t="b">
        <v>1</v>
      </c>
      <c r="I13" s="8" t="b">
        <v>1</v>
      </c>
      <c r="J13" s="8" t="b">
        <v>1</v>
      </c>
      <c r="K13" s="1">
        <v>45278</v>
      </c>
      <c r="L13" s="3" t="s">
        <v>192</v>
      </c>
      <c r="M13" s="9">
        <v>191.27099999999999</v>
      </c>
      <c r="N13" s="9">
        <v>2.2000000000000002</v>
      </c>
      <c r="O13" s="9">
        <v>1.98</v>
      </c>
      <c r="P13" s="6">
        <v>60</v>
      </c>
      <c r="Q13" s="6">
        <f>Table2[[#This Row],[ConcentrationNGUL]]*Table2[[#This Row],[ElutedVolumeUL]]</f>
        <v>11476.259999999998</v>
      </c>
      <c r="R13" s="6">
        <v>2</v>
      </c>
      <c r="S13" s="6">
        <v>1</v>
      </c>
      <c r="T13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13" s="6">
        <f>Table2[[#This Row],[ConcentrationNGUL]]*Table2[[#This Row],[ZymoVolumeUL]]</f>
        <v>3825.4199999999996</v>
      </c>
      <c r="V13" s="10">
        <f>Table2[[#This Row],[SampleNumber]]</f>
        <v>12</v>
      </c>
      <c r="W13"/>
    </row>
    <row r="14" spans="1:23" x14ac:dyDescent="0.25">
      <c r="A14" s="10">
        <v>13</v>
      </c>
      <c r="B14" s="10" t="str">
        <f>_xlfn.CONCAT("Sample No. ", Table2[[#This Row],[SampleNumber]])</f>
        <v>Sample No. 13</v>
      </c>
      <c r="C14" s="3" t="s">
        <v>16</v>
      </c>
      <c r="D14" s="3" t="s">
        <v>79</v>
      </c>
      <c r="E14" s="3" t="str">
        <f>_xlfn.CONCAT(Table2[[#This Row],[LobsterID]], "_", Table2[[#This Row],[CapRecap]])</f>
        <v>00834_C</v>
      </c>
      <c r="F14" s="1">
        <f>IF(Table2[[#This Row],[CapRecap]] = "C", VLOOKUP(Table2[[#This Row],[LobsterID]], Table1[], 4, FALSE), VLOOKUP(Table2[[#This Row],[LobsterID]], Table1[], 5, FALSE))</f>
        <v>44455</v>
      </c>
      <c r="G14" s="3" t="s">
        <v>102</v>
      </c>
      <c r="H14" s="8" t="b">
        <v>1</v>
      </c>
      <c r="I14" s="8" t="b">
        <v>1</v>
      </c>
      <c r="J14" s="8" t="b">
        <v>1</v>
      </c>
      <c r="K14" s="1">
        <v>45278</v>
      </c>
      <c r="L14" s="3" t="s">
        <v>193</v>
      </c>
      <c r="M14" s="9">
        <v>84.066000000000003</v>
      </c>
      <c r="N14" s="9">
        <v>2.08</v>
      </c>
      <c r="O14" s="9">
        <v>1.79</v>
      </c>
      <c r="P14" s="6">
        <v>60</v>
      </c>
      <c r="Q14" s="6">
        <f>Table2[[#This Row],[ConcentrationNGUL]]*Table2[[#This Row],[ElutedVolumeUL]]</f>
        <v>5043.96</v>
      </c>
      <c r="R14" s="6">
        <v>2</v>
      </c>
      <c r="S14" s="6">
        <v>1</v>
      </c>
      <c r="T14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14" s="6">
        <f>Table2[[#This Row],[ConcentrationNGUL]]*Table2[[#This Row],[ZymoVolumeUL]]</f>
        <v>1681.3200000000002</v>
      </c>
      <c r="V14" s="10">
        <f>Table2[[#This Row],[SampleNumber]]</f>
        <v>13</v>
      </c>
      <c r="W14"/>
    </row>
    <row r="15" spans="1:23" x14ac:dyDescent="0.25">
      <c r="A15" s="10">
        <v>14</v>
      </c>
      <c r="B15" s="10" t="str">
        <f>_xlfn.CONCAT("Sample No. ", Table2[[#This Row],[SampleNumber]])</f>
        <v>Sample No. 14</v>
      </c>
      <c r="C15" s="3" t="s">
        <v>17</v>
      </c>
      <c r="D15" s="3" t="s">
        <v>79</v>
      </c>
      <c r="E15" s="3" t="str">
        <f>_xlfn.CONCAT(Table2[[#This Row],[LobsterID]], "_", Table2[[#This Row],[CapRecap]])</f>
        <v>C0816_C</v>
      </c>
      <c r="F15" s="1">
        <f>IF(Table2[[#This Row],[CapRecap]] = "C", VLOOKUP(Table2[[#This Row],[LobsterID]], Table1[], 4, FALSE), VLOOKUP(Table2[[#This Row],[LobsterID]], Table1[], 5, FALSE))</f>
        <v>44456</v>
      </c>
      <c r="G15" s="3" t="s">
        <v>103</v>
      </c>
      <c r="H15" s="8" t="b">
        <v>1</v>
      </c>
      <c r="I15" s="8" t="b">
        <v>1</v>
      </c>
      <c r="J15" s="8" t="b">
        <v>1</v>
      </c>
      <c r="K15" s="1">
        <v>45278</v>
      </c>
      <c r="L15" s="3" t="s">
        <v>195</v>
      </c>
      <c r="M15" s="9">
        <v>44.158000000000001</v>
      </c>
      <c r="N15" s="9">
        <v>2.1</v>
      </c>
      <c r="O15" s="9">
        <v>1.67</v>
      </c>
      <c r="P15" s="6">
        <v>60</v>
      </c>
      <c r="Q15" s="6">
        <f>Table2[[#This Row],[ConcentrationNGUL]]*Table2[[#This Row],[ElutedVolumeUL]]</f>
        <v>2649.48</v>
      </c>
      <c r="R15" s="6">
        <v>2</v>
      </c>
      <c r="S15" s="6">
        <v>1</v>
      </c>
      <c r="T15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30</v>
      </c>
      <c r="U15" s="6">
        <f>Table2[[#This Row],[ConcentrationNGUL]]*Table2[[#This Row],[ZymoVolumeUL]]</f>
        <v>1324.74</v>
      </c>
      <c r="V15" s="10">
        <f>Table2[[#This Row],[SampleNumber]]</f>
        <v>14</v>
      </c>
      <c r="W15"/>
    </row>
    <row r="16" spans="1:23" x14ac:dyDescent="0.25">
      <c r="A16" s="10">
        <v>15</v>
      </c>
      <c r="B16" s="10" t="str">
        <f>_xlfn.CONCAT("Sample No. ", Table2[[#This Row],[SampleNumber]])</f>
        <v>Sample No. 15</v>
      </c>
      <c r="C16" s="3" t="s">
        <v>18</v>
      </c>
      <c r="D16" s="3" t="s">
        <v>79</v>
      </c>
      <c r="E16" s="3" t="str">
        <f>_xlfn.CONCAT(Table2[[#This Row],[LobsterID]], "_", Table2[[#This Row],[CapRecap]])</f>
        <v>00793_C</v>
      </c>
      <c r="F16" s="1">
        <f>IF(Table2[[#This Row],[CapRecap]] = "C", VLOOKUP(Table2[[#This Row],[LobsterID]], Table1[], 4, FALSE), VLOOKUP(Table2[[#This Row],[LobsterID]], Table1[], 5, FALSE))</f>
        <v>44536</v>
      </c>
      <c r="G16" s="3" t="s">
        <v>104</v>
      </c>
      <c r="H16" s="8" t="b">
        <v>1</v>
      </c>
      <c r="I16" s="8" t="b">
        <v>1</v>
      </c>
      <c r="J16" s="8" t="b">
        <v>1</v>
      </c>
      <c r="K16" s="1">
        <v>45278</v>
      </c>
      <c r="L16" s="3" t="s">
        <v>196</v>
      </c>
      <c r="M16" s="9">
        <v>173.696</v>
      </c>
      <c r="N16" s="9">
        <v>1.96</v>
      </c>
      <c r="O16" s="9">
        <v>1.31</v>
      </c>
      <c r="P16" s="6">
        <v>60</v>
      </c>
      <c r="Q16" s="6">
        <f>Table2[[#This Row],[ConcentrationNGUL]]*Table2[[#This Row],[ElutedVolumeUL]]</f>
        <v>10421.76</v>
      </c>
      <c r="R16" s="6">
        <v>2</v>
      </c>
      <c r="S16" s="6">
        <v>1</v>
      </c>
      <c r="T16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16" s="6">
        <f>Table2[[#This Row],[ConcentrationNGUL]]*Table2[[#This Row],[ZymoVolumeUL]]</f>
        <v>3473.92</v>
      </c>
      <c r="V16" s="10">
        <f>Table2[[#This Row],[SampleNumber]]</f>
        <v>15</v>
      </c>
      <c r="W16"/>
    </row>
    <row r="17" spans="1:23" x14ac:dyDescent="0.25">
      <c r="A17" s="10">
        <v>16</v>
      </c>
      <c r="B17" s="10" t="str">
        <f>_xlfn.CONCAT("Sample No. ", Table2[[#This Row],[SampleNumber]])</f>
        <v>Sample No. 16</v>
      </c>
      <c r="C17" s="3" t="s">
        <v>20</v>
      </c>
      <c r="D17" s="3" t="s">
        <v>79</v>
      </c>
      <c r="E17" s="3" t="str">
        <f>_xlfn.CONCAT(Table2[[#This Row],[LobsterID]], "_", Table2[[#This Row],[CapRecap]])</f>
        <v>C0671_C</v>
      </c>
      <c r="F17" s="1">
        <f>IF(Table2[[#This Row],[CapRecap]] = "C", VLOOKUP(Table2[[#This Row],[LobsterID]], Table1[], 4, FALSE), VLOOKUP(Table2[[#This Row],[LobsterID]], Table1[], 5, FALSE))</f>
        <v>44535</v>
      </c>
      <c r="G17" s="3" t="s">
        <v>105</v>
      </c>
      <c r="H17" s="8" t="b">
        <v>1</v>
      </c>
      <c r="I17" s="8" t="b">
        <v>1</v>
      </c>
      <c r="J17" s="8" t="b">
        <v>1</v>
      </c>
      <c r="K17" s="1">
        <v>45278</v>
      </c>
      <c r="L17" s="3" t="s">
        <v>197</v>
      </c>
      <c r="M17" s="9">
        <v>191.34100000000001</v>
      </c>
      <c r="N17" s="9">
        <v>2.13</v>
      </c>
      <c r="O17" s="9">
        <v>2.08</v>
      </c>
      <c r="P17" s="6">
        <v>60</v>
      </c>
      <c r="Q17" s="6">
        <f>Table2[[#This Row],[ConcentrationNGUL]]*Table2[[#This Row],[ElutedVolumeUL]]</f>
        <v>11480.460000000001</v>
      </c>
      <c r="R17" s="6">
        <v>2</v>
      </c>
      <c r="S17" s="6">
        <v>1</v>
      </c>
      <c r="T17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17" s="6">
        <f>Table2[[#This Row],[ConcentrationNGUL]]*Table2[[#This Row],[ZymoVolumeUL]]</f>
        <v>3826.82</v>
      </c>
      <c r="V17" s="10">
        <f>Table2[[#This Row],[SampleNumber]]</f>
        <v>16</v>
      </c>
      <c r="W17"/>
    </row>
    <row r="18" spans="1:23" x14ac:dyDescent="0.25">
      <c r="A18" s="10">
        <v>17</v>
      </c>
      <c r="B18" s="10" t="str">
        <f>_xlfn.CONCAT("Sample No. ", Table2[[#This Row],[SampleNumber]])</f>
        <v>Sample No. 17</v>
      </c>
      <c r="C18" s="3" t="s">
        <v>21</v>
      </c>
      <c r="D18" s="3" t="s">
        <v>79</v>
      </c>
      <c r="E18" s="3" t="str">
        <f>_xlfn.CONCAT(Table2[[#This Row],[LobsterID]], "_", Table2[[#This Row],[CapRecap]])</f>
        <v>01039_C</v>
      </c>
      <c r="F18" s="1">
        <f>IF(Table2[[#This Row],[CapRecap]] = "C", VLOOKUP(Table2[[#This Row],[LobsterID]], Table1[], 4, FALSE), VLOOKUP(Table2[[#This Row],[LobsterID]], Table1[], 5, FALSE))</f>
        <v>44535</v>
      </c>
      <c r="G18" s="3" t="s">
        <v>106</v>
      </c>
      <c r="H18" s="8" t="b">
        <v>1</v>
      </c>
      <c r="I18" s="8" t="b">
        <v>1</v>
      </c>
      <c r="J18" s="8" t="b">
        <v>1</v>
      </c>
      <c r="K18" s="1">
        <v>45278</v>
      </c>
      <c r="L18" s="3" t="s">
        <v>198</v>
      </c>
      <c r="M18" s="9">
        <v>210.429</v>
      </c>
      <c r="N18" s="9">
        <v>2.14</v>
      </c>
      <c r="O18" s="9">
        <v>2.11</v>
      </c>
      <c r="P18" s="6">
        <v>60</v>
      </c>
      <c r="Q18" s="6">
        <f>Table2[[#This Row],[ConcentrationNGUL]]*Table2[[#This Row],[ElutedVolumeUL]]</f>
        <v>12625.74</v>
      </c>
      <c r="R18" s="6">
        <v>2</v>
      </c>
      <c r="S18" s="6">
        <v>1</v>
      </c>
      <c r="T18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18" s="6">
        <f>Table2[[#This Row],[ConcentrationNGUL]]*Table2[[#This Row],[ZymoVolumeUL]]</f>
        <v>4208.58</v>
      </c>
      <c r="V18" s="10">
        <f>Table2[[#This Row],[SampleNumber]]</f>
        <v>17</v>
      </c>
      <c r="W18"/>
    </row>
    <row r="19" spans="1:23" x14ac:dyDescent="0.25">
      <c r="A19" s="10">
        <v>18</v>
      </c>
      <c r="B19" s="10" t="str">
        <f>_xlfn.CONCAT("Sample No. ", Table2[[#This Row],[SampleNumber]])</f>
        <v>Sample No. 18</v>
      </c>
      <c r="C19" s="3" t="s">
        <v>24</v>
      </c>
      <c r="D19" s="3" t="s">
        <v>79</v>
      </c>
      <c r="E19" s="3" t="str">
        <f>_xlfn.CONCAT(Table2[[#This Row],[LobsterID]], "_", Table2[[#This Row],[CapRecap]])</f>
        <v>C0621_C</v>
      </c>
      <c r="F19" s="1">
        <f>IF(Table2[[#This Row],[CapRecap]] = "C", VLOOKUP(Table2[[#This Row],[LobsterID]], Table1[], 4, FALSE), VLOOKUP(Table2[[#This Row],[LobsterID]], Table1[], 5, FALSE))</f>
        <v>44535</v>
      </c>
      <c r="G19" s="3" t="s">
        <v>107</v>
      </c>
      <c r="H19" s="8" t="b">
        <v>1</v>
      </c>
      <c r="I19" s="8" t="b">
        <v>1</v>
      </c>
      <c r="J19" s="8" t="b">
        <v>1</v>
      </c>
      <c r="K19" s="1">
        <v>45278</v>
      </c>
      <c r="L19" s="3" t="s">
        <v>199</v>
      </c>
      <c r="M19" s="9">
        <v>216.553</v>
      </c>
      <c r="N19" s="9">
        <v>2.13</v>
      </c>
      <c r="O19" s="9">
        <v>2.12</v>
      </c>
      <c r="P19" s="6">
        <v>60</v>
      </c>
      <c r="Q19" s="6">
        <f>Table2[[#This Row],[ConcentrationNGUL]]*Table2[[#This Row],[ElutedVolumeUL]]</f>
        <v>12993.18</v>
      </c>
      <c r="R19" s="6">
        <v>2</v>
      </c>
      <c r="S19" s="6">
        <v>1</v>
      </c>
      <c r="T19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19" s="6">
        <f>Table2[[#This Row],[ConcentrationNGUL]]*Table2[[#This Row],[ZymoVolumeUL]]</f>
        <v>4331.0599999999995</v>
      </c>
      <c r="V19" s="10">
        <f>Table2[[#This Row],[SampleNumber]]</f>
        <v>18</v>
      </c>
      <c r="W19"/>
    </row>
    <row r="20" spans="1:23" x14ac:dyDescent="0.25">
      <c r="A20" s="10">
        <v>19</v>
      </c>
      <c r="B20" s="10" t="str">
        <f>_xlfn.CONCAT("Sample No. ", Table2[[#This Row],[SampleNumber]])</f>
        <v>Sample No. 19</v>
      </c>
      <c r="C20" s="3" t="s">
        <v>25</v>
      </c>
      <c r="D20" s="3" t="s">
        <v>79</v>
      </c>
      <c r="E20" s="3" t="str">
        <f>_xlfn.CONCAT(Table2[[#This Row],[LobsterID]], "_", Table2[[#This Row],[CapRecap]])</f>
        <v>C0003_C</v>
      </c>
      <c r="F20" s="1">
        <f>IF(Table2[[#This Row],[CapRecap]] = "C", VLOOKUP(Table2[[#This Row],[LobsterID]], Table1[], 4, FALSE), VLOOKUP(Table2[[#This Row],[LobsterID]], Table1[], 5, FALSE))</f>
        <v>44536</v>
      </c>
      <c r="G20" s="3" t="s">
        <v>108</v>
      </c>
      <c r="H20" s="8" t="b">
        <v>1</v>
      </c>
      <c r="I20" s="8" t="b">
        <v>1</v>
      </c>
      <c r="J20" s="8" t="b">
        <v>1</v>
      </c>
      <c r="K20" s="1">
        <v>45278</v>
      </c>
      <c r="L20" s="3" t="s">
        <v>200</v>
      </c>
      <c r="M20" s="9">
        <v>227.54300000000001</v>
      </c>
      <c r="N20" s="9">
        <v>2.17</v>
      </c>
      <c r="O20" s="9">
        <v>1.95</v>
      </c>
      <c r="P20" s="6">
        <v>60</v>
      </c>
      <c r="Q20" s="6">
        <f>Table2[[#This Row],[ConcentrationNGUL]]*Table2[[#This Row],[ElutedVolumeUL]]</f>
        <v>13652.58</v>
      </c>
      <c r="R20" s="6">
        <v>2</v>
      </c>
      <c r="S20" s="6">
        <v>1</v>
      </c>
      <c r="T20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20" s="6">
        <f>Table2[[#This Row],[ConcentrationNGUL]]*Table2[[#This Row],[ZymoVolumeUL]]</f>
        <v>4550.8600000000006</v>
      </c>
      <c r="V20" s="10">
        <f>Table2[[#This Row],[SampleNumber]]</f>
        <v>19</v>
      </c>
      <c r="W20"/>
    </row>
    <row r="21" spans="1:23" x14ac:dyDescent="0.25">
      <c r="A21" s="10">
        <v>20</v>
      </c>
      <c r="B21" s="10" t="str">
        <f>_xlfn.CONCAT("Sample No. ", Table2[[#This Row],[SampleNumber]])</f>
        <v>Sample No. 20</v>
      </c>
      <c r="C21" s="3" t="s">
        <v>27</v>
      </c>
      <c r="D21" s="3" t="s">
        <v>79</v>
      </c>
      <c r="E21" s="3" t="str">
        <f>_xlfn.CONCAT(Table2[[#This Row],[LobsterID]], "_", Table2[[#This Row],[CapRecap]])</f>
        <v>00737_C</v>
      </c>
      <c r="F21" s="1">
        <f>IF(Table2[[#This Row],[CapRecap]] = "C", VLOOKUP(Table2[[#This Row],[LobsterID]], Table1[], 4, FALSE), VLOOKUP(Table2[[#This Row],[LobsterID]], Table1[], 5, FALSE))</f>
        <v>44538</v>
      </c>
      <c r="G21" s="3" t="s">
        <v>109</v>
      </c>
      <c r="H21" s="8" t="b">
        <v>1</v>
      </c>
      <c r="I21" s="8" t="b">
        <v>1</v>
      </c>
      <c r="J21" s="8" t="b">
        <v>1</v>
      </c>
      <c r="K21" s="1">
        <v>45278</v>
      </c>
      <c r="L21" s="3" t="s">
        <v>201</v>
      </c>
      <c r="M21" s="9">
        <v>348.84699999999998</v>
      </c>
      <c r="N21" s="9">
        <v>2.19</v>
      </c>
      <c r="O21" s="9">
        <v>2.13</v>
      </c>
      <c r="P21" s="6">
        <v>60</v>
      </c>
      <c r="Q21" s="6">
        <f>Table2[[#This Row],[ConcentrationNGUL]]*Table2[[#This Row],[ElutedVolumeUL]]</f>
        <v>20930.82</v>
      </c>
      <c r="R21" s="6">
        <v>2</v>
      </c>
      <c r="S21" s="6">
        <v>1</v>
      </c>
      <c r="T21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21" s="6">
        <f>Table2[[#This Row],[ConcentrationNGUL]]*Table2[[#This Row],[ZymoVolumeUL]]</f>
        <v>6976.94</v>
      </c>
      <c r="V21" s="10">
        <f>Table2[[#This Row],[SampleNumber]]</f>
        <v>20</v>
      </c>
      <c r="W21"/>
    </row>
    <row r="22" spans="1:23" x14ac:dyDescent="0.25">
      <c r="A22" s="10">
        <v>21</v>
      </c>
      <c r="B22" s="10" t="str">
        <f>_xlfn.CONCAT("Sample No. ", Table2[[#This Row],[SampleNumber]])</f>
        <v>Sample No. 21</v>
      </c>
      <c r="C22" s="3" t="s">
        <v>28</v>
      </c>
      <c r="D22" s="3" t="s">
        <v>79</v>
      </c>
      <c r="E22" s="3" t="str">
        <f>_xlfn.CONCAT(Table2[[#This Row],[LobsterID]], "_", Table2[[#This Row],[CapRecap]])</f>
        <v>00672_C</v>
      </c>
      <c r="F22" s="1">
        <f>IF(Table2[[#This Row],[CapRecap]] = "C", VLOOKUP(Table2[[#This Row],[LobsterID]], Table1[], 4, FALSE), VLOOKUP(Table2[[#This Row],[LobsterID]], Table1[], 5, FALSE))</f>
        <v>44538</v>
      </c>
      <c r="G22" s="3" t="s">
        <v>110</v>
      </c>
      <c r="H22" s="8" t="b">
        <v>1</v>
      </c>
      <c r="I22" s="8" t="b">
        <v>1</v>
      </c>
      <c r="J22" s="8" t="b">
        <v>1</v>
      </c>
      <c r="K22" s="1">
        <v>45278</v>
      </c>
      <c r="L22" s="3" t="s">
        <v>194</v>
      </c>
      <c r="M22" s="9">
        <v>210.40199999999999</v>
      </c>
      <c r="N22" s="9">
        <v>2.17</v>
      </c>
      <c r="O22" s="9">
        <v>2.19</v>
      </c>
      <c r="P22" s="6">
        <v>60</v>
      </c>
      <c r="Q22" s="6">
        <f>Table2[[#This Row],[ConcentrationNGUL]]*Table2[[#This Row],[ElutedVolumeUL]]</f>
        <v>12624.119999999999</v>
      </c>
      <c r="R22" s="6">
        <v>2</v>
      </c>
      <c r="S22" s="6">
        <v>1</v>
      </c>
      <c r="T22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22" s="6">
        <f>Table2[[#This Row],[ConcentrationNGUL]]*Table2[[#This Row],[ZymoVolumeUL]]</f>
        <v>4208.04</v>
      </c>
      <c r="V22" s="10">
        <f>Table2[[#This Row],[SampleNumber]]</f>
        <v>21</v>
      </c>
      <c r="W22"/>
    </row>
    <row r="23" spans="1:23" x14ac:dyDescent="0.25">
      <c r="A23" s="10">
        <v>22</v>
      </c>
      <c r="B23" s="10" t="str">
        <f>_xlfn.CONCAT("Sample No. ", Table2[[#This Row],[SampleNumber]])</f>
        <v>Sample No. 22</v>
      </c>
      <c r="C23" s="3" t="s">
        <v>29</v>
      </c>
      <c r="D23" s="3" t="s">
        <v>79</v>
      </c>
      <c r="E23" s="3" t="str">
        <f>_xlfn.CONCAT(Table2[[#This Row],[LobsterID]], "_", Table2[[#This Row],[CapRecap]])</f>
        <v>00691_C</v>
      </c>
      <c r="F23" s="1">
        <f>IF(Table2[[#This Row],[CapRecap]] = "C", VLOOKUP(Table2[[#This Row],[LobsterID]], Table1[], 4, FALSE), VLOOKUP(Table2[[#This Row],[LobsterID]], Table1[], 5, FALSE))</f>
        <v>44539</v>
      </c>
      <c r="G23" s="3" t="s">
        <v>111</v>
      </c>
      <c r="H23" s="8" t="b">
        <v>1</v>
      </c>
      <c r="I23" s="8" t="b">
        <v>1</v>
      </c>
      <c r="J23" s="8" t="b">
        <v>1</v>
      </c>
      <c r="K23" s="1">
        <v>45278</v>
      </c>
      <c r="L23" s="3" t="s">
        <v>202</v>
      </c>
      <c r="M23" s="9">
        <v>247.1</v>
      </c>
      <c r="N23" s="9">
        <v>2.15</v>
      </c>
      <c r="O23" s="9">
        <v>2.12</v>
      </c>
      <c r="P23" s="6">
        <v>60</v>
      </c>
      <c r="Q23" s="6">
        <f>Table2[[#This Row],[ConcentrationNGUL]]*Table2[[#This Row],[ElutedVolumeUL]]</f>
        <v>14826</v>
      </c>
      <c r="R23" s="6">
        <v>2</v>
      </c>
      <c r="S23" s="6">
        <v>1</v>
      </c>
      <c r="T23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23" s="6">
        <f>Table2[[#This Row],[ConcentrationNGUL]]*Table2[[#This Row],[ZymoVolumeUL]]</f>
        <v>4942</v>
      </c>
      <c r="V23" s="10">
        <f>Table2[[#This Row],[SampleNumber]]</f>
        <v>22</v>
      </c>
      <c r="W23"/>
    </row>
    <row r="24" spans="1:23" x14ac:dyDescent="0.25">
      <c r="A24" s="10">
        <v>23</v>
      </c>
      <c r="B24" s="10" t="str">
        <f>_xlfn.CONCAT("Sample No. ", Table2[[#This Row],[SampleNumber]])</f>
        <v>Sample No. 23</v>
      </c>
      <c r="C24" s="3" t="s">
        <v>31</v>
      </c>
      <c r="D24" s="3" t="s">
        <v>79</v>
      </c>
      <c r="E24" s="3" t="str">
        <f>_xlfn.CONCAT(Table2[[#This Row],[LobsterID]], "_", Table2[[#This Row],[CapRecap]])</f>
        <v>C0367_C</v>
      </c>
      <c r="F24" s="1">
        <f>IF(Table2[[#This Row],[CapRecap]] = "C", VLOOKUP(Table2[[#This Row],[LobsterID]], Table1[], 4, FALSE), VLOOKUP(Table2[[#This Row],[LobsterID]], Table1[], 5, FALSE))</f>
        <v>44095</v>
      </c>
      <c r="G24" s="3" t="s">
        <v>215</v>
      </c>
      <c r="H24" s="8" t="b">
        <v>1</v>
      </c>
      <c r="I24" s="8" t="b">
        <v>0</v>
      </c>
      <c r="J24" s="8" t="b">
        <v>1</v>
      </c>
      <c r="K24" s="1">
        <v>45278</v>
      </c>
      <c r="L24" s="3" t="s">
        <v>203</v>
      </c>
      <c r="M24" s="9">
        <v>308.678</v>
      </c>
      <c r="N24" s="9">
        <v>2.17</v>
      </c>
      <c r="O24" s="9">
        <v>2.0699999999999998</v>
      </c>
      <c r="P24" s="6">
        <v>60</v>
      </c>
      <c r="Q24" s="6">
        <f>Table2[[#This Row],[ConcentrationNGUL]]*Table2[[#This Row],[ElutedVolumeUL]]</f>
        <v>18520.68</v>
      </c>
      <c r="R24" s="6">
        <v>2</v>
      </c>
      <c r="S24" s="6">
        <v>1</v>
      </c>
      <c r="T24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24" s="6">
        <f>Table2[[#This Row],[ConcentrationNGUL]]*Table2[[#This Row],[ZymoVolumeUL]]</f>
        <v>6173.5599999999995</v>
      </c>
      <c r="V24" s="10">
        <f>Table2[[#This Row],[SampleNumber]]</f>
        <v>23</v>
      </c>
      <c r="W24"/>
    </row>
    <row r="25" spans="1:23" x14ac:dyDescent="0.25">
      <c r="A25" s="10">
        <v>24</v>
      </c>
      <c r="B25" s="10" t="str">
        <f>_xlfn.CONCAT("Sample No. ", Table2[[#This Row],[SampleNumber]])</f>
        <v>Sample No. 24</v>
      </c>
      <c r="C25" s="3" t="s">
        <v>32</v>
      </c>
      <c r="D25" s="3" t="s">
        <v>79</v>
      </c>
      <c r="E25" s="3" t="str">
        <f>_xlfn.CONCAT(Table2[[#This Row],[LobsterID]], "_", Table2[[#This Row],[CapRecap]])</f>
        <v>C0126_C</v>
      </c>
      <c r="F25" s="1">
        <f>IF(Table2[[#This Row],[CapRecap]] = "C", VLOOKUP(Table2[[#This Row],[LobsterID]], Table1[], 4, FALSE), VLOOKUP(Table2[[#This Row],[LobsterID]], Table1[], 5, FALSE))</f>
        <v>44092</v>
      </c>
      <c r="G25" s="3" t="s">
        <v>216</v>
      </c>
      <c r="H25" s="8" t="b">
        <v>1</v>
      </c>
      <c r="I25" s="8" t="b">
        <v>1</v>
      </c>
      <c r="J25" s="8" t="b">
        <v>1</v>
      </c>
      <c r="K25" s="1">
        <v>45278</v>
      </c>
      <c r="L25" s="3" t="s">
        <v>204</v>
      </c>
      <c r="M25" s="9">
        <v>208.06800000000001</v>
      </c>
      <c r="N25" s="9">
        <v>2.12</v>
      </c>
      <c r="O25" s="9">
        <v>1.96</v>
      </c>
      <c r="P25" s="6">
        <v>60</v>
      </c>
      <c r="Q25" s="6">
        <f>Table2[[#This Row],[ConcentrationNGUL]]*Table2[[#This Row],[ElutedVolumeUL]]</f>
        <v>12484.08</v>
      </c>
      <c r="R25" s="6">
        <v>2</v>
      </c>
      <c r="S25" s="6">
        <v>1</v>
      </c>
      <c r="T25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25" s="6">
        <f>Table2[[#This Row],[ConcentrationNGUL]]*Table2[[#This Row],[ZymoVolumeUL]]</f>
        <v>4161.3600000000006</v>
      </c>
      <c r="V25" s="10">
        <f>Table2[[#This Row],[SampleNumber]]</f>
        <v>24</v>
      </c>
      <c r="W25"/>
    </row>
    <row r="26" spans="1:23" x14ac:dyDescent="0.25">
      <c r="A26" s="10">
        <v>25</v>
      </c>
      <c r="B26" s="10" t="str">
        <f>_xlfn.CONCAT("Sample No. ", Table2[[#This Row],[SampleNumber]])</f>
        <v>Sample No. 25</v>
      </c>
      <c r="C26" s="3" t="s">
        <v>34</v>
      </c>
      <c r="D26" s="3" t="s">
        <v>79</v>
      </c>
      <c r="E26" s="3" t="str">
        <f>_xlfn.CONCAT(Table2[[#This Row],[LobsterID]], "_", Table2[[#This Row],[CapRecap]])</f>
        <v>C0441_C</v>
      </c>
      <c r="F26" s="1">
        <f>IF(Table2[[#This Row],[CapRecap]] = "C", VLOOKUP(Table2[[#This Row],[LobsterID]], Table1[], 4, FALSE), VLOOKUP(Table2[[#This Row],[LobsterID]], Table1[], 5, FALSE))</f>
        <v>44094</v>
      </c>
      <c r="G26" s="3" t="s">
        <v>217</v>
      </c>
      <c r="H26" s="8" t="b">
        <v>1</v>
      </c>
      <c r="I26" s="8" t="b">
        <v>0</v>
      </c>
      <c r="J26" s="8" t="b">
        <v>1</v>
      </c>
      <c r="K26" s="1">
        <v>45278</v>
      </c>
      <c r="L26" s="3" t="s">
        <v>205</v>
      </c>
      <c r="M26" s="9">
        <v>209.45699999999999</v>
      </c>
      <c r="N26" s="9">
        <v>2.06</v>
      </c>
      <c r="O26" s="9">
        <v>1.72</v>
      </c>
      <c r="P26" s="6">
        <v>60</v>
      </c>
      <c r="Q26" s="6">
        <f>Table2[[#This Row],[ConcentrationNGUL]]*Table2[[#This Row],[ElutedVolumeUL]]</f>
        <v>12567.42</v>
      </c>
      <c r="R26" s="6">
        <v>2</v>
      </c>
      <c r="S26" s="6">
        <v>1</v>
      </c>
      <c r="T26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26" s="6">
        <f>Table2[[#This Row],[ConcentrationNGUL]]*Table2[[#This Row],[ZymoVolumeUL]]</f>
        <v>4189.1399999999994</v>
      </c>
      <c r="V26" s="10">
        <f>Table2[[#This Row],[SampleNumber]]</f>
        <v>25</v>
      </c>
      <c r="W26"/>
    </row>
    <row r="27" spans="1:23" x14ac:dyDescent="0.25">
      <c r="A27" s="10">
        <v>26</v>
      </c>
      <c r="B27" s="10" t="str">
        <f>_xlfn.CONCAT("Sample No. ", Table2[[#This Row],[SampleNumber]])</f>
        <v>Sample No. 26</v>
      </c>
      <c r="C27" s="3" t="s">
        <v>35</v>
      </c>
      <c r="D27" s="3" t="s">
        <v>79</v>
      </c>
      <c r="E27" s="3" t="str">
        <f>_xlfn.CONCAT(Table2[[#This Row],[LobsterID]], "_", Table2[[#This Row],[CapRecap]])</f>
        <v>00799_C</v>
      </c>
      <c r="F27" s="1">
        <f>IF(Table2[[#This Row],[CapRecap]] = "C", VLOOKUP(Table2[[#This Row],[LobsterID]], Table1[], 4, FALSE), VLOOKUP(Table2[[#This Row],[LobsterID]], Table1[], 5, FALSE))</f>
        <v>44536</v>
      </c>
      <c r="G27" s="3" t="s">
        <v>112</v>
      </c>
      <c r="H27" s="8" t="b">
        <v>1</v>
      </c>
      <c r="I27" s="8" t="b">
        <v>1</v>
      </c>
      <c r="J27" s="8" t="b">
        <v>1</v>
      </c>
      <c r="K27" s="1">
        <v>45278</v>
      </c>
      <c r="L27" s="3" t="s">
        <v>206</v>
      </c>
      <c r="M27" s="9">
        <v>263.25900000000001</v>
      </c>
      <c r="N27" s="9">
        <v>2.14</v>
      </c>
      <c r="O27" s="9">
        <v>2</v>
      </c>
      <c r="P27" s="6">
        <v>60</v>
      </c>
      <c r="Q27" s="6">
        <f>Table2[[#This Row],[ConcentrationNGUL]]*Table2[[#This Row],[ElutedVolumeUL]]</f>
        <v>15795.54</v>
      </c>
      <c r="R27" s="6">
        <v>2</v>
      </c>
      <c r="S27" s="6">
        <v>1</v>
      </c>
      <c r="T27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27" s="6">
        <f>Table2[[#This Row],[ConcentrationNGUL]]*Table2[[#This Row],[ZymoVolumeUL]]</f>
        <v>5265.18</v>
      </c>
      <c r="V27" s="10">
        <f>Table2[[#This Row],[SampleNumber]]</f>
        <v>26</v>
      </c>
      <c r="W27"/>
    </row>
    <row r="28" spans="1:23" x14ac:dyDescent="0.25">
      <c r="A28" s="10">
        <v>27</v>
      </c>
      <c r="B28" s="10" t="str">
        <f>_xlfn.CONCAT("Sample No. ", Table2[[#This Row],[SampleNumber]])</f>
        <v>Sample No. 27</v>
      </c>
      <c r="C28" s="3" t="s">
        <v>37</v>
      </c>
      <c r="D28" s="3" t="s">
        <v>79</v>
      </c>
      <c r="E28" s="3" t="str">
        <f>_xlfn.CONCAT(Table2[[#This Row],[LobsterID]], "_", Table2[[#This Row],[CapRecap]])</f>
        <v>C0385_C</v>
      </c>
      <c r="F28" s="1">
        <f>IF(Table2[[#This Row],[CapRecap]] = "C", VLOOKUP(Table2[[#This Row],[LobsterID]], Table1[], 4, FALSE), VLOOKUP(Table2[[#This Row],[LobsterID]], Table1[], 5, FALSE))</f>
        <v>44536</v>
      </c>
      <c r="G28" s="3" t="s">
        <v>113</v>
      </c>
      <c r="H28" s="8" t="b">
        <v>1</v>
      </c>
      <c r="I28" s="8" t="b">
        <v>1</v>
      </c>
      <c r="J28" s="8" t="b">
        <v>1</v>
      </c>
      <c r="K28" s="1">
        <v>45278</v>
      </c>
      <c r="L28" s="3" t="s">
        <v>207</v>
      </c>
      <c r="M28" s="9">
        <v>139.154</v>
      </c>
      <c r="N28" s="9">
        <v>1.73</v>
      </c>
      <c r="O28" s="9">
        <v>0.82</v>
      </c>
      <c r="P28" s="6">
        <v>60</v>
      </c>
      <c r="Q28" s="6">
        <f>Table2[[#This Row],[ConcentrationNGUL]]*Table2[[#This Row],[ElutedVolumeUL]]</f>
        <v>8349.24</v>
      </c>
      <c r="R28" s="6">
        <v>2</v>
      </c>
      <c r="S28" s="6">
        <v>1</v>
      </c>
      <c r="T28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28" s="6">
        <f>Table2[[#This Row],[ConcentrationNGUL]]*Table2[[#This Row],[ZymoVolumeUL]]</f>
        <v>2783.08</v>
      </c>
      <c r="V28" s="10">
        <f>Table2[[#This Row],[SampleNumber]]</f>
        <v>27</v>
      </c>
      <c r="W28"/>
    </row>
    <row r="29" spans="1:23" x14ac:dyDescent="0.25">
      <c r="A29" s="10">
        <v>28</v>
      </c>
      <c r="B29" s="10" t="str">
        <f>_xlfn.CONCAT("Sample No. ", Table2[[#This Row],[SampleNumber]])</f>
        <v>Sample No. 28</v>
      </c>
      <c r="C29" s="3" t="s">
        <v>42</v>
      </c>
      <c r="D29" s="3" t="s">
        <v>79</v>
      </c>
      <c r="E29" s="3" t="str">
        <f>_xlfn.CONCAT(Table2[[#This Row],[LobsterID]], "_", Table2[[#This Row],[CapRecap]])</f>
        <v>C0776_C</v>
      </c>
      <c r="F29" s="1">
        <f>IF(Table2[[#This Row],[CapRecap]] = "C", VLOOKUP(Table2[[#This Row],[LobsterID]], Table1[], 4, FALSE), VLOOKUP(Table2[[#This Row],[LobsterID]], Table1[], 5, FALSE))</f>
        <v>44539</v>
      </c>
      <c r="G29" s="3" t="s">
        <v>114</v>
      </c>
      <c r="H29" s="8" t="b">
        <v>1</v>
      </c>
      <c r="I29" s="8" t="b">
        <v>1</v>
      </c>
      <c r="J29" s="8" t="b">
        <v>1</v>
      </c>
      <c r="K29" s="1">
        <v>45278</v>
      </c>
      <c r="L29" s="3" t="s">
        <v>208</v>
      </c>
      <c r="M29" s="9">
        <v>301.85599999999999</v>
      </c>
      <c r="N29" s="9">
        <v>2.1800000000000002</v>
      </c>
      <c r="O29" s="9">
        <v>1.97</v>
      </c>
      <c r="P29" s="6">
        <v>60</v>
      </c>
      <c r="Q29" s="6">
        <f>Table2[[#This Row],[ConcentrationNGUL]]*Table2[[#This Row],[ElutedVolumeUL]]</f>
        <v>18111.36</v>
      </c>
      <c r="R29" s="6">
        <v>2</v>
      </c>
      <c r="S29" s="6">
        <v>1</v>
      </c>
      <c r="T29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29" s="6">
        <f>Table2[[#This Row],[ConcentrationNGUL]]*Table2[[#This Row],[ZymoVolumeUL]]</f>
        <v>6037.12</v>
      </c>
      <c r="V29" s="10">
        <f>Table2[[#This Row],[SampleNumber]]</f>
        <v>28</v>
      </c>
      <c r="W29"/>
    </row>
    <row r="30" spans="1:23" x14ac:dyDescent="0.25">
      <c r="A30" s="10">
        <v>29</v>
      </c>
      <c r="B30" s="10" t="str">
        <f>_xlfn.CONCAT("Sample No. ", Table2[[#This Row],[SampleNumber]])</f>
        <v>Sample No. 29</v>
      </c>
      <c r="C30" s="3" t="s">
        <v>45</v>
      </c>
      <c r="D30" s="3" t="s">
        <v>79</v>
      </c>
      <c r="E30" s="3" t="str">
        <f>_xlfn.CONCAT(Table2[[#This Row],[LobsterID]], "_", Table2[[#This Row],[CapRecap]])</f>
        <v>T0531_C</v>
      </c>
      <c r="F30" s="1">
        <f>IF(Table2[[#This Row],[CapRecap]] = "C", VLOOKUP(Table2[[#This Row],[LobsterID]], Table1[], 4, FALSE), VLOOKUP(Table2[[#This Row],[LobsterID]], Table1[], 5, FALSE))</f>
        <v>44807</v>
      </c>
      <c r="G30" s="3" t="s">
        <v>115</v>
      </c>
      <c r="H30" s="8" t="b">
        <v>1</v>
      </c>
      <c r="I30" s="8" t="b">
        <v>1</v>
      </c>
      <c r="J30" s="8" t="b">
        <v>1</v>
      </c>
      <c r="K30" s="1">
        <v>45278</v>
      </c>
      <c r="L30" s="3" t="s">
        <v>209</v>
      </c>
      <c r="M30" s="9">
        <v>361.15899999999999</v>
      </c>
      <c r="N30" s="9">
        <v>2.09</v>
      </c>
      <c r="O30" s="9">
        <v>1.45</v>
      </c>
      <c r="P30" s="6">
        <v>60</v>
      </c>
      <c r="Q30" s="6">
        <f>Table2[[#This Row],[ConcentrationNGUL]]*Table2[[#This Row],[ElutedVolumeUL]]</f>
        <v>21669.54</v>
      </c>
      <c r="R30" s="6">
        <v>2</v>
      </c>
      <c r="S30" s="6">
        <v>1</v>
      </c>
      <c r="T30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30" s="6">
        <f>Table2[[#This Row],[ConcentrationNGUL]]*Table2[[#This Row],[ZymoVolumeUL]]</f>
        <v>7223.18</v>
      </c>
      <c r="V30" s="10">
        <f>Table2[[#This Row],[SampleNumber]]</f>
        <v>29</v>
      </c>
      <c r="W30"/>
    </row>
    <row r="31" spans="1:23" x14ac:dyDescent="0.25">
      <c r="A31" s="10">
        <v>30</v>
      </c>
      <c r="B31" s="10" t="str">
        <f>_xlfn.CONCAT("Sample No. ", Table2[[#This Row],[SampleNumber]])</f>
        <v>Sample No. 30</v>
      </c>
      <c r="C31" s="3" t="s">
        <v>47</v>
      </c>
      <c r="D31" s="3" t="s">
        <v>79</v>
      </c>
      <c r="E31" s="3" t="str">
        <f>_xlfn.CONCAT(Table2[[#This Row],[LobsterID]], "_", Table2[[#This Row],[CapRecap]])</f>
        <v>T0148_C</v>
      </c>
      <c r="F31" s="1">
        <f>IF(Table2[[#This Row],[CapRecap]] = "C", VLOOKUP(Table2[[#This Row],[LobsterID]], Table1[], 4, FALSE), VLOOKUP(Table2[[#This Row],[LobsterID]], Table1[], 5, FALSE))</f>
        <v>44806</v>
      </c>
      <c r="G31" s="3" t="s">
        <v>116</v>
      </c>
      <c r="H31" s="8" t="b">
        <v>1</v>
      </c>
      <c r="I31" s="8" t="b">
        <v>1</v>
      </c>
      <c r="J31" s="8" t="b">
        <v>1</v>
      </c>
      <c r="K31" s="1">
        <v>45278</v>
      </c>
      <c r="L31" s="3" t="s">
        <v>210</v>
      </c>
      <c r="M31" s="9">
        <v>447.07499999999999</v>
      </c>
      <c r="N31" s="9">
        <v>2.0699999999999998</v>
      </c>
      <c r="O31" s="9">
        <v>1.49</v>
      </c>
      <c r="P31" s="6">
        <v>60</v>
      </c>
      <c r="Q31" s="6">
        <f>Table2[[#This Row],[ConcentrationNGUL]]*Table2[[#This Row],[ElutedVolumeUL]]</f>
        <v>26824.5</v>
      </c>
      <c r="R31" s="6">
        <v>2</v>
      </c>
      <c r="S31" s="6">
        <v>1</v>
      </c>
      <c r="T31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31" s="6">
        <f>Table2[[#This Row],[ConcentrationNGUL]]*Table2[[#This Row],[ZymoVolumeUL]]</f>
        <v>8941.5</v>
      </c>
      <c r="V31" s="10">
        <f>Table2[[#This Row],[SampleNumber]]</f>
        <v>30</v>
      </c>
      <c r="W31"/>
    </row>
    <row r="32" spans="1:23" x14ac:dyDescent="0.25">
      <c r="A32" s="10">
        <v>31</v>
      </c>
      <c r="B32" s="10" t="str">
        <f>_xlfn.CONCAT("Sample No. ", Table2[[#This Row],[SampleNumber]])</f>
        <v>Sample No. 31</v>
      </c>
      <c r="C32" s="3" t="s">
        <v>48</v>
      </c>
      <c r="D32" s="3" t="s">
        <v>79</v>
      </c>
      <c r="E32" s="3" t="str">
        <f>_xlfn.CONCAT(Table2[[#This Row],[LobsterID]], "_", Table2[[#This Row],[CapRecap]])</f>
        <v>T0562_C</v>
      </c>
      <c r="F32" s="1">
        <f>IF(Table2[[#This Row],[CapRecap]] = "C", VLOOKUP(Table2[[#This Row],[LobsterID]], Table1[], 4, FALSE), VLOOKUP(Table2[[#This Row],[LobsterID]], Table1[], 5, FALSE))</f>
        <v>44808</v>
      </c>
      <c r="G32" s="3" t="s">
        <v>117</v>
      </c>
      <c r="H32" s="8" t="b">
        <v>1</v>
      </c>
      <c r="I32" s="8" t="b">
        <v>1</v>
      </c>
      <c r="J32" s="8" t="b">
        <v>1</v>
      </c>
      <c r="K32" s="1">
        <v>45278</v>
      </c>
      <c r="L32" s="3" t="s">
        <v>211</v>
      </c>
      <c r="M32" s="9">
        <v>21.984999999999999</v>
      </c>
      <c r="N32" s="9">
        <v>2.0499999999999998</v>
      </c>
      <c r="O32" s="9">
        <v>1.08</v>
      </c>
      <c r="P32" s="6">
        <v>60</v>
      </c>
      <c r="Q32" s="6">
        <f>Table2[[#This Row],[ConcentrationNGUL]]*Table2[[#This Row],[ElutedVolumeUL]]</f>
        <v>1319.1</v>
      </c>
      <c r="R32" s="6">
        <v>2</v>
      </c>
      <c r="S32" s="6">
        <v>1</v>
      </c>
      <c r="T32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50</v>
      </c>
      <c r="U32" s="6">
        <f>Table2[[#This Row],[ConcentrationNGUL]]*Table2[[#This Row],[ZymoVolumeUL]]</f>
        <v>1099.25</v>
      </c>
      <c r="V32" s="10">
        <f>Table2[[#This Row],[SampleNumber]]</f>
        <v>31</v>
      </c>
      <c r="W32"/>
    </row>
    <row r="33" spans="1:23" x14ac:dyDescent="0.25">
      <c r="A33" s="10">
        <v>32</v>
      </c>
      <c r="B33" s="10" t="str">
        <f>_xlfn.CONCAT("Sample No. ", Table2[[#This Row],[SampleNumber]])</f>
        <v>Sample No. 32</v>
      </c>
      <c r="C33" s="3" t="s">
        <v>49</v>
      </c>
      <c r="D33" s="3" t="s">
        <v>79</v>
      </c>
      <c r="E33" s="3" t="str">
        <f>_xlfn.CONCAT(Table2[[#This Row],[LobsterID]], "_", Table2[[#This Row],[CapRecap]])</f>
        <v>T0132_C</v>
      </c>
      <c r="F33" s="1">
        <f>IF(Table2[[#This Row],[CapRecap]] = "C", VLOOKUP(Table2[[#This Row],[LobsterID]], Table1[], 4, FALSE), VLOOKUP(Table2[[#This Row],[LobsterID]], Table1[], 5, FALSE))</f>
        <v>44806</v>
      </c>
      <c r="G33" s="3" t="s">
        <v>118</v>
      </c>
      <c r="H33" s="8" t="b">
        <v>1</v>
      </c>
      <c r="I33" s="8" t="b">
        <v>1</v>
      </c>
      <c r="J33" s="8" t="b">
        <v>1</v>
      </c>
      <c r="K33" s="1">
        <v>45278</v>
      </c>
      <c r="L33" s="3" t="s">
        <v>212</v>
      </c>
      <c r="M33" s="9">
        <v>168.286</v>
      </c>
      <c r="N33" s="9">
        <v>2.13</v>
      </c>
      <c r="O33" s="9">
        <v>2.16</v>
      </c>
      <c r="P33" s="6">
        <v>60</v>
      </c>
      <c r="Q33" s="6">
        <f>Table2[[#This Row],[ConcentrationNGUL]]*Table2[[#This Row],[ElutedVolumeUL]]</f>
        <v>10097.16</v>
      </c>
      <c r="R33" s="6">
        <v>2</v>
      </c>
      <c r="S33" s="6">
        <v>1</v>
      </c>
      <c r="T33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33" s="6">
        <f>Table2[[#This Row],[ConcentrationNGUL]]*Table2[[#This Row],[ZymoVolumeUL]]</f>
        <v>3365.7200000000003</v>
      </c>
      <c r="V33" s="10">
        <f>Table2[[#This Row],[SampleNumber]]</f>
        <v>32</v>
      </c>
      <c r="W33"/>
    </row>
    <row r="34" spans="1:23" x14ac:dyDescent="0.25">
      <c r="A34" s="10">
        <v>33</v>
      </c>
      <c r="B34" s="10" t="str">
        <f>_xlfn.CONCAT("Sample No. ", Table2[[#This Row],[SampleNumber]])</f>
        <v>Sample No. 33</v>
      </c>
      <c r="C34" s="3" t="s">
        <v>50</v>
      </c>
      <c r="D34" s="3" t="s">
        <v>79</v>
      </c>
      <c r="E34" s="3" t="str">
        <f>_xlfn.CONCAT(Table2[[#This Row],[LobsterID]], "_", Table2[[#This Row],[CapRecap]])</f>
        <v>T0507_C</v>
      </c>
      <c r="F34" s="1">
        <f>IF(Table2[[#This Row],[CapRecap]] = "C", VLOOKUP(Table2[[#This Row],[LobsterID]], Table1[], 4, FALSE), VLOOKUP(Table2[[#This Row],[LobsterID]], Table1[], 5, FALSE))</f>
        <v>44807</v>
      </c>
      <c r="G34" s="3" t="s">
        <v>119</v>
      </c>
      <c r="H34" s="8" t="b">
        <v>1</v>
      </c>
      <c r="I34" s="8" t="b">
        <v>1</v>
      </c>
      <c r="J34" s="8" t="b">
        <v>1</v>
      </c>
      <c r="K34" s="1">
        <v>45278</v>
      </c>
      <c r="L34" s="3" t="s">
        <v>213</v>
      </c>
      <c r="M34" s="9">
        <v>237.97900000000001</v>
      </c>
      <c r="N34" s="9">
        <v>2.17</v>
      </c>
      <c r="O34" s="9">
        <v>2.0699999999999998</v>
      </c>
      <c r="P34" s="6">
        <v>60</v>
      </c>
      <c r="Q34" s="6">
        <f>Table2[[#This Row],[ConcentrationNGUL]]*Table2[[#This Row],[ElutedVolumeUL]]</f>
        <v>14278.740000000002</v>
      </c>
      <c r="R34" s="6">
        <v>2</v>
      </c>
      <c r="S34" s="6">
        <v>1</v>
      </c>
      <c r="T34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34" s="6">
        <f>Table2[[#This Row],[ConcentrationNGUL]]*Table2[[#This Row],[ZymoVolumeUL]]</f>
        <v>4759.58</v>
      </c>
      <c r="V34" s="10">
        <f>Table2[[#This Row],[SampleNumber]]</f>
        <v>33</v>
      </c>
      <c r="W34"/>
    </row>
    <row r="35" spans="1:23" x14ac:dyDescent="0.25">
      <c r="A35" s="10">
        <v>34</v>
      </c>
      <c r="B35" s="10" t="str">
        <f>_xlfn.CONCAT("Sample No. ", Table2[[#This Row],[SampleNumber]])</f>
        <v>Sample No. 34</v>
      </c>
      <c r="C35" s="3" t="s">
        <v>51</v>
      </c>
      <c r="D35" s="3" t="s">
        <v>79</v>
      </c>
      <c r="E35" s="3" t="str">
        <f>_xlfn.CONCAT(Table2[[#This Row],[LobsterID]], "_", Table2[[#This Row],[CapRecap]])</f>
        <v>T0572_C</v>
      </c>
      <c r="F35" s="1">
        <f>IF(Table2[[#This Row],[CapRecap]] = "C", VLOOKUP(Table2[[#This Row],[LobsterID]], Table1[], 4, FALSE), VLOOKUP(Table2[[#This Row],[LobsterID]], Table1[], 5, FALSE))</f>
        <v>44808</v>
      </c>
      <c r="G35" s="3" t="s">
        <v>120</v>
      </c>
      <c r="H35" s="8" t="b">
        <v>1</v>
      </c>
      <c r="I35" s="8" t="b">
        <v>1</v>
      </c>
      <c r="J35" s="8" t="b">
        <v>1</v>
      </c>
      <c r="K35" s="1">
        <v>45278</v>
      </c>
      <c r="L35" s="3" t="s">
        <v>214</v>
      </c>
      <c r="M35" s="9">
        <v>271.31299999999999</v>
      </c>
      <c r="N35" s="9">
        <v>2.14</v>
      </c>
      <c r="O35" s="9">
        <v>2.09</v>
      </c>
      <c r="P35" s="6">
        <v>60</v>
      </c>
      <c r="Q35" s="6">
        <f>Table2[[#This Row],[ConcentrationNGUL]]*Table2[[#This Row],[ElutedVolumeUL]]</f>
        <v>16278.779999999999</v>
      </c>
      <c r="R35" s="6">
        <v>2</v>
      </c>
      <c r="S35" s="6">
        <v>1</v>
      </c>
      <c r="T35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35" s="6">
        <f>Table2[[#This Row],[ConcentrationNGUL]]*Table2[[#This Row],[ZymoVolumeUL]]</f>
        <v>5426.26</v>
      </c>
      <c r="V35" s="10">
        <f>Table2[[#This Row],[SampleNumber]]</f>
        <v>34</v>
      </c>
      <c r="W35"/>
    </row>
    <row r="36" spans="1:23" x14ac:dyDescent="0.25">
      <c r="A36" s="10">
        <v>35</v>
      </c>
      <c r="B36" s="10" t="str">
        <f>_xlfn.CONCAT("Sample No. ", Table2[[#This Row],[SampleNumber]])</f>
        <v>Sample No. 35</v>
      </c>
      <c r="C36" s="3" t="s">
        <v>52</v>
      </c>
      <c r="D36" s="3" t="s">
        <v>79</v>
      </c>
      <c r="E36" s="3" t="str">
        <f>_xlfn.CONCAT(Table2[[#This Row],[LobsterID]], "_", Table2[[#This Row],[CapRecap]])</f>
        <v>T0554_C</v>
      </c>
      <c r="F36" s="1">
        <f>IF(Table2[[#This Row],[CapRecap]] = "C", VLOOKUP(Table2[[#This Row],[LobsterID]], Table1[], 4, FALSE), VLOOKUP(Table2[[#This Row],[LobsterID]], Table1[], 5, FALSE))</f>
        <v>44808</v>
      </c>
      <c r="G36" s="3" t="s">
        <v>121</v>
      </c>
      <c r="H36" s="8" t="b">
        <v>1</v>
      </c>
      <c r="I36" s="8" t="b">
        <v>1</v>
      </c>
      <c r="J36" s="8" t="b">
        <v>1</v>
      </c>
      <c r="K36" s="1">
        <v>45279</v>
      </c>
      <c r="L36" s="3" t="s">
        <v>223</v>
      </c>
      <c r="M36" s="9">
        <v>177.483</v>
      </c>
      <c r="N36" s="9">
        <v>2.15</v>
      </c>
      <c r="O36" s="9">
        <v>1.94</v>
      </c>
      <c r="P36" s="6">
        <v>60</v>
      </c>
      <c r="Q36" s="6">
        <f>Table2[[#This Row],[ConcentrationNGUL]]*Table2[[#This Row],[ElutedVolumeUL]]</f>
        <v>10648.98</v>
      </c>
      <c r="R36" s="6">
        <v>2</v>
      </c>
      <c r="S36" s="6">
        <v>1</v>
      </c>
      <c r="T36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36" s="6">
        <f>Table2[[#This Row],[ConcentrationNGUL]]*Table2[[#This Row],[ZymoVolumeUL]]</f>
        <v>3549.66</v>
      </c>
      <c r="V36" s="10">
        <f>Table2[[#This Row],[SampleNumber]]</f>
        <v>35</v>
      </c>
      <c r="W36"/>
    </row>
    <row r="37" spans="1:23" x14ac:dyDescent="0.25">
      <c r="A37" s="10">
        <v>36</v>
      </c>
      <c r="B37" s="10" t="str">
        <f>_xlfn.CONCAT("Sample No. ", Table2[[#This Row],[SampleNumber]])</f>
        <v>Sample No. 36</v>
      </c>
      <c r="C37" s="3" t="s">
        <v>53</v>
      </c>
      <c r="D37" s="3" t="s">
        <v>79</v>
      </c>
      <c r="E37" s="3" t="str">
        <f>_xlfn.CONCAT(Table2[[#This Row],[LobsterID]], "_", Table2[[#This Row],[CapRecap]])</f>
        <v>T0553_C</v>
      </c>
      <c r="F37" s="1">
        <f>IF(Table2[[#This Row],[CapRecap]] = "C", VLOOKUP(Table2[[#This Row],[LobsterID]], Table1[], 4, FALSE), VLOOKUP(Table2[[#This Row],[LobsterID]], Table1[], 5, FALSE))</f>
        <v>44808</v>
      </c>
      <c r="G37" s="3" t="s">
        <v>122</v>
      </c>
      <c r="H37" s="8" t="b">
        <v>1</v>
      </c>
      <c r="I37" s="8" t="b">
        <v>1</v>
      </c>
      <c r="J37" s="8" t="b">
        <v>1</v>
      </c>
      <c r="K37" s="1">
        <v>45279</v>
      </c>
      <c r="L37" s="3" t="s">
        <v>224</v>
      </c>
      <c r="M37" s="9">
        <v>311.077</v>
      </c>
      <c r="N37" s="9">
        <v>2.17</v>
      </c>
      <c r="O37" s="9">
        <v>2.16</v>
      </c>
      <c r="P37" s="6">
        <v>60</v>
      </c>
      <c r="Q37" s="6">
        <f>Table2[[#This Row],[ConcentrationNGUL]]*Table2[[#This Row],[ElutedVolumeUL]]</f>
        <v>18664.62</v>
      </c>
      <c r="R37" s="6">
        <v>2</v>
      </c>
      <c r="S37" s="6">
        <v>1</v>
      </c>
      <c r="T37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37" s="6">
        <f>Table2[[#This Row],[ConcentrationNGUL]]*Table2[[#This Row],[ZymoVolumeUL]]</f>
        <v>6221.54</v>
      </c>
      <c r="V37" s="10">
        <f>Table2[[#This Row],[SampleNumber]]</f>
        <v>36</v>
      </c>
      <c r="W37"/>
    </row>
    <row r="38" spans="1:23" x14ac:dyDescent="0.25">
      <c r="A38" s="10">
        <v>37</v>
      </c>
      <c r="B38" s="10" t="str">
        <f>_xlfn.CONCAT("Sample No. ", Table2[[#This Row],[SampleNumber]])</f>
        <v>Sample No. 37</v>
      </c>
      <c r="C38" s="3" t="s">
        <v>54</v>
      </c>
      <c r="D38" s="3" t="s">
        <v>79</v>
      </c>
      <c r="E38" s="3" t="str">
        <f>_xlfn.CONCAT(Table2[[#This Row],[LobsterID]], "_", Table2[[#This Row],[CapRecap]])</f>
        <v>T0038_C</v>
      </c>
      <c r="F38" s="1">
        <f>IF(Table2[[#This Row],[CapRecap]] = "C", VLOOKUP(Table2[[#This Row],[LobsterID]], Table1[], 4, FALSE), VLOOKUP(Table2[[#This Row],[LobsterID]], Table1[], 5, FALSE))</f>
        <v>44810</v>
      </c>
      <c r="G38" s="3" t="s">
        <v>123</v>
      </c>
      <c r="H38" s="8" t="b">
        <v>1</v>
      </c>
      <c r="I38" s="8" t="b">
        <v>1</v>
      </c>
      <c r="J38" s="8" t="b">
        <v>1</v>
      </c>
      <c r="K38" s="1">
        <v>45279</v>
      </c>
      <c r="L38" s="3" t="s">
        <v>225</v>
      </c>
      <c r="M38" s="9">
        <v>356.44600000000003</v>
      </c>
      <c r="N38" s="9">
        <v>2.16</v>
      </c>
      <c r="O38" s="9">
        <v>2.08</v>
      </c>
      <c r="P38" s="6">
        <v>60</v>
      </c>
      <c r="Q38" s="6">
        <f>Table2[[#This Row],[ConcentrationNGUL]]*Table2[[#This Row],[ElutedVolumeUL]]</f>
        <v>21386.760000000002</v>
      </c>
      <c r="R38" s="6">
        <v>2</v>
      </c>
      <c r="S38" s="6">
        <v>1</v>
      </c>
      <c r="T38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38" s="6">
        <f>Table2[[#This Row],[ConcentrationNGUL]]*Table2[[#This Row],[ZymoVolumeUL]]</f>
        <v>7128.92</v>
      </c>
      <c r="V38" s="10">
        <f>Table2[[#This Row],[SampleNumber]]</f>
        <v>37</v>
      </c>
      <c r="W38"/>
    </row>
    <row r="39" spans="1:23" x14ac:dyDescent="0.25">
      <c r="A39" s="10">
        <v>38</v>
      </c>
      <c r="B39" s="10" t="str">
        <f>_xlfn.CONCAT("Sample No. ", Table2[[#This Row],[SampleNumber]])</f>
        <v>Sample No. 38</v>
      </c>
      <c r="C39" s="3" t="s">
        <v>55</v>
      </c>
      <c r="D39" s="3" t="s">
        <v>79</v>
      </c>
      <c r="E39" s="3" t="str">
        <f>_xlfn.CONCAT(Table2[[#This Row],[LobsterID]], "_", Table2[[#This Row],[CapRecap]])</f>
        <v>T0097_C</v>
      </c>
      <c r="F39" s="1">
        <f>IF(Table2[[#This Row],[CapRecap]] = "C", VLOOKUP(Table2[[#This Row],[LobsterID]], Table1[], 4, FALSE), VLOOKUP(Table2[[#This Row],[LobsterID]], Table1[], 5, FALSE))</f>
        <v>44809</v>
      </c>
      <c r="G39" s="3" t="s">
        <v>124</v>
      </c>
      <c r="H39" s="8" t="b">
        <v>1</v>
      </c>
      <c r="I39" s="8" t="b">
        <v>1</v>
      </c>
      <c r="J39" s="8" t="b">
        <v>1</v>
      </c>
      <c r="K39" s="1">
        <v>45279</v>
      </c>
      <c r="L39" s="3" t="s">
        <v>226</v>
      </c>
      <c r="M39" s="9">
        <v>391.28500000000003</v>
      </c>
      <c r="N39" s="9">
        <v>2.1800000000000002</v>
      </c>
      <c r="O39" s="9">
        <v>2.15</v>
      </c>
      <c r="P39" s="6">
        <v>60</v>
      </c>
      <c r="Q39" s="6">
        <f>Table2[[#This Row],[ConcentrationNGUL]]*Table2[[#This Row],[ElutedVolumeUL]]</f>
        <v>23477.100000000002</v>
      </c>
      <c r="R39" s="6">
        <v>2</v>
      </c>
      <c r="S39" s="6">
        <v>1</v>
      </c>
      <c r="T39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39" s="6">
        <f>Table2[[#This Row],[ConcentrationNGUL]]*Table2[[#This Row],[ZymoVolumeUL]]</f>
        <v>7825.7000000000007</v>
      </c>
      <c r="V39" s="10">
        <f>Table2[[#This Row],[SampleNumber]]</f>
        <v>38</v>
      </c>
      <c r="W39"/>
    </row>
    <row r="40" spans="1:23" x14ac:dyDescent="0.25">
      <c r="A40" s="10">
        <v>39</v>
      </c>
      <c r="B40" s="10" t="str">
        <f>_xlfn.CONCAT("Sample No. ", Table2[[#This Row],[SampleNumber]])</f>
        <v>Sample No. 39</v>
      </c>
      <c r="C40" s="3" t="s">
        <v>56</v>
      </c>
      <c r="D40" s="3" t="s">
        <v>79</v>
      </c>
      <c r="E40" s="3" t="str">
        <f>_xlfn.CONCAT(Table2[[#This Row],[LobsterID]], "_", Table2[[#This Row],[CapRecap]])</f>
        <v>T0027_C</v>
      </c>
      <c r="F40" s="1">
        <f>IF(Table2[[#This Row],[CapRecap]] = "C", VLOOKUP(Table2[[#This Row],[LobsterID]], Table1[], 4, FALSE), VLOOKUP(Table2[[#This Row],[LobsterID]], Table1[], 5, FALSE))</f>
        <v>44810</v>
      </c>
      <c r="G40" s="3" t="s">
        <v>128</v>
      </c>
      <c r="H40" s="8" t="b">
        <v>1</v>
      </c>
      <c r="I40" s="8" t="b">
        <v>1</v>
      </c>
      <c r="J40" s="8" t="b">
        <v>1</v>
      </c>
      <c r="K40" s="1">
        <v>45279</v>
      </c>
      <c r="L40" s="3" t="s">
        <v>227</v>
      </c>
      <c r="M40" s="9">
        <v>236.22499999999999</v>
      </c>
      <c r="N40" s="9">
        <v>2.12</v>
      </c>
      <c r="O40" s="9">
        <v>1.86</v>
      </c>
      <c r="P40" s="6">
        <v>60</v>
      </c>
      <c r="Q40" s="6">
        <f>Table2[[#This Row],[ConcentrationNGUL]]*Table2[[#This Row],[ElutedVolumeUL]]</f>
        <v>14173.5</v>
      </c>
      <c r="R40" s="6">
        <v>2</v>
      </c>
      <c r="S40" s="6">
        <v>1</v>
      </c>
      <c r="T40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40" s="6">
        <f>Table2[[#This Row],[ConcentrationNGUL]]*Table2[[#This Row],[ZymoVolumeUL]]</f>
        <v>4724.5</v>
      </c>
      <c r="V40" s="10">
        <f>Table2[[#This Row],[SampleNumber]]</f>
        <v>39</v>
      </c>
      <c r="W40"/>
    </row>
    <row r="41" spans="1:23" x14ac:dyDescent="0.25">
      <c r="A41" s="10">
        <v>40</v>
      </c>
      <c r="B41" s="10" t="str">
        <f>_xlfn.CONCAT("Sample No. ", Table2[[#This Row],[SampleNumber]])</f>
        <v>Sample No. 40</v>
      </c>
      <c r="C41" s="3" t="s">
        <v>57</v>
      </c>
      <c r="D41" s="3" t="s">
        <v>79</v>
      </c>
      <c r="E41" s="3" t="str">
        <f>_xlfn.CONCAT(Table2[[#This Row],[LobsterID]], "_", Table2[[#This Row],[CapRecap]])</f>
        <v>T0043_C</v>
      </c>
      <c r="F41" s="1">
        <f>IF(Table2[[#This Row],[CapRecap]] = "C", VLOOKUP(Table2[[#This Row],[LobsterID]], Table1[], 4, FALSE), VLOOKUP(Table2[[#This Row],[LobsterID]], Table1[], 5, FALSE))</f>
        <v>44810</v>
      </c>
      <c r="G41" s="3" t="s">
        <v>129</v>
      </c>
      <c r="H41" s="8" t="b">
        <v>1</v>
      </c>
      <c r="I41" s="8" t="b">
        <v>1</v>
      </c>
      <c r="J41" s="8" t="b">
        <v>1</v>
      </c>
      <c r="K41" s="1">
        <v>45279</v>
      </c>
      <c r="L41" s="3" t="s">
        <v>228</v>
      </c>
      <c r="M41" s="9">
        <v>366.65699999999998</v>
      </c>
      <c r="N41" s="9">
        <v>2.16</v>
      </c>
      <c r="O41" s="9">
        <v>2.1</v>
      </c>
      <c r="P41" s="6">
        <v>60</v>
      </c>
      <c r="Q41" s="6">
        <f>Table2[[#This Row],[ConcentrationNGUL]]*Table2[[#This Row],[ElutedVolumeUL]]</f>
        <v>21999.42</v>
      </c>
      <c r="R41" s="6">
        <v>2</v>
      </c>
      <c r="S41" s="6">
        <v>1</v>
      </c>
      <c r="T41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41" s="6">
        <f>Table2[[#This Row],[ConcentrationNGUL]]*Table2[[#This Row],[ZymoVolumeUL]]</f>
        <v>7333.1399999999994</v>
      </c>
      <c r="V41" s="10">
        <f>Table2[[#This Row],[SampleNumber]]</f>
        <v>40</v>
      </c>
      <c r="W41"/>
    </row>
    <row r="42" spans="1:23" x14ac:dyDescent="0.25">
      <c r="A42" s="10">
        <v>41</v>
      </c>
      <c r="B42" s="10" t="str">
        <f>_xlfn.CONCAT("Sample No. ", Table2[[#This Row],[SampleNumber]])</f>
        <v>Sample No. 41</v>
      </c>
      <c r="C42" s="3" t="s">
        <v>58</v>
      </c>
      <c r="D42" s="3" t="s">
        <v>79</v>
      </c>
      <c r="E42" s="3" t="str">
        <f>_xlfn.CONCAT(Table2[[#This Row],[LobsterID]], "_", Table2[[#This Row],[CapRecap]])</f>
        <v>T0162_C</v>
      </c>
      <c r="F42" s="1">
        <f>IF(Table2[[#This Row],[CapRecap]] = "C", VLOOKUP(Table2[[#This Row],[LobsterID]], Table1[], 4, FALSE), VLOOKUP(Table2[[#This Row],[LobsterID]], Table1[], 5, FALSE))</f>
        <v>44900</v>
      </c>
      <c r="G42" s="3" t="s">
        <v>130</v>
      </c>
      <c r="H42" s="8" t="b">
        <v>1</v>
      </c>
      <c r="I42" s="8" t="b">
        <v>1</v>
      </c>
      <c r="J42" s="8" t="b">
        <v>1</v>
      </c>
      <c r="K42" s="1">
        <v>45279</v>
      </c>
      <c r="L42" s="3" t="s">
        <v>229</v>
      </c>
      <c r="M42" s="9">
        <v>257.13</v>
      </c>
      <c r="N42" s="9">
        <v>2.15</v>
      </c>
      <c r="O42" s="9">
        <v>2.06</v>
      </c>
      <c r="P42" s="6">
        <v>60</v>
      </c>
      <c r="Q42" s="6">
        <f>Table2[[#This Row],[ConcentrationNGUL]]*Table2[[#This Row],[ElutedVolumeUL]]</f>
        <v>15427.8</v>
      </c>
      <c r="R42" s="6">
        <v>2</v>
      </c>
      <c r="S42" s="6">
        <v>1</v>
      </c>
      <c r="T42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42" s="6">
        <f>Table2[[#This Row],[ConcentrationNGUL]]*Table2[[#This Row],[ZymoVolumeUL]]</f>
        <v>5142.6000000000004</v>
      </c>
      <c r="V42" s="10">
        <f>Table2[[#This Row],[SampleNumber]]</f>
        <v>41</v>
      </c>
      <c r="W42"/>
    </row>
    <row r="43" spans="1:23" x14ac:dyDescent="0.25">
      <c r="A43" s="10">
        <v>42</v>
      </c>
      <c r="B43" s="10" t="str">
        <f>_xlfn.CONCAT("Sample No. ", Table2[[#This Row],[SampleNumber]])</f>
        <v>Sample No. 42</v>
      </c>
      <c r="C43" s="3" t="s">
        <v>61</v>
      </c>
      <c r="D43" s="3" t="s">
        <v>79</v>
      </c>
      <c r="E43" s="3" t="str">
        <f>_xlfn.CONCAT(Table2[[#This Row],[LobsterID]], "_", Table2[[#This Row],[CapRecap]])</f>
        <v>T0556_C</v>
      </c>
      <c r="F43" s="1">
        <f>IF(Table2[[#This Row],[CapRecap]] = "C", VLOOKUP(Table2[[#This Row],[LobsterID]], Table1[], 4, FALSE), VLOOKUP(Table2[[#This Row],[LobsterID]], Table1[], 5, FALSE))</f>
        <v>44808</v>
      </c>
      <c r="G43" s="3" t="s">
        <v>131</v>
      </c>
      <c r="H43" s="8" t="b">
        <v>1</v>
      </c>
      <c r="I43" s="8" t="b">
        <v>1</v>
      </c>
      <c r="J43" s="8" t="b">
        <v>1</v>
      </c>
      <c r="K43" s="1">
        <v>45279</v>
      </c>
      <c r="L43" s="3" t="s">
        <v>230</v>
      </c>
      <c r="M43" s="9">
        <v>137.29499999999999</v>
      </c>
      <c r="N43" s="9">
        <v>2.0699999999999998</v>
      </c>
      <c r="O43" s="9">
        <v>2.11</v>
      </c>
      <c r="P43" s="6">
        <v>60</v>
      </c>
      <c r="Q43" s="6">
        <f>Table2[[#This Row],[ConcentrationNGUL]]*Table2[[#This Row],[ElutedVolumeUL]]</f>
        <v>8237.6999999999989</v>
      </c>
      <c r="R43" s="6">
        <v>2</v>
      </c>
      <c r="S43" s="6">
        <v>1</v>
      </c>
      <c r="T43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43" s="6">
        <f>Table2[[#This Row],[ConcentrationNGUL]]*Table2[[#This Row],[ZymoVolumeUL]]</f>
        <v>2745.8999999999996</v>
      </c>
      <c r="V43" s="10">
        <f>Table2[[#This Row],[SampleNumber]]</f>
        <v>42</v>
      </c>
      <c r="W43"/>
    </row>
    <row r="44" spans="1:23" x14ac:dyDescent="0.25">
      <c r="A44" s="10">
        <v>43</v>
      </c>
      <c r="B44" s="10" t="str">
        <f>_xlfn.CONCAT("Sample No. ", Table2[[#This Row],[SampleNumber]])</f>
        <v>Sample No. 43</v>
      </c>
      <c r="C44" s="3" t="s">
        <v>60</v>
      </c>
      <c r="D44" s="3" t="s">
        <v>79</v>
      </c>
      <c r="E44" s="3" t="str">
        <f>_xlfn.CONCAT(Table2[[#This Row],[LobsterID]], "_", Table2[[#This Row],[CapRecap]])</f>
        <v>T0312_C</v>
      </c>
      <c r="F44" s="1">
        <f>IF(Table2[[#This Row],[CapRecap]] = "C", VLOOKUP(Table2[[#This Row],[LobsterID]], Table1[], 4, FALSE), VLOOKUP(Table2[[#This Row],[LobsterID]], Table1[], 5, FALSE))</f>
        <v>44901</v>
      </c>
      <c r="G44" s="3" t="s">
        <v>132</v>
      </c>
      <c r="H44" s="8" t="b">
        <v>1</v>
      </c>
      <c r="I44" s="8" t="b">
        <v>1</v>
      </c>
      <c r="J44" s="8" t="b">
        <v>1</v>
      </c>
      <c r="K44" s="1">
        <v>45279</v>
      </c>
      <c r="L44" s="3" t="s">
        <v>231</v>
      </c>
      <c r="M44" s="9">
        <v>292.24700000000001</v>
      </c>
      <c r="N44" s="9">
        <v>2.1800000000000002</v>
      </c>
      <c r="O44" s="9">
        <v>2.06</v>
      </c>
      <c r="P44" s="6">
        <v>60</v>
      </c>
      <c r="Q44" s="6">
        <f>Table2[[#This Row],[ConcentrationNGUL]]*Table2[[#This Row],[ElutedVolumeUL]]</f>
        <v>17534.82</v>
      </c>
      <c r="R44" s="6">
        <v>2</v>
      </c>
      <c r="S44" s="6">
        <v>1</v>
      </c>
      <c r="T44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44" s="6">
        <f>Table2[[#This Row],[ConcentrationNGUL]]*Table2[[#This Row],[ZymoVolumeUL]]</f>
        <v>5844.9400000000005</v>
      </c>
      <c r="V44" s="10">
        <f>Table2[[#This Row],[SampleNumber]]</f>
        <v>43</v>
      </c>
      <c r="W44"/>
    </row>
    <row r="45" spans="1:23" x14ac:dyDescent="0.25">
      <c r="A45" s="10">
        <v>44</v>
      </c>
      <c r="B45" s="10" t="str">
        <f>_xlfn.CONCAT("Sample No. ", Table2[[#This Row],[SampleNumber]])</f>
        <v>Sample No. 44</v>
      </c>
      <c r="C45" s="3" t="s">
        <v>62</v>
      </c>
      <c r="D45" s="3" t="s">
        <v>79</v>
      </c>
      <c r="E45" s="3" t="str">
        <f>_xlfn.CONCAT(Table2[[#This Row],[LobsterID]], "_", Table2[[#This Row],[CapRecap]])</f>
        <v>T0288_C</v>
      </c>
      <c r="F45" s="1">
        <f>IF(Table2[[#This Row],[CapRecap]] = "C", VLOOKUP(Table2[[#This Row],[LobsterID]], Table1[], 4, FALSE), VLOOKUP(Table2[[#This Row],[LobsterID]], Table1[], 5, FALSE))</f>
        <v>44902</v>
      </c>
      <c r="G45" s="3" t="s">
        <v>133</v>
      </c>
      <c r="H45" s="8" t="b">
        <v>1</v>
      </c>
      <c r="I45" s="8" t="b">
        <v>1</v>
      </c>
      <c r="J45" s="8" t="b">
        <v>1</v>
      </c>
      <c r="K45" s="1">
        <v>45279</v>
      </c>
      <c r="L45" s="3" t="s">
        <v>232</v>
      </c>
      <c r="M45" s="9">
        <v>264.34800000000001</v>
      </c>
      <c r="N45" s="9">
        <v>2.17</v>
      </c>
      <c r="O45" s="9">
        <v>1.91</v>
      </c>
      <c r="P45" s="6">
        <v>60</v>
      </c>
      <c r="Q45" s="6">
        <f>Table2[[#This Row],[ConcentrationNGUL]]*Table2[[#This Row],[ElutedVolumeUL]]</f>
        <v>15860.880000000001</v>
      </c>
      <c r="R45" s="6">
        <v>2</v>
      </c>
      <c r="S45" s="6">
        <v>1</v>
      </c>
      <c r="T45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45" s="6">
        <f>Table2[[#This Row],[ConcentrationNGUL]]*Table2[[#This Row],[ZymoVolumeUL]]</f>
        <v>5286.96</v>
      </c>
      <c r="V45" s="10">
        <f>Table2[[#This Row],[SampleNumber]]</f>
        <v>44</v>
      </c>
      <c r="W45"/>
    </row>
    <row r="46" spans="1:23" x14ac:dyDescent="0.25">
      <c r="A46" s="10">
        <v>45</v>
      </c>
      <c r="B46" s="10" t="str">
        <f>_xlfn.CONCAT("Sample No. ", Table2[[#This Row],[SampleNumber]])</f>
        <v>Sample No. 45</v>
      </c>
      <c r="C46" s="3" t="s">
        <v>63</v>
      </c>
      <c r="D46" s="3" t="s">
        <v>79</v>
      </c>
      <c r="E46" s="3" t="str">
        <f>_xlfn.CONCAT(Table2[[#This Row],[LobsterID]], "_", Table2[[#This Row],[CapRecap]])</f>
        <v>T0096_C</v>
      </c>
      <c r="F46" s="1">
        <f>IF(Table2[[#This Row],[CapRecap]] = "C", VLOOKUP(Table2[[#This Row],[LobsterID]], Table1[], 4, FALSE), VLOOKUP(Table2[[#This Row],[LobsterID]], Table1[], 5, FALSE))</f>
        <v>44809</v>
      </c>
      <c r="G46" s="3" t="s">
        <v>125</v>
      </c>
      <c r="H46" s="8" t="b">
        <v>1</v>
      </c>
      <c r="I46" s="8" t="b">
        <v>1</v>
      </c>
      <c r="J46" s="8" t="b">
        <v>1</v>
      </c>
      <c r="K46" s="1">
        <v>45279</v>
      </c>
      <c r="L46" s="3" t="s">
        <v>233</v>
      </c>
      <c r="M46" s="9">
        <v>472.49599999999998</v>
      </c>
      <c r="N46" s="9">
        <v>2.17</v>
      </c>
      <c r="O46" s="9">
        <v>1.8</v>
      </c>
      <c r="P46" s="6">
        <v>60</v>
      </c>
      <c r="Q46" s="6">
        <f>Table2[[#This Row],[ConcentrationNGUL]]*Table2[[#This Row],[ElutedVolumeUL]]</f>
        <v>28349.759999999998</v>
      </c>
      <c r="R46" s="6">
        <v>2</v>
      </c>
      <c r="S46" s="6">
        <v>1</v>
      </c>
      <c r="T46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46" s="6">
        <f>Table2[[#This Row],[ConcentrationNGUL]]*Table2[[#This Row],[ZymoVolumeUL]]</f>
        <v>9449.92</v>
      </c>
      <c r="V46" s="10">
        <f>Table2[[#This Row],[SampleNumber]]</f>
        <v>45</v>
      </c>
      <c r="W46"/>
    </row>
    <row r="47" spans="1:23" x14ac:dyDescent="0.25">
      <c r="A47" s="10">
        <v>46</v>
      </c>
      <c r="B47" s="10" t="str">
        <f>_xlfn.CONCAT("Sample No. ", Table2[[#This Row],[SampleNumber]])</f>
        <v>Sample No. 46</v>
      </c>
      <c r="C47" s="3" t="s">
        <v>64</v>
      </c>
      <c r="D47" s="3" t="s">
        <v>79</v>
      </c>
      <c r="E47" s="3" t="str">
        <f>_xlfn.CONCAT(Table2[[#This Row],[LobsterID]], "_", Table2[[#This Row],[CapRecap]])</f>
        <v>T0781_C</v>
      </c>
      <c r="F47" s="1">
        <f>IF(Table2[[#This Row],[CapRecap]] = "C", VLOOKUP(Table2[[#This Row],[LobsterID]], Table1[], 4, FALSE), VLOOKUP(Table2[[#This Row],[LobsterID]], Table1[], 5, FALSE))</f>
        <v>44903</v>
      </c>
      <c r="G47" s="3" t="s">
        <v>126</v>
      </c>
      <c r="H47" s="8" t="b">
        <v>1</v>
      </c>
      <c r="I47" s="8" t="b">
        <v>1</v>
      </c>
      <c r="J47" s="8" t="b">
        <v>1</v>
      </c>
      <c r="K47" s="1">
        <v>45279</v>
      </c>
      <c r="L47" s="3" t="s">
        <v>234</v>
      </c>
      <c r="M47" s="9">
        <v>322.13499999999999</v>
      </c>
      <c r="N47" s="9">
        <v>2.15</v>
      </c>
      <c r="O47" s="9">
        <v>1.96</v>
      </c>
      <c r="P47" s="6">
        <v>60</v>
      </c>
      <c r="Q47" s="6">
        <f>Table2[[#This Row],[ConcentrationNGUL]]*Table2[[#This Row],[ElutedVolumeUL]]</f>
        <v>19328.099999999999</v>
      </c>
      <c r="R47" s="6">
        <v>2</v>
      </c>
      <c r="S47" s="6">
        <v>1</v>
      </c>
      <c r="T47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47" s="6">
        <f>Table2[[#This Row],[ConcentrationNGUL]]*Table2[[#This Row],[ZymoVolumeUL]]</f>
        <v>6442.7</v>
      </c>
      <c r="V47" s="10">
        <f>Table2[[#This Row],[SampleNumber]]</f>
        <v>46</v>
      </c>
      <c r="W47"/>
    </row>
    <row r="48" spans="1:23" x14ac:dyDescent="0.25">
      <c r="A48" s="10">
        <v>47</v>
      </c>
      <c r="B48" s="10" t="str">
        <f>_xlfn.CONCAT("Sample No. ", Table2[[#This Row],[SampleNumber]])</f>
        <v>Sample No. 47</v>
      </c>
      <c r="C48" s="3" t="s">
        <v>65</v>
      </c>
      <c r="D48" s="3" t="s">
        <v>79</v>
      </c>
      <c r="E48" s="3" t="str">
        <f>_xlfn.CONCAT(Table2[[#This Row],[LobsterID]], "_", Table2[[#This Row],[CapRecap]])</f>
        <v>C0884_C</v>
      </c>
      <c r="F48" s="1">
        <f>IF(Table2[[#This Row],[CapRecap]] = "C", VLOOKUP(Table2[[#This Row],[LobsterID]], Table1[], 4, FALSE), VLOOKUP(Table2[[#This Row],[LobsterID]], Table1[], 5, FALSE))</f>
        <v>44456</v>
      </c>
      <c r="G48" s="3" t="s">
        <v>127</v>
      </c>
      <c r="H48" s="8" t="b">
        <v>1</v>
      </c>
      <c r="I48" s="8" t="b">
        <v>1</v>
      </c>
      <c r="J48" s="8" t="b">
        <v>1</v>
      </c>
      <c r="K48" s="1">
        <v>45279</v>
      </c>
      <c r="L48" s="3" t="s">
        <v>235</v>
      </c>
      <c r="M48" s="9">
        <v>317.68400000000003</v>
      </c>
      <c r="N48" s="9">
        <v>2.15</v>
      </c>
      <c r="O48" s="9">
        <v>2.16</v>
      </c>
      <c r="P48" s="6">
        <v>60</v>
      </c>
      <c r="Q48" s="6">
        <f>Table2[[#This Row],[ConcentrationNGUL]]*Table2[[#This Row],[ElutedVolumeUL]]</f>
        <v>19061.04</v>
      </c>
      <c r="R48" s="6">
        <v>2</v>
      </c>
      <c r="S48" s="6">
        <v>1</v>
      </c>
      <c r="T48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48" s="6">
        <f>Table2[[#This Row],[ConcentrationNGUL]]*Table2[[#This Row],[ZymoVolumeUL]]</f>
        <v>6353.68</v>
      </c>
      <c r="V48" s="10">
        <f>Table2[[#This Row],[SampleNumber]]</f>
        <v>47</v>
      </c>
      <c r="W48"/>
    </row>
    <row r="49" spans="1:23" x14ac:dyDescent="0.25">
      <c r="A49" s="10">
        <v>48</v>
      </c>
      <c r="B49" s="10" t="str">
        <f>_xlfn.CONCAT("Sample No. ", Table2[[#This Row],[SampleNumber]])</f>
        <v>Sample No. 48</v>
      </c>
      <c r="C49" s="3" t="s">
        <v>189</v>
      </c>
      <c r="D49" s="3" t="s">
        <v>79</v>
      </c>
      <c r="E49" s="3" t="str">
        <f>_xlfn.CONCAT(Table2[[#This Row],[LobsterID]], "_", Table2[[#This Row],[CapRecap]])</f>
        <v>C0361_C</v>
      </c>
      <c r="F49" s="1">
        <f>IF(Table2[[#This Row],[CapRecap]] = "C", VLOOKUP(Table2[[#This Row],[LobsterID]], Table1[], 4, FALSE), VLOOKUP(Table2[[#This Row],[LobsterID]], Table1[], 5, FALSE))</f>
        <v>44095</v>
      </c>
      <c r="G49" s="3" t="s">
        <v>218</v>
      </c>
      <c r="H49" s="8" t="b">
        <v>1</v>
      </c>
      <c r="I49" s="8" t="b">
        <v>0</v>
      </c>
      <c r="J49" s="8" t="b">
        <v>1</v>
      </c>
      <c r="K49" s="1">
        <v>45279</v>
      </c>
      <c r="L49" s="3" t="s">
        <v>236</v>
      </c>
      <c r="M49" s="9">
        <v>317.89400000000001</v>
      </c>
      <c r="N49" s="9">
        <v>2.1800000000000002</v>
      </c>
      <c r="O49" s="9">
        <v>2.11</v>
      </c>
      <c r="P49" s="6">
        <v>60</v>
      </c>
      <c r="Q49" s="6">
        <f>Table2[[#This Row],[ConcentrationNGUL]]*Table2[[#This Row],[ElutedVolumeUL]]</f>
        <v>19073.64</v>
      </c>
      <c r="R49" s="6">
        <v>2</v>
      </c>
      <c r="S49" s="6">
        <v>1</v>
      </c>
      <c r="T49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49" s="6">
        <f>Table2[[#This Row],[ConcentrationNGUL]]*Table2[[#This Row],[ZymoVolumeUL]]</f>
        <v>6357.88</v>
      </c>
      <c r="V49" s="10">
        <f>Table2[[#This Row],[SampleNumber]]</f>
        <v>48</v>
      </c>
      <c r="W49"/>
    </row>
    <row r="50" spans="1:23" x14ac:dyDescent="0.25">
      <c r="A50" s="10">
        <v>49</v>
      </c>
      <c r="B50" s="10" t="str">
        <f>_xlfn.CONCAT("Sample No. ", Table2[[#This Row],[SampleNumber]])</f>
        <v>Sample No. 49</v>
      </c>
      <c r="C50" s="3" t="s">
        <v>10</v>
      </c>
      <c r="D50" s="3" t="s">
        <v>80</v>
      </c>
      <c r="E50" s="3" t="str">
        <f>_xlfn.CONCAT(Table2[[#This Row],[LobsterID]], "_", Table2[[#This Row],[CapRecap]])</f>
        <v>C0879_R</v>
      </c>
      <c r="F50" s="1">
        <f>IF(Table2[[#This Row],[CapRecap]] = "C", VLOOKUP(Table2[[#This Row],[LobsterID]], Table1[], 4, FALSE), VLOOKUP(Table2[[#This Row],[LobsterID]], Table1[], 5, FALSE))</f>
        <v>45263</v>
      </c>
      <c r="G50" s="3" t="s">
        <v>134</v>
      </c>
      <c r="H50" s="8" t="b">
        <v>1</v>
      </c>
      <c r="I50" s="8" t="b">
        <v>1</v>
      </c>
      <c r="J50" s="8" t="b">
        <v>1</v>
      </c>
      <c r="K50" s="1">
        <v>45279</v>
      </c>
      <c r="L50" s="3" t="s">
        <v>237</v>
      </c>
      <c r="M50" s="9">
        <v>182.67599999999999</v>
      </c>
      <c r="N50" s="9">
        <v>2.1</v>
      </c>
      <c r="O50" s="9">
        <v>1.61</v>
      </c>
      <c r="P50" s="6">
        <v>60</v>
      </c>
      <c r="Q50" s="6">
        <f>Table2[[#This Row],[ConcentrationNGUL]]*Table2[[#This Row],[ElutedVolumeUL]]</f>
        <v>10960.56</v>
      </c>
      <c r="R50" s="6">
        <v>2</v>
      </c>
      <c r="S50" s="6">
        <v>1</v>
      </c>
      <c r="T50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50" s="6">
        <f>Table2[[#This Row],[ConcentrationNGUL]]*Table2[[#This Row],[ZymoVolumeUL]]</f>
        <v>3653.5199999999995</v>
      </c>
      <c r="V50" s="10">
        <f>Table2[[#This Row],[SampleNumber]]</f>
        <v>49</v>
      </c>
      <c r="W50"/>
    </row>
    <row r="51" spans="1:23" x14ac:dyDescent="0.25">
      <c r="A51" s="10">
        <v>50</v>
      </c>
      <c r="B51" s="10" t="str">
        <f>_xlfn.CONCAT("Sample No. ", Table2[[#This Row],[SampleNumber]])</f>
        <v>Sample No. 50</v>
      </c>
      <c r="C51" s="3" t="s">
        <v>14</v>
      </c>
      <c r="D51" s="3" t="s">
        <v>80</v>
      </c>
      <c r="E51" s="3" t="str">
        <f>_xlfn.CONCAT(Table2[[#This Row],[LobsterID]], "_", Table2[[#This Row],[CapRecap]])</f>
        <v>00833_R</v>
      </c>
      <c r="F51" s="1">
        <f>IF(Table2[[#This Row],[CapRecap]] = "C", VLOOKUP(Table2[[#This Row],[LobsterID]], Table1[], 4, FALSE), VLOOKUP(Table2[[#This Row],[LobsterID]], Table1[], 5, FALSE))</f>
        <v>45262</v>
      </c>
      <c r="G51" s="3" t="s">
        <v>135</v>
      </c>
      <c r="H51" s="8" t="b">
        <v>1</v>
      </c>
      <c r="I51" s="8" t="b">
        <v>1</v>
      </c>
      <c r="J51" s="8" t="b">
        <v>1</v>
      </c>
      <c r="K51" s="1">
        <v>45279</v>
      </c>
      <c r="L51" s="3" t="s">
        <v>238</v>
      </c>
      <c r="M51" s="9">
        <v>195.63</v>
      </c>
      <c r="N51" s="9">
        <v>2.15</v>
      </c>
      <c r="O51" s="9">
        <v>2.06</v>
      </c>
      <c r="P51" s="6">
        <v>60</v>
      </c>
      <c r="Q51" s="6">
        <f>Table2[[#This Row],[ConcentrationNGUL]]*Table2[[#This Row],[ElutedVolumeUL]]</f>
        <v>11737.8</v>
      </c>
      <c r="R51" s="6">
        <v>2</v>
      </c>
      <c r="S51" s="6">
        <v>1</v>
      </c>
      <c r="T51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51" s="6">
        <f>Table2[[#This Row],[ConcentrationNGUL]]*Table2[[#This Row],[ZymoVolumeUL]]</f>
        <v>3912.6</v>
      </c>
      <c r="V51" s="10">
        <f>Table2[[#This Row],[SampleNumber]]</f>
        <v>50</v>
      </c>
      <c r="W51"/>
    </row>
    <row r="52" spans="1:23" x14ac:dyDescent="0.25">
      <c r="A52" s="10">
        <v>51</v>
      </c>
      <c r="B52" s="10" t="str">
        <f>_xlfn.CONCAT("Sample No. ", Table2[[#This Row],[SampleNumber]])</f>
        <v>Sample No. 51</v>
      </c>
      <c r="C52" s="3" t="s">
        <v>16</v>
      </c>
      <c r="D52" s="3" t="s">
        <v>80</v>
      </c>
      <c r="E52" s="3" t="str">
        <f>_xlfn.CONCAT(Table2[[#This Row],[LobsterID]], "_", Table2[[#This Row],[CapRecap]])</f>
        <v>00834_R</v>
      </c>
      <c r="F52" s="1">
        <f>IF(Table2[[#This Row],[CapRecap]] = "C", VLOOKUP(Table2[[#This Row],[LobsterID]], Table1[], 4, FALSE), VLOOKUP(Table2[[#This Row],[LobsterID]], Table1[], 5, FALSE))</f>
        <v>45262</v>
      </c>
      <c r="G52" s="3" t="s">
        <v>136</v>
      </c>
      <c r="H52" s="8" t="b">
        <v>1</v>
      </c>
      <c r="I52" s="8" t="b">
        <v>1</v>
      </c>
      <c r="J52" s="8" t="b">
        <v>1</v>
      </c>
      <c r="K52" s="1">
        <v>45279</v>
      </c>
      <c r="L52" s="3" t="s">
        <v>239</v>
      </c>
      <c r="M52" s="9">
        <v>252.01300000000001</v>
      </c>
      <c r="N52" s="9">
        <v>2.19</v>
      </c>
      <c r="O52" s="9">
        <v>2.11</v>
      </c>
      <c r="P52" s="6">
        <v>60</v>
      </c>
      <c r="Q52" s="6">
        <f>Table2[[#This Row],[ConcentrationNGUL]]*Table2[[#This Row],[ElutedVolumeUL]]</f>
        <v>15120.78</v>
      </c>
      <c r="R52" s="6">
        <v>2</v>
      </c>
      <c r="S52" s="6">
        <v>1</v>
      </c>
      <c r="T52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52" s="6">
        <f>Table2[[#This Row],[ConcentrationNGUL]]*Table2[[#This Row],[ZymoVolumeUL]]</f>
        <v>5040.26</v>
      </c>
      <c r="V52" s="10">
        <f>Table2[[#This Row],[SampleNumber]]</f>
        <v>51</v>
      </c>
      <c r="W52"/>
    </row>
    <row r="53" spans="1:23" x14ac:dyDescent="0.25">
      <c r="A53" s="10">
        <v>52</v>
      </c>
      <c r="B53" s="10" t="str">
        <f>_xlfn.CONCAT("Sample No. ", Table2[[#This Row],[SampleNumber]])</f>
        <v>Sample No. 52</v>
      </c>
      <c r="C53" s="3" t="s">
        <v>17</v>
      </c>
      <c r="D53" s="3" t="s">
        <v>80</v>
      </c>
      <c r="E53" s="3" t="str">
        <f>_xlfn.CONCAT(Table2[[#This Row],[LobsterID]], "_", Table2[[#This Row],[CapRecap]])</f>
        <v>C0816_R</v>
      </c>
      <c r="F53" s="1">
        <f>IF(Table2[[#This Row],[CapRecap]] = "C", VLOOKUP(Table2[[#This Row],[LobsterID]], Table1[], 4, FALSE), VLOOKUP(Table2[[#This Row],[LobsterID]], Table1[], 5, FALSE))</f>
        <v>45263</v>
      </c>
      <c r="G53" s="3" t="s">
        <v>137</v>
      </c>
      <c r="H53" s="8" t="b">
        <v>1</v>
      </c>
      <c r="I53" s="8" t="b">
        <v>1</v>
      </c>
      <c r="J53" s="8" t="b">
        <v>1</v>
      </c>
      <c r="K53" s="1">
        <v>45279</v>
      </c>
      <c r="L53" s="3" t="s">
        <v>240</v>
      </c>
      <c r="M53" s="9">
        <v>133.02799999999999</v>
      </c>
      <c r="N53" s="9">
        <v>2.2000000000000002</v>
      </c>
      <c r="O53" s="9">
        <v>2.04</v>
      </c>
      <c r="P53" s="6">
        <v>60</v>
      </c>
      <c r="Q53" s="6">
        <f>Table2[[#This Row],[ConcentrationNGUL]]*Table2[[#This Row],[ElutedVolumeUL]]</f>
        <v>7981.6799999999994</v>
      </c>
      <c r="R53" s="6">
        <v>2</v>
      </c>
      <c r="S53" s="6">
        <v>1</v>
      </c>
      <c r="T53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53" s="6">
        <f>Table2[[#This Row],[ConcentrationNGUL]]*Table2[[#This Row],[ZymoVolumeUL]]</f>
        <v>2660.56</v>
      </c>
      <c r="V53" s="10">
        <f>Table2[[#This Row],[SampleNumber]]</f>
        <v>52</v>
      </c>
      <c r="W53"/>
    </row>
    <row r="54" spans="1:23" x14ac:dyDescent="0.25">
      <c r="A54" s="10">
        <v>53</v>
      </c>
      <c r="B54" s="10" t="str">
        <f>_xlfn.CONCAT("Sample No. ", Table2[[#This Row],[SampleNumber]])</f>
        <v>Sample No. 53</v>
      </c>
      <c r="C54" s="3" t="s">
        <v>18</v>
      </c>
      <c r="D54" s="3" t="s">
        <v>80</v>
      </c>
      <c r="E54" s="3" t="str">
        <f>_xlfn.CONCAT(Table2[[#This Row],[LobsterID]], "_", Table2[[#This Row],[CapRecap]])</f>
        <v>00793_R</v>
      </c>
      <c r="F54" s="1">
        <f>IF(Table2[[#This Row],[CapRecap]] = "C", VLOOKUP(Table2[[#This Row],[LobsterID]], Table1[], 4, FALSE), VLOOKUP(Table2[[#This Row],[LobsterID]], Table1[], 5, FALSE))</f>
        <v>45266</v>
      </c>
      <c r="G54" s="3" t="s">
        <v>138</v>
      </c>
      <c r="H54" s="8" t="b">
        <v>1</v>
      </c>
      <c r="I54" s="8" t="b">
        <v>1</v>
      </c>
      <c r="J54" s="8" t="b">
        <v>1</v>
      </c>
      <c r="K54" s="1">
        <v>45279</v>
      </c>
      <c r="L54" s="3" t="s">
        <v>241</v>
      </c>
      <c r="M54" s="9">
        <v>69.06</v>
      </c>
      <c r="N54" s="9">
        <v>2.21</v>
      </c>
      <c r="O54" s="9">
        <v>2.0299999999999998</v>
      </c>
      <c r="P54" s="6">
        <v>60</v>
      </c>
      <c r="Q54" s="6">
        <f>Table2[[#This Row],[ConcentrationNGUL]]*Table2[[#This Row],[ElutedVolumeUL]]</f>
        <v>4143.6000000000004</v>
      </c>
      <c r="R54" s="6">
        <v>2</v>
      </c>
      <c r="S54" s="6">
        <v>1</v>
      </c>
      <c r="T54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54" s="6">
        <f>Table2[[#This Row],[ConcentrationNGUL]]*Table2[[#This Row],[ZymoVolumeUL]]</f>
        <v>1381.2</v>
      </c>
      <c r="V54" s="10">
        <f>Table2[[#This Row],[SampleNumber]]</f>
        <v>53</v>
      </c>
      <c r="W54"/>
    </row>
    <row r="55" spans="1:23" x14ac:dyDescent="0.25">
      <c r="A55" s="10">
        <v>54</v>
      </c>
      <c r="B55" s="10" t="str">
        <f>_xlfn.CONCAT("Sample No. ", Table2[[#This Row],[SampleNumber]])</f>
        <v>Sample No. 54</v>
      </c>
      <c r="C55" s="3" t="s">
        <v>20</v>
      </c>
      <c r="D55" s="3" t="s">
        <v>80</v>
      </c>
      <c r="E55" s="3" t="str">
        <f>_xlfn.CONCAT(Table2[[#This Row],[LobsterID]], "_", Table2[[#This Row],[CapRecap]])</f>
        <v>C0671_R</v>
      </c>
      <c r="F55" s="1">
        <f>IF(Table2[[#This Row],[CapRecap]] = "C", VLOOKUP(Table2[[#This Row],[LobsterID]], Table1[], 4, FALSE), VLOOKUP(Table2[[#This Row],[LobsterID]], Table1[], 5, FALSE))</f>
        <v>45265</v>
      </c>
      <c r="G55" s="3" t="s">
        <v>139</v>
      </c>
      <c r="H55" s="8" t="b">
        <v>1</v>
      </c>
      <c r="I55" s="8" t="b">
        <v>1</v>
      </c>
      <c r="J55" s="8" t="b">
        <v>1</v>
      </c>
      <c r="K55" s="1">
        <v>45279</v>
      </c>
      <c r="L55" s="3" t="s">
        <v>242</v>
      </c>
      <c r="M55" s="9">
        <v>125.014</v>
      </c>
      <c r="N55" s="9">
        <v>2.12</v>
      </c>
      <c r="O55" s="9">
        <v>1.88</v>
      </c>
      <c r="P55" s="6">
        <v>60</v>
      </c>
      <c r="Q55" s="6">
        <f>Table2[[#This Row],[ConcentrationNGUL]]*Table2[[#This Row],[ElutedVolumeUL]]</f>
        <v>7500.84</v>
      </c>
      <c r="R55" s="6">
        <v>2</v>
      </c>
      <c r="S55" s="6">
        <v>1</v>
      </c>
      <c r="T55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55" s="6">
        <f>Table2[[#This Row],[ConcentrationNGUL]]*Table2[[#This Row],[ZymoVolumeUL]]</f>
        <v>2500.2799999999997</v>
      </c>
      <c r="V55" s="10">
        <f>Table2[[#This Row],[SampleNumber]]</f>
        <v>54</v>
      </c>
      <c r="W55"/>
    </row>
    <row r="56" spans="1:23" x14ac:dyDescent="0.25">
      <c r="A56" s="10">
        <v>55</v>
      </c>
      <c r="B56" s="10" t="str">
        <f>_xlfn.CONCAT("Sample No. ", Table2[[#This Row],[SampleNumber]])</f>
        <v>Sample No. 55</v>
      </c>
      <c r="C56" s="3" t="s">
        <v>47</v>
      </c>
      <c r="D56" s="3" t="s">
        <v>80</v>
      </c>
      <c r="E56" s="3" t="str">
        <f>_xlfn.CONCAT(Table2[[#This Row],[LobsterID]], "_", Table2[[#This Row],[CapRecap]])</f>
        <v>T0148_R</v>
      </c>
      <c r="F56" s="1">
        <f>IF(Table2[[#This Row],[CapRecap]] = "C", VLOOKUP(Table2[[#This Row],[LobsterID]], Table1[], 4, FALSE), VLOOKUP(Table2[[#This Row],[LobsterID]], Table1[], 5, FALSE))</f>
        <v>45265</v>
      </c>
      <c r="G56" s="3" t="s">
        <v>140</v>
      </c>
      <c r="H56" s="8" t="b">
        <v>1</v>
      </c>
      <c r="I56" s="8" t="b">
        <v>1</v>
      </c>
      <c r="J56" s="8" t="b">
        <v>1</v>
      </c>
      <c r="K56" s="1">
        <v>45279</v>
      </c>
      <c r="L56" s="3" t="s">
        <v>243</v>
      </c>
      <c r="M56" s="9">
        <v>149.834</v>
      </c>
      <c r="N56" s="9">
        <v>2.04</v>
      </c>
      <c r="O56" s="9">
        <v>1.92</v>
      </c>
      <c r="P56" s="6">
        <v>60</v>
      </c>
      <c r="Q56" s="6">
        <f>Table2[[#This Row],[ConcentrationNGUL]]*Table2[[#This Row],[ElutedVolumeUL]]</f>
        <v>8990.0400000000009</v>
      </c>
      <c r="R56" s="6">
        <v>2</v>
      </c>
      <c r="S56" s="6">
        <v>1</v>
      </c>
      <c r="T56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56" s="6">
        <f>Table2[[#This Row],[ConcentrationNGUL]]*Table2[[#This Row],[ZymoVolumeUL]]</f>
        <v>2996.6800000000003</v>
      </c>
      <c r="V56" s="10">
        <f>Table2[[#This Row],[SampleNumber]]</f>
        <v>55</v>
      </c>
      <c r="W56"/>
    </row>
    <row r="57" spans="1:23" x14ac:dyDescent="0.25">
      <c r="A57" s="10">
        <v>56</v>
      </c>
      <c r="B57" s="10" t="str">
        <f>_xlfn.CONCAT("Sample No. ", Table2[[#This Row],[SampleNumber]])</f>
        <v>Sample No. 56</v>
      </c>
      <c r="C57" s="3" t="s">
        <v>50</v>
      </c>
      <c r="D57" s="3" t="s">
        <v>80</v>
      </c>
      <c r="E57" s="3" t="str">
        <f>_xlfn.CONCAT(Table2[[#This Row],[LobsterID]], "_", Table2[[#This Row],[CapRecap]])</f>
        <v>T0507_R</v>
      </c>
      <c r="F57" s="1">
        <f>IF(Table2[[#This Row],[CapRecap]] = "C", VLOOKUP(Table2[[#This Row],[LobsterID]], Table1[], 4, FALSE), VLOOKUP(Table2[[#This Row],[LobsterID]], Table1[], 5, FALSE))</f>
        <v>45265</v>
      </c>
      <c r="G57" s="3" t="s">
        <v>141</v>
      </c>
      <c r="H57" s="8" t="b">
        <v>1</v>
      </c>
      <c r="I57" s="8" t="b">
        <v>1</v>
      </c>
      <c r="J57" s="8" t="b">
        <v>1</v>
      </c>
      <c r="K57" s="1">
        <v>45279</v>
      </c>
      <c r="L57" s="3" t="s">
        <v>244</v>
      </c>
      <c r="M57" s="9">
        <v>103.09399999999999</v>
      </c>
      <c r="N57" s="9">
        <v>2.13</v>
      </c>
      <c r="O57" s="9">
        <v>1.89</v>
      </c>
      <c r="P57" s="6">
        <v>60</v>
      </c>
      <c r="Q57" s="6">
        <f>Table2[[#This Row],[ConcentrationNGUL]]*Table2[[#This Row],[ElutedVolumeUL]]</f>
        <v>6185.6399999999994</v>
      </c>
      <c r="R57" s="6">
        <v>2</v>
      </c>
      <c r="S57" s="6">
        <v>1</v>
      </c>
      <c r="T57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57" s="6">
        <f>Table2[[#This Row],[ConcentrationNGUL]]*Table2[[#This Row],[ZymoVolumeUL]]</f>
        <v>2061.88</v>
      </c>
      <c r="V57" s="10">
        <f>Table2[[#This Row],[SampleNumber]]</f>
        <v>56</v>
      </c>
      <c r="W57"/>
    </row>
    <row r="58" spans="1:23" x14ac:dyDescent="0.25">
      <c r="A58" s="10">
        <v>57</v>
      </c>
      <c r="B58" s="10" t="str">
        <f>_xlfn.CONCAT("Sample No. ", Table2[[#This Row],[SampleNumber]])</f>
        <v>Sample No. 57</v>
      </c>
      <c r="C58" s="3" t="s">
        <v>62</v>
      </c>
      <c r="D58" s="3" t="s">
        <v>80</v>
      </c>
      <c r="E58" s="3" t="str">
        <f>_xlfn.CONCAT(Table2[[#This Row],[LobsterID]], "_", Table2[[#This Row],[CapRecap]])</f>
        <v>T0288_R</v>
      </c>
      <c r="F58" s="1">
        <f>IF(Table2[[#This Row],[CapRecap]] = "C", VLOOKUP(Table2[[#This Row],[LobsterID]], Table1[], 4, FALSE), VLOOKUP(Table2[[#This Row],[LobsterID]], Table1[], 5, FALSE))</f>
        <v>45266</v>
      </c>
      <c r="G58" s="3" t="s">
        <v>142</v>
      </c>
      <c r="H58" s="8" t="b">
        <v>1</v>
      </c>
      <c r="I58" s="8" t="b">
        <v>1</v>
      </c>
      <c r="J58" s="8" t="b">
        <v>1</v>
      </c>
      <c r="K58" s="1">
        <v>45279</v>
      </c>
      <c r="L58" s="3" t="s">
        <v>245</v>
      </c>
      <c r="M58" s="9">
        <v>110.70099999999999</v>
      </c>
      <c r="N58" s="9">
        <v>2.13</v>
      </c>
      <c r="O58" s="9">
        <v>1.88</v>
      </c>
      <c r="P58" s="6">
        <v>60</v>
      </c>
      <c r="Q58" s="6">
        <f>Table2[[#This Row],[ConcentrationNGUL]]*Table2[[#This Row],[ElutedVolumeUL]]</f>
        <v>6642.0599999999995</v>
      </c>
      <c r="R58" s="6">
        <v>2</v>
      </c>
      <c r="S58" s="6">
        <v>1</v>
      </c>
      <c r="T58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58" s="6">
        <f>Table2[[#This Row],[ConcentrationNGUL]]*Table2[[#This Row],[ZymoVolumeUL]]</f>
        <v>2214.02</v>
      </c>
      <c r="V58" s="10">
        <f>Table2[[#This Row],[SampleNumber]]</f>
        <v>57</v>
      </c>
      <c r="W58"/>
    </row>
    <row r="59" spans="1:23" x14ac:dyDescent="0.25">
      <c r="A59" s="10">
        <v>58</v>
      </c>
      <c r="B59" s="10" t="str">
        <f>_xlfn.CONCAT("Sample No. ", Table2[[#This Row],[SampleNumber]])</f>
        <v>Sample No. 58</v>
      </c>
      <c r="C59" s="3" t="s">
        <v>48</v>
      </c>
      <c r="D59" s="3" t="s">
        <v>80</v>
      </c>
      <c r="E59" s="3" t="str">
        <f>_xlfn.CONCAT(Table2[[#This Row],[LobsterID]], "_", Table2[[#This Row],[CapRecap]])</f>
        <v>T0562_R</v>
      </c>
      <c r="F59" s="1">
        <f>IF(Table2[[#This Row],[CapRecap]] = "C", VLOOKUP(Table2[[#This Row],[LobsterID]], Table1[], 4, FALSE), VLOOKUP(Table2[[#This Row],[LobsterID]], Table1[], 5, FALSE))</f>
        <v>45266</v>
      </c>
      <c r="G59" s="3" t="s">
        <v>143</v>
      </c>
      <c r="H59" s="8" t="b">
        <v>1</v>
      </c>
      <c r="I59" s="8" t="b">
        <v>1</v>
      </c>
      <c r="J59" s="8" t="b">
        <v>1</v>
      </c>
      <c r="K59" s="1">
        <v>45279</v>
      </c>
      <c r="L59" s="3" t="s">
        <v>246</v>
      </c>
      <c r="M59" s="9">
        <v>163.071</v>
      </c>
      <c r="N59" s="9">
        <v>2.13</v>
      </c>
      <c r="O59" s="9">
        <v>2.0499999999999998</v>
      </c>
      <c r="P59" s="6">
        <v>60</v>
      </c>
      <c r="Q59" s="6">
        <f>Table2[[#This Row],[ConcentrationNGUL]]*Table2[[#This Row],[ElutedVolumeUL]]</f>
        <v>9784.26</v>
      </c>
      <c r="R59" s="6">
        <v>2</v>
      </c>
      <c r="S59" s="6">
        <v>1</v>
      </c>
      <c r="T59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59" s="6">
        <f>Table2[[#This Row],[ConcentrationNGUL]]*Table2[[#This Row],[ZymoVolumeUL]]</f>
        <v>3261.42</v>
      </c>
      <c r="V59" s="10">
        <f>Table2[[#This Row],[SampleNumber]]</f>
        <v>58</v>
      </c>
      <c r="W59"/>
    </row>
    <row r="60" spans="1:23" x14ac:dyDescent="0.25">
      <c r="A60" s="10">
        <v>59</v>
      </c>
      <c r="B60" s="10" t="str">
        <f>_xlfn.CONCAT("Sample No. ", Table2[[#This Row],[SampleNumber]])</f>
        <v>Sample No. 59</v>
      </c>
      <c r="C60" s="3" t="s">
        <v>60</v>
      </c>
      <c r="D60" s="3" t="s">
        <v>80</v>
      </c>
      <c r="E60" s="3" t="str">
        <f>_xlfn.CONCAT(Table2[[#This Row],[LobsterID]], "_", Table2[[#This Row],[CapRecap]])</f>
        <v>T0312_R</v>
      </c>
      <c r="F60" s="1">
        <f>IF(Table2[[#This Row],[CapRecap]] = "C", VLOOKUP(Table2[[#This Row],[LobsterID]], Table1[], 4, FALSE), VLOOKUP(Table2[[#This Row],[LobsterID]], Table1[], 5, FALSE))</f>
        <v>45266</v>
      </c>
      <c r="G60" s="3" t="s">
        <v>144</v>
      </c>
      <c r="H60" s="8" t="b">
        <v>1</v>
      </c>
      <c r="I60" s="8" t="b">
        <v>1</v>
      </c>
      <c r="J60" s="8" t="b">
        <v>1</v>
      </c>
      <c r="K60" s="1">
        <v>45279</v>
      </c>
      <c r="L60" s="3" t="s">
        <v>247</v>
      </c>
      <c r="M60" s="9">
        <v>118.54</v>
      </c>
      <c r="N60" s="9">
        <v>2.16</v>
      </c>
      <c r="O60" s="9">
        <v>1.9</v>
      </c>
      <c r="P60" s="6">
        <v>60</v>
      </c>
      <c r="Q60" s="6">
        <f>Table2[[#This Row],[ConcentrationNGUL]]*Table2[[#This Row],[ElutedVolumeUL]]</f>
        <v>7112.4000000000005</v>
      </c>
      <c r="R60" s="6">
        <v>2</v>
      </c>
      <c r="S60" s="6">
        <v>1</v>
      </c>
      <c r="T60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60" s="6">
        <f>Table2[[#This Row],[ConcentrationNGUL]]*Table2[[#This Row],[ZymoVolumeUL]]</f>
        <v>2370.8000000000002</v>
      </c>
      <c r="V60" s="10">
        <f>Table2[[#This Row],[SampleNumber]]</f>
        <v>59</v>
      </c>
      <c r="W60"/>
    </row>
    <row r="61" spans="1:23" x14ac:dyDescent="0.25">
      <c r="A61" s="10">
        <v>60</v>
      </c>
      <c r="B61" s="10" t="str">
        <f>_xlfn.CONCAT("Sample No. ", Table2[[#This Row],[SampleNumber]])</f>
        <v>Sample No. 60</v>
      </c>
      <c r="C61" s="3" t="s">
        <v>58</v>
      </c>
      <c r="D61" s="3" t="s">
        <v>80</v>
      </c>
      <c r="E61" s="3" t="str">
        <f>_xlfn.CONCAT(Table2[[#This Row],[LobsterID]], "_", Table2[[#This Row],[CapRecap]])</f>
        <v>T0162_R</v>
      </c>
      <c r="F61" s="1">
        <f>IF(Table2[[#This Row],[CapRecap]] = "C", VLOOKUP(Table2[[#This Row],[LobsterID]], Table1[], 4, FALSE), VLOOKUP(Table2[[#This Row],[LobsterID]], Table1[], 5, FALSE))</f>
        <v>45266</v>
      </c>
      <c r="G61" s="3" t="s">
        <v>145</v>
      </c>
      <c r="H61" s="8" t="b">
        <v>1</v>
      </c>
      <c r="I61" s="8" t="b">
        <v>1</v>
      </c>
      <c r="J61" s="8" t="b">
        <v>1</v>
      </c>
      <c r="K61" s="1">
        <v>45279</v>
      </c>
      <c r="L61" s="3" t="s">
        <v>248</v>
      </c>
      <c r="M61" s="9">
        <v>183.95400000000001</v>
      </c>
      <c r="N61" s="9">
        <v>2.13</v>
      </c>
      <c r="O61" s="9">
        <v>1.89</v>
      </c>
      <c r="P61" s="6">
        <v>60</v>
      </c>
      <c r="Q61" s="6">
        <f>Table2[[#This Row],[ConcentrationNGUL]]*Table2[[#This Row],[ElutedVolumeUL]]</f>
        <v>11037.24</v>
      </c>
      <c r="R61" s="6">
        <v>2</v>
      </c>
      <c r="S61" s="6">
        <v>1</v>
      </c>
      <c r="T61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61" s="6">
        <f>Table2[[#This Row],[ConcentrationNGUL]]*Table2[[#This Row],[ZymoVolumeUL]]</f>
        <v>3679.08</v>
      </c>
      <c r="V61" s="10">
        <f>Table2[[#This Row],[SampleNumber]]</f>
        <v>60</v>
      </c>
      <c r="W61"/>
    </row>
    <row r="62" spans="1:23" x14ac:dyDescent="0.25">
      <c r="A62" s="10">
        <v>61</v>
      </c>
      <c r="B62" s="10" t="str">
        <f>_xlfn.CONCAT("Sample No. ", Table2[[#This Row],[SampleNumber]])</f>
        <v>Sample No. 61</v>
      </c>
      <c r="C62" s="3" t="s">
        <v>45</v>
      </c>
      <c r="D62" s="3" t="s">
        <v>80</v>
      </c>
      <c r="E62" s="3" t="str">
        <f>_xlfn.CONCAT(Table2[[#This Row],[LobsterID]], "_", Table2[[#This Row],[CapRecap]])</f>
        <v>T0531_R</v>
      </c>
      <c r="F62" s="1">
        <f>IF(Table2[[#This Row],[CapRecap]] = "C", VLOOKUP(Table2[[#This Row],[LobsterID]], Table1[], 4, FALSE), VLOOKUP(Table2[[#This Row],[LobsterID]], Table1[], 5, FALSE))</f>
        <v>45266</v>
      </c>
      <c r="G62" s="3" t="s">
        <v>146</v>
      </c>
      <c r="H62" s="8" t="b">
        <v>1</v>
      </c>
      <c r="I62" s="8" t="b">
        <v>1</v>
      </c>
      <c r="J62" s="8" t="b">
        <v>1</v>
      </c>
      <c r="K62" s="1">
        <v>45279</v>
      </c>
      <c r="L62" s="3" t="s">
        <v>249</v>
      </c>
      <c r="M62" s="9">
        <v>122.777</v>
      </c>
      <c r="N62" s="9">
        <v>2.0499999999999998</v>
      </c>
      <c r="O62" s="9">
        <v>1.6</v>
      </c>
      <c r="P62" s="6">
        <v>60</v>
      </c>
      <c r="Q62" s="6">
        <f>Table2[[#This Row],[ConcentrationNGUL]]*Table2[[#This Row],[ElutedVolumeUL]]</f>
        <v>7366.62</v>
      </c>
      <c r="R62" s="6">
        <v>2</v>
      </c>
      <c r="S62" s="6">
        <v>1</v>
      </c>
      <c r="T62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62" s="6">
        <f>Table2[[#This Row],[ConcentrationNGUL]]*Table2[[#This Row],[ZymoVolumeUL]]</f>
        <v>2455.54</v>
      </c>
      <c r="V62" s="10">
        <f>Table2[[#This Row],[SampleNumber]]</f>
        <v>61</v>
      </c>
      <c r="W62"/>
    </row>
    <row r="63" spans="1:23" x14ac:dyDescent="0.25">
      <c r="A63" s="10">
        <v>62</v>
      </c>
      <c r="B63" s="10" t="str">
        <f>_xlfn.CONCAT("Sample No. ", Table2[[#This Row],[SampleNumber]])</f>
        <v>Sample No. 62</v>
      </c>
      <c r="C63" s="3" t="s">
        <v>22</v>
      </c>
      <c r="D63" s="3" t="s">
        <v>80</v>
      </c>
      <c r="E63" s="3" t="str">
        <f>_xlfn.CONCAT(Table2[[#This Row],[LobsterID]], "_", Table2[[#This Row],[CapRecap]])</f>
        <v>00653_R</v>
      </c>
      <c r="F63" s="1">
        <f>IF(Table2[[#This Row],[CapRecap]] = "C", VLOOKUP(Table2[[#This Row],[LobsterID]], Table1[], 4, FALSE), VLOOKUP(Table2[[#This Row],[LobsterID]], Table1[], 5, FALSE))</f>
        <v>45266</v>
      </c>
      <c r="G63" s="3" t="s">
        <v>147</v>
      </c>
      <c r="H63" s="8" t="b">
        <v>1</v>
      </c>
      <c r="I63" s="8" t="b">
        <v>1</v>
      </c>
      <c r="J63" s="8" t="b">
        <v>1</v>
      </c>
      <c r="K63" s="1">
        <v>45279</v>
      </c>
      <c r="L63" s="3" t="s">
        <v>250</v>
      </c>
      <c r="M63" s="9">
        <v>503.245</v>
      </c>
      <c r="N63" s="9">
        <v>2.16</v>
      </c>
      <c r="O63" s="9">
        <v>2.17</v>
      </c>
      <c r="P63" s="6">
        <v>60</v>
      </c>
      <c r="Q63" s="6">
        <f>Table2[[#This Row],[ConcentrationNGUL]]*Table2[[#This Row],[ElutedVolumeUL]]</f>
        <v>30194.7</v>
      </c>
      <c r="R63" s="6">
        <v>2</v>
      </c>
      <c r="S63" s="6">
        <v>1</v>
      </c>
      <c r="T63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63" s="6">
        <f>Table2[[#This Row],[ConcentrationNGUL]]*Table2[[#This Row],[ZymoVolumeUL]]</f>
        <v>10064.9</v>
      </c>
      <c r="V63" s="10">
        <f>Table2[[#This Row],[SampleNumber]]</f>
        <v>62</v>
      </c>
      <c r="W63"/>
    </row>
    <row r="64" spans="1:23" x14ac:dyDescent="0.25">
      <c r="A64" s="10">
        <v>63</v>
      </c>
      <c r="B64" s="10" t="str">
        <f>_xlfn.CONCAT("Sample No. ", Table2[[#This Row],[SampleNumber]])</f>
        <v>Sample No. 63</v>
      </c>
      <c r="C64" s="3" t="s">
        <v>64</v>
      </c>
      <c r="D64" s="3" t="s">
        <v>80</v>
      </c>
      <c r="E64" s="3" t="str">
        <f>_xlfn.CONCAT(Table2[[#This Row],[LobsterID]], "_", Table2[[#This Row],[CapRecap]])</f>
        <v>T0781_R</v>
      </c>
      <c r="F64" s="1">
        <f>IF(Table2[[#This Row],[CapRecap]] = "C", VLOOKUP(Table2[[#This Row],[LobsterID]], Table1[], 4, FALSE), VLOOKUP(Table2[[#This Row],[LobsterID]], Table1[], 5, FALSE))</f>
        <v>45262</v>
      </c>
      <c r="G64" s="3" t="s">
        <v>148</v>
      </c>
      <c r="H64" s="8" t="b">
        <v>1</v>
      </c>
      <c r="I64" s="8" t="b">
        <v>1</v>
      </c>
      <c r="J64" s="8" t="b">
        <v>1</v>
      </c>
      <c r="K64" s="1">
        <v>45279</v>
      </c>
      <c r="L64" s="3" t="s">
        <v>251</v>
      </c>
      <c r="M64" s="9">
        <v>200.22900000000001</v>
      </c>
      <c r="N64" s="9">
        <v>2.09</v>
      </c>
      <c r="O64" s="9">
        <v>1.62</v>
      </c>
      <c r="P64" s="6">
        <v>60</v>
      </c>
      <c r="Q64" s="6">
        <f>Table2[[#This Row],[ConcentrationNGUL]]*Table2[[#This Row],[ElutedVolumeUL]]</f>
        <v>12013.740000000002</v>
      </c>
      <c r="R64" s="6">
        <v>2</v>
      </c>
      <c r="S64" s="6">
        <v>1</v>
      </c>
      <c r="T64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64" s="6">
        <f>Table2[[#This Row],[ConcentrationNGUL]]*Table2[[#This Row],[ZymoVolumeUL]]</f>
        <v>4004.5800000000004</v>
      </c>
      <c r="V64" s="10">
        <f>Table2[[#This Row],[SampleNumber]]</f>
        <v>63</v>
      </c>
      <c r="W64"/>
    </row>
    <row r="65" spans="1:23" x14ac:dyDescent="0.25">
      <c r="A65" s="10">
        <v>64</v>
      </c>
      <c r="B65" s="10" t="str">
        <f>_xlfn.CONCAT("Sample No. ", Table2[[#This Row],[SampleNumber]])</f>
        <v>Sample No. 64</v>
      </c>
      <c r="C65" s="3" t="s">
        <v>25</v>
      </c>
      <c r="D65" s="3" t="s">
        <v>80</v>
      </c>
      <c r="E65" s="3" t="str">
        <f>_xlfn.CONCAT(Table2[[#This Row],[LobsterID]], "_", Table2[[#This Row],[CapRecap]])</f>
        <v>C0003_R</v>
      </c>
      <c r="F65" s="1">
        <f>IF(Table2[[#This Row],[CapRecap]] = "C", VLOOKUP(Table2[[#This Row],[LobsterID]], Table1[], 4, FALSE), VLOOKUP(Table2[[#This Row],[LobsterID]], Table1[], 5, FALSE))</f>
        <v>45262</v>
      </c>
      <c r="G65" s="3" t="s">
        <v>149</v>
      </c>
      <c r="H65" s="8" t="b">
        <v>1</v>
      </c>
      <c r="I65" s="8" t="b">
        <v>1</v>
      </c>
      <c r="J65" s="8" t="b">
        <v>1</v>
      </c>
      <c r="K65" s="1">
        <v>45279</v>
      </c>
      <c r="L65" s="3" t="s">
        <v>252</v>
      </c>
      <c r="M65" s="9">
        <v>21.501000000000001</v>
      </c>
      <c r="N65" s="9">
        <v>1.76</v>
      </c>
      <c r="O65" s="9">
        <v>1.2</v>
      </c>
      <c r="P65" s="6">
        <v>60</v>
      </c>
      <c r="Q65" s="6">
        <f>Table2[[#This Row],[ConcentrationNGUL]]*Table2[[#This Row],[ElutedVolumeUL]]</f>
        <v>1290.0600000000002</v>
      </c>
      <c r="R65" s="6">
        <v>2</v>
      </c>
      <c r="S65" s="6">
        <v>1</v>
      </c>
      <c r="T65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50</v>
      </c>
      <c r="U65" s="6">
        <f>Table2[[#This Row],[ConcentrationNGUL]]*Table2[[#This Row],[ZymoVolumeUL]]</f>
        <v>1075.05</v>
      </c>
      <c r="V65" s="10">
        <f>Table2[[#This Row],[SampleNumber]]</f>
        <v>64</v>
      </c>
      <c r="W65"/>
    </row>
    <row r="66" spans="1:23" x14ac:dyDescent="0.25">
      <c r="A66" s="10">
        <v>65</v>
      </c>
      <c r="B66" s="10" t="str">
        <f>_xlfn.CONCAT("Sample No. ", Table2[[#This Row],[SampleNumber]])</f>
        <v>Sample No. 65</v>
      </c>
      <c r="C66" s="3" t="s">
        <v>21</v>
      </c>
      <c r="D66" s="3" t="s">
        <v>80</v>
      </c>
      <c r="E66" s="3" t="str">
        <f>_xlfn.CONCAT(Table2[[#This Row],[LobsterID]], "_", Table2[[#This Row],[CapRecap]])</f>
        <v>01039_R</v>
      </c>
      <c r="F66" s="1">
        <f>IF(Table2[[#This Row],[CapRecap]] = "C", VLOOKUP(Table2[[#This Row],[LobsterID]], Table1[], 4, FALSE), VLOOKUP(Table2[[#This Row],[LobsterID]], Table1[], 5, FALSE))</f>
        <v>45263</v>
      </c>
      <c r="G66" s="3" t="s">
        <v>150</v>
      </c>
      <c r="H66" s="8" t="b">
        <v>1</v>
      </c>
      <c r="I66" s="8" t="b">
        <v>1</v>
      </c>
      <c r="J66" s="8" t="b">
        <v>1</v>
      </c>
      <c r="K66" s="1">
        <v>45279</v>
      </c>
      <c r="L66" s="3" t="s">
        <v>253</v>
      </c>
      <c r="M66" s="9">
        <v>178.49700000000001</v>
      </c>
      <c r="N66" s="9">
        <v>2.06</v>
      </c>
      <c r="O66" s="9">
        <v>1.63</v>
      </c>
      <c r="P66" s="6">
        <v>60</v>
      </c>
      <c r="Q66" s="6">
        <f>Table2[[#This Row],[ConcentrationNGUL]]*Table2[[#This Row],[ElutedVolumeUL]]</f>
        <v>10709.820000000002</v>
      </c>
      <c r="R66" s="6">
        <v>2</v>
      </c>
      <c r="S66" s="6">
        <v>1</v>
      </c>
      <c r="T66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66" s="6">
        <f>Table2[[#This Row],[ConcentrationNGUL]]*Table2[[#This Row],[ZymoVolumeUL]]</f>
        <v>3569.9400000000005</v>
      </c>
      <c r="V66" s="10">
        <f>Table2[[#This Row],[SampleNumber]]</f>
        <v>65</v>
      </c>
      <c r="W66"/>
    </row>
    <row r="67" spans="1:23" x14ac:dyDescent="0.25">
      <c r="A67" s="10">
        <v>66</v>
      </c>
      <c r="B67" s="10" t="str">
        <f>_xlfn.CONCAT("Sample No. ", Table2[[#This Row],[SampleNumber]])</f>
        <v>Sample No. 66</v>
      </c>
      <c r="C67" s="3" t="s">
        <v>24</v>
      </c>
      <c r="D67" s="3" t="s">
        <v>80</v>
      </c>
      <c r="E67" s="3" t="str">
        <f>_xlfn.CONCAT(Table2[[#This Row],[LobsterID]], "_", Table2[[#This Row],[CapRecap]])</f>
        <v>C0621_R</v>
      </c>
      <c r="F67" s="1">
        <f>IF(Table2[[#This Row],[CapRecap]] = "C", VLOOKUP(Table2[[#This Row],[LobsterID]], Table1[], 4, FALSE), VLOOKUP(Table2[[#This Row],[LobsterID]], Table1[], 5, FALSE))</f>
        <v>45262</v>
      </c>
      <c r="G67" s="3" t="s">
        <v>151</v>
      </c>
      <c r="H67" s="8" t="b">
        <v>1</v>
      </c>
      <c r="I67" s="8" t="b">
        <v>1</v>
      </c>
      <c r="J67" s="8" t="b">
        <v>1</v>
      </c>
      <c r="K67" s="1">
        <v>45279</v>
      </c>
      <c r="L67" s="3" t="s">
        <v>254</v>
      </c>
      <c r="M67" s="9">
        <v>121.876</v>
      </c>
      <c r="N67" s="9">
        <v>2.14</v>
      </c>
      <c r="O67" s="9">
        <v>2.15</v>
      </c>
      <c r="P67" s="6">
        <v>60</v>
      </c>
      <c r="Q67" s="6">
        <f>Table2[[#This Row],[ConcentrationNGUL]]*Table2[[#This Row],[ElutedVolumeUL]]</f>
        <v>7312.56</v>
      </c>
      <c r="R67" s="6">
        <v>2</v>
      </c>
      <c r="S67" s="6">
        <v>1</v>
      </c>
      <c r="T67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67" s="6">
        <f>Table2[[#This Row],[ConcentrationNGUL]]*Table2[[#This Row],[ZymoVolumeUL]]</f>
        <v>2437.52</v>
      </c>
      <c r="V67" s="10">
        <f>Table2[[#This Row],[SampleNumber]]</f>
        <v>66</v>
      </c>
      <c r="W67"/>
    </row>
    <row r="68" spans="1:23" x14ac:dyDescent="0.25">
      <c r="A68" s="10">
        <v>67</v>
      </c>
      <c r="B68" s="10" t="str">
        <f>_xlfn.CONCAT("Sample No. ", Table2[[#This Row],[SampleNumber]])</f>
        <v>Sample No. 67</v>
      </c>
      <c r="C68" s="3" t="s">
        <v>26</v>
      </c>
      <c r="D68" s="3" t="s">
        <v>80</v>
      </c>
      <c r="E68" s="3" t="str">
        <f>_xlfn.CONCAT(Table2[[#This Row],[LobsterID]], "_", Table2[[#This Row],[CapRecap]])</f>
        <v>00671_R</v>
      </c>
      <c r="F68" s="1">
        <f>IF(Table2[[#This Row],[CapRecap]] = "C", VLOOKUP(Table2[[#This Row],[LobsterID]], Table1[], 4, FALSE), VLOOKUP(Table2[[#This Row],[LobsterID]], Table1[], 5, FALSE))</f>
        <v>45263</v>
      </c>
      <c r="G68" s="3" t="s">
        <v>152</v>
      </c>
      <c r="H68" s="8" t="b">
        <v>1</v>
      </c>
      <c r="I68" s="8" t="b">
        <v>1</v>
      </c>
      <c r="J68" s="8" t="b">
        <v>1</v>
      </c>
      <c r="K68" s="1">
        <v>45279</v>
      </c>
      <c r="L68" s="3" t="s">
        <v>255</v>
      </c>
      <c r="M68" s="9">
        <v>273.49</v>
      </c>
      <c r="N68" s="9">
        <v>2.0299999999999998</v>
      </c>
      <c r="O68" s="9">
        <v>1.5</v>
      </c>
      <c r="P68" s="6">
        <v>60</v>
      </c>
      <c r="Q68" s="6">
        <f>Table2[[#This Row],[ConcentrationNGUL]]*Table2[[#This Row],[ElutedVolumeUL]]</f>
        <v>16409.400000000001</v>
      </c>
      <c r="R68" s="6">
        <v>2</v>
      </c>
      <c r="S68" s="6">
        <v>1</v>
      </c>
      <c r="T68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68" s="6">
        <f>Table2[[#This Row],[ConcentrationNGUL]]*Table2[[#This Row],[ZymoVolumeUL]]</f>
        <v>5469.8</v>
      </c>
      <c r="V68" s="10">
        <f>Table2[[#This Row],[SampleNumber]]</f>
        <v>67</v>
      </c>
      <c r="W68"/>
    </row>
    <row r="69" spans="1:23" x14ac:dyDescent="0.25">
      <c r="A69" s="10">
        <v>68</v>
      </c>
      <c r="B69" s="10" t="str">
        <f>_xlfn.CONCAT("Sample No. ", Table2[[#This Row],[SampleNumber]])</f>
        <v>Sample No. 68</v>
      </c>
      <c r="C69" s="3" t="s">
        <v>27</v>
      </c>
      <c r="D69" s="3" t="s">
        <v>80</v>
      </c>
      <c r="E69" s="3" t="str">
        <f>_xlfn.CONCAT(Table2[[#This Row],[LobsterID]], "_", Table2[[#This Row],[CapRecap]])</f>
        <v>00737_R</v>
      </c>
      <c r="F69" s="1">
        <f>IF(Table2[[#This Row],[CapRecap]] = "C", VLOOKUP(Table2[[#This Row],[LobsterID]], Table1[], 4, FALSE), VLOOKUP(Table2[[#This Row],[LobsterID]], Table1[], 5, FALSE))</f>
        <v>45262</v>
      </c>
      <c r="G69" s="3" t="s">
        <v>153</v>
      </c>
      <c r="H69" s="8" t="b">
        <v>1</v>
      </c>
      <c r="I69" s="8" t="b">
        <v>1</v>
      </c>
      <c r="J69" s="8" t="b">
        <v>1</v>
      </c>
      <c r="K69" s="1">
        <v>45279</v>
      </c>
      <c r="L69" s="3" t="s">
        <v>256</v>
      </c>
      <c r="M69" s="9">
        <v>167.61500000000001</v>
      </c>
      <c r="N69" s="9">
        <v>2.2000000000000002</v>
      </c>
      <c r="O69" s="9">
        <v>1.99</v>
      </c>
      <c r="P69" s="6">
        <v>60</v>
      </c>
      <c r="Q69" s="6">
        <f>Table2[[#This Row],[ConcentrationNGUL]]*Table2[[#This Row],[ElutedVolumeUL]]</f>
        <v>10056.900000000001</v>
      </c>
      <c r="R69" s="6">
        <v>2</v>
      </c>
      <c r="S69" s="6">
        <v>1</v>
      </c>
      <c r="T69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69" s="6">
        <f>Table2[[#This Row],[ConcentrationNGUL]]*Table2[[#This Row],[ZymoVolumeUL]]</f>
        <v>3352.3</v>
      </c>
      <c r="V69" s="10">
        <f>Table2[[#This Row],[SampleNumber]]</f>
        <v>68</v>
      </c>
      <c r="W69"/>
    </row>
    <row r="70" spans="1:23" x14ac:dyDescent="0.25">
      <c r="A70" s="10">
        <v>69</v>
      </c>
      <c r="B70" s="10" t="str">
        <f>_xlfn.CONCAT("Sample No. ", Table2[[#This Row],[SampleNumber]])</f>
        <v>Sample No. 69</v>
      </c>
      <c r="C70" s="3" t="s">
        <v>28</v>
      </c>
      <c r="D70" s="3" t="s">
        <v>80</v>
      </c>
      <c r="E70" s="3" t="str">
        <f>_xlfn.CONCAT(Table2[[#This Row],[LobsterID]], "_", Table2[[#This Row],[CapRecap]])</f>
        <v>00672_R</v>
      </c>
      <c r="F70" s="1">
        <f>IF(Table2[[#This Row],[CapRecap]] = "C", VLOOKUP(Table2[[#This Row],[LobsterID]], Table1[], 4, FALSE), VLOOKUP(Table2[[#This Row],[LobsterID]], Table1[], 5, FALSE))</f>
        <v>45262</v>
      </c>
      <c r="G70" s="3" t="s">
        <v>154</v>
      </c>
      <c r="H70" s="8" t="b">
        <v>1</v>
      </c>
      <c r="I70" s="8" t="b">
        <v>1</v>
      </c>
      <c r="J70" s="8" t="b">
        <v>1</v>
      </c>
      <c r="K70" s="1">
        <v>45279</v>
      </c>
      <c r="L70" s="3" t="s">
        <v>257</v>
      </c>
      <c r="M70" s="9">
        <v>201.04300000000001</v>
      </c>
      <c r="N70" s="9">
        <v>2.02</v>
      </c>
      <c r="O70" s="9">
        <v>1.35</v>
      </c>
      <c r="P70" s="6">
        <v>60</v>
      </c>
      <c r="Q70" s="6">
        <f>Table2[[#This Row],[ConcentrationNGUL]]*Table2[[#This Row],[ElutedVolumeUL]]</f>
        <v>12062.58</v>
      </c>
      <c r="R70" s="6">
        <v>2</v>
      </c>
      <c r="S70" s="6">
        <v>1</v>
      </c>
      <c r="T70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70" s="6">
        <f>Table2[[#This Row],[ConcentrationNGUL]]*Table2[[#This Row],[ZymoVolumeUL]]</f>
        <v>4020.86</v>
      </c>
      <c r="V70" s="10">
        <f>Table2[[#This Row],[SampleNumber]]</f>
        <v>69</v>
      </c>
      <c r="W70"/>
    </row>
    <row r="71" spans="1:23" x14ac:dyDescent="0.25">
      <c r="A71" s="10">
        <v>70</v>
      </c>
      <c r="B71" s="10" t="str">
        <f>_xlfn.CONCAT("Sample No. ", Table2[[#This Row],[SampleNumber]])</f>
        <v>Sample No. 70</v>
      </c>
      <c r="C71" s="3" t="s">
        <v>29</v>
      </c>
      <c r="D71" s="3" t="s">
        <v>80</v>
      </c>
      <c r="E71" s="3" t="str">
        <f>_xlfn.CONCAT(Table2[[#This Row],[LobsterID]], "_", Table2[[#This Row],[CapRecap]])</f>
        <v>00691_R</v>
      </c>
      <c r="F71" s="1">
        <f>IF(Table2[[#This Row],[CapRecap]] = "C", VLOOKUP(Table2[[#This Row],[LobsterID]], Table1[], 4, FALSE), VLOOKUP(Table2[[#This Row],[LobsterID]], Table1[], 5, FALSE))</f>
        <v>45263</v>
      </c>
      <c r="G71" s="3" t="s">
        <v>155</v>
      </c>
      <c r="H71" s="8" t="b">
        <v>1</v>
      </c>
      <c r="I71" s="8" t="b">
        <v>1</v>
      </c>
      <c r="J71" s="8" t="b">
        <v>1</v>
      </c>
      <c r="K71" s="1">
        <v>45279</v>
      </c>
      <c r="L71" s="3" t="s">
        <v>258</v>
      </c>
      <c r="M71" s="9">
        <v>249.76499999999999</v>
      </c>
      <c r="N71" s="9">
        <v>2.14</v>
      </c>
      <c r="O71" s="9">
        <v>1.99</v>
      </c>
      <c r="P71" s="6">
        <v>60</v>
      </c>
      <c r="Q71" s="6">
        <f>Table2[[#This Row],[ConcentrationNGUL]]*Table2[[#This Row],[ElutedVolumeUL]]</f>
        <v>14985.9</v>
      </c>
      <c r="R71" s="6">
        <v>2</v>
      </c>
      <c r="S71" s="6">
        <v>1</v>
      </c>
      <c r="T71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71" s="6">
        <f>Table2[[#This Row],[ConcentrationNGUL]]*Table2[[#This Row],[ZymoVolumeUL]]</f>
        <v>4995.2999999999993</v>
      </c>
      <c r="V71" s="10">
        <f>Table2[[#This Row],[SampleNumber]]</f>
        <v>70</v>
      </c>
      <c r="W71"/>
    </row>
    <row r="72" spans="1:23" x14ac:dyDescent="0.25">
      <c r="A72" s="10">
        <v>71</v>
      </c>
      <c r="B72" s="10" t="str">
        <f>_xlfn.CONCAT("Sample No. ", Table2[[#This Row],[SampleNumber]])</f>
        <v>Sample No. 71</v>
      </c>
      <c r="C72" s="3" t="s">
        <v>30</v>
      </c>
      <c r="D72" s="3" t="s">
        <v>80</v>
      </c>
      <c r="E72" s="3" t="str">
        <f>_xlfn.CONCAT(Table2[[#This Row],[LobsterID]], "_", Table2[[#This Row],[CapRecap]])</f>
        <v>00838_R</v>
      </c>
      <c r="F72" s="1">
        <f>IF(Table2[[#This Row],[CapRecap]] = "C", VLOOKUP(Table2[[#This Row],[LobsterID]], Table1[], 4, FALSE), VLOOKUP(Table2[[#This Row],[LobsterID]], Table1[], 5, FALSE))</f>
        <v>45172</v>
      </c>
      <c r="G72" s="3" t="s">
        <v>156</v>
      </c>
      <c r="H72" s="8" t="b">
        <v>1</v>
      </c>
      <c r="I72" s="8" t="b">
        <v>1</v>
      </c>
      <c r="J72" s="8" t="b">
        <v>1</v>
      </c>
      <c r="K72" s="1">
        <v>45279</v>
      </c>
      <c r="L72" s="3" t="s">
        <v>259</v>
      </c>
      <c r="M72" s="9">
        <v>133.88399999999999</v>
      </c>
      <c r="N72" s="9">
        <v>2.11</v>
      </c>
      <c r="O72" s="9">
        <v>1.83</v>
      </c>
      <c r="P72" s="6">
        <v>60</v>
      </c>
      <c r="Q72" s="6">
        <f>Table2[[#This Row],[ConcentrationNGUL]]*Table2[[#This Row],[ElutedVolumeUL]]</f>
        <v>8033.0399999999991</v>
      </c>
      <c r="R72" s="6">
        <v>2</v>
      </c>
      <c r="S72" s="6">
        <v>1</v>
      </c>
      <c r="T72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72" s="6">
        <f>Table2[[#This Row],[ConcentrationNGUL]]*Table2[[#This Row],[ZymoVolumeUL]]</f>
        <v>2677.68</v>
      </c>
      <c r="V72" s="10">
        <f>Table2[[#This Row],[SampleNumber]]</f>
        <v>71</v>
      </c>
      <c r="W72"/>
    </row>
    <row r="73" spans="1:23" x14ac:dyDescent="0.25">
      <c r="A73" s="10">
        <v>72</v>
      </c>
      <c r="B73" s="10" t="str">
        <f>_xlfn.CONCAT("Sample No. ", Table2[[#This Row],[SampleNumber]])</f>
        <v>Sample No. 72</v>
      </c>
      <c r="C73" s="3" t="s">
        <v>33</v>
      </c>
      <c r="D73" s="3" t="s">
        <v>80</v>
      </c>
      <c r="E73" s="3" t="str">
        <f>_xlfn.CONCAT(Table2[[#This Row],[LobsterID]], "_", Table2[[#This Row],[CapRecap]])</f>
        <v>C0490_R</v>
      </c>
      <c r="F73" s="1">
        <f>IF(Table2[[#This Row],[CapRecap]] = "C", VLOOKUP(Table2[[#This Row],[LobsterID]], Table1[], 4, FALSE), VLOOKUP(Table2[[#This Row],[LobsterID]], Table1[], 5, FALSE))</f>
        <v>45172</v>
      </c>
      <c r="G73" s="3" t="s">
        <v>157</v>
      </c>
      <c r="H73" s="8" t="b">
        <v>1</v>
      </c>
      <c r="I73" s="8" t="b">
        <v>1</v>
      </c>
      <c r="J73" s="8" t="b">
        <v>1</v>
      </c>
      <c r="K73" s="1">
        <v>45279</v>
      </c>
      <c r="L73" s="3" t="s">
        <v>260</v>
      </c>
      <c r="M73" s="9">
        <v>214.69399999999999</v>
      </c>
      <c r="N73" s="9">
        <v>2.14</v>
      </c>
      <c r="O73" s="9">
        <v>2.19</v>
      </c>
      <c r="P73" s="6">
        <v>60</v>
      </c>
      <c r="Q73" s="6">
        <f>Table2[[#This Row],[ConcentrationNGUL]]*Table2[[#This Row],[ElutedVolumeUL]]</f>
        <v>12881.64</v>
      </c>
      <c r="R73" s="6">
        <v>2</v>
      </c>
      <c r="S73" s="6">
        <v>1</v>
      </c>
      <c r="T73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73" s="6">
        <f>Table2[[#This Row],[ConcentrationNGUL]]*Table2[[#This Row],[ZymoVolumeUL]]</f>
        <v>4293.88</v>
      </c>
      <c r="V73" s="10">
        <f>Table2[[#This Row],[SampleNumber]]</f>
        <v>72</v>
      </c>
      <c r="W73"/>
    </row>
    <row r="74" spans="1:23" x14ac:dyDescent="0.25">
      <c r="A74" s="10">
        <v>73</v>
      </c>
      <c r="B74" s="10" t="str">
        <f>_xlfn.CONCAT("Sample No. ", Table2[[#This Row],[SampleNumber]])</f>
        <v>Sample No. 73</v>
      </c>
      <c r="C74" s="3" t="s">
        <v>35</v>
      </c>
      <c r="D74" s="3" t="s">
        <v>80</v>
      </c>
      <c r="E74" s="3" t="str">
        <f>_xlfn.CONCAT(Table2[[#This Row],[LobsterID]], "_", Table2[[#This Row],[CapRecap]])</f>
        <v>00799_R</v>
      </c>
      <c r="F74" s="1">
        <f>IF(Table2[[#This Row],[CapRecap]] = "C", VLOOKUP(Table2[[#This Row],[LobsterID]], Table1[], 4, FALSE), VLOOKUP(Table2[[#This Row],[LobsterID]], Table1[], 5, FALSE))</f>
        <v>45175</v>
      </c>
      <c r="G74" s="3" t="s">
        <v>158</v>
      </c>
      <c r="H74" s="8" t="b">
        <v>1</v>
      </c>
      <c r="I74" s="8" t="b">
        <v>1</v>
      </c>
      <c r="J74" s="8" t="b">
        <v>1</v>
      </c>
      <c r="K74" s="1">
        <v>45279</v>
      </c>
      <c r="L74" s="3" t="s">
        <v>261</v>
      </c>
      <c r="M74" s="9">
        <v>208.49600000000001</v>
      </c>
      <c r="N74" s="9">
        <v>2.12</v>
      </c>
      <c r="O74" s="9">
        <v>2.0299999999999998</v>
      </c>
      <c r="P74" s="6">
        <v>60</v>
      </c>
      <c r="Q74" s="6">
        <f>Table2[[#This Row],[ConcentrationNGUL]]*Table2[[#This Row],[ElutedVolumeUL]]</f>
        <v>12509.76</v>
      </c>
      <c r="R74" s="6">
        <v>2</v>
      </c>
      <c r="S74" s="6">
        <v>1</v>
      </c>
      <c r="T74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74" s="6">
        <f>Table2[[#This Row],[ConcentrationNGUL]]*Table2[[#This Row],[ZymoVolumeUL]]</f>
        <v>4169.92</v>
      </c>
      <c r="V74" s="10">
        <f>Table2[[#This Row],[SampleNumber]]</f>
        <v>73</v>
      </c>
      <c r="W74"/>
    </row>
    <row r="75" spans="1:23" x14ac:dyDescent="0.25">
      <c r="A75" s="10">
        <v>74</v>
      </c>
      <c r="B75" s="10" t="str">
        <f>_xlfn.CONCAT("Sample No. ", Table2[[#This Row],[SampleNumber]])</f>
        <v>Sample No. 74</v>
      </c>
      <c r="C75" s="3" t="s">
        <v>37</v>
      </c>
      <c r="D75" s="3" t="s">
        <v>80</v>
      </c>
      <c r="E75" s="3" t="str">
        <f>_xlfn.CONCAT(Table2[[#This Row],[LobsterID]], "_", Table2[[#This Row],[CapRecap]])</f>
        <v>C0385_R</v>
      </c>
      <c r="F75" s="1">
        <f>IF(Table2[[#This Row],[CapRecap]] = "C", VLOOKUP(Table2[[#This Row],[LobsterID]], Table1[], 4, FALSE), VLOOKUP(Table2[[#This Row],[LobsterID]], Table1[], 5, FALSE))</f>
        <v>45174</v>
      </c>
      <c r="G75" s="3" t="s">
        <v>159</v>
      </c>
      <c r="H75" s="8" t="b">
        <v>1</v>
      </c>
      <c r="I75" s="8" t="b">
        <v>1</v>
      </c>
      <c r="J75" s="8" t="b">
        <v>1</v>
      </c>
      <c r="K75" s="1">
        <v>45279</v>
      </c>
      <c r="L75" s="3" t="s">
        <v>262</v>
      </c>
      <c r="M75" s="9">
        <v>180.70500000000001</v>
      </c>
      <c r="N75" s="9">
        <v>2.1800000000000002</v>
      </c>
      <c r="O75" s="9">
        <v>2.12</v>
      </c>
      <c r="P75" s="6">
        <v>60</v>
      </c>
      <c r="Q75" s="6">
        <f>Table2[[#This Row],[ConcentrationNGUL]]*Table2[[#This Row],[ElutedVolumeUL]]</f>
        <v>10842.300000000001</v>
      </c>
      <c r="R75" s="6">
        <v>2</v>
      </c>
      <c r="S75" s="6">
        <v>1</v>
      </c>
      <c r="T75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75" s="6">
        <f>Table2[[#This Row],[ConcentrationNGUL]]*Table2[[#This Row],[ZymoVolumeUL]]</f>
        <v>3614.1000000000004</v>
      </c>
      <c r="V75" s="10">
        <f>Table2[[#This Row],[SampleNumber]]</f>
        <v>74</v>
      </c>
      <c r="W75"/>
    </row>
    <row r="76" spans="1:23" x14ac:dyDescent="0.25">
      <c r="A76" s="10">
        <v>75</v>
      </c>
      <c r="B76" s="10" t="str">
        <f>_xlfn.CONCAT("Sample No. ", Table2[[#This Row],[SampleNumber]])</f>
        <v>Sample No. 75</v>
      </c>
      <c r="C76" s="3" t="s">
        <v>39</v>
      </c>
      <c r="D76" s="3" t="s">
        <v>80</v>
      </c>
      <c r="E76" s="3" t="str">
        <f>_xlfn.CONCAT(Table2[[#This Row],[LobsterID]], "_", Table2[[#This Row],[CapRecap]])</f>
        <v>00661_R</v>
      </c>
      <c r="F76" s="1">
        <f>IF(Table2[[#This Row],[CapRecap]] = "C", VLOOKUP(Table2[[#This Row],[LobsterID]], Table1[], 4, FALSE), VLOOKUP(Table2[[#This Row],[LobsterID]], Table1[], 5, FALSE))</f>
        <v>45175</v>
      </c>
      <c r="G76" s="3" t="s">
        <v>160</v>
      </c>
      <c r="H76" s="8" t="b">
        <v>1</v>
      </c>
      <c r="I76" s="8" t="b">
        <v>1</v>
      </c>
      <c r="J76" s="8" t="b">
        <v>1</v>
      </c>
      <c r="K76" s="1">
        <v>45279</v>
      </c>
      <c r="L76" s="3" t="s">
        <v>263</v>
      </c>
      <c r="M76" s="9">
        <v>521.83799999999997</v>
      </c>
      <c r="N76" s="9">
        <v>2.15</v>
      </c>
      <c r="O76" s="9">
        <v>1.98</v>
      </c>
      <c r="P76" s="6">
        <v>60</v>
      </c>
      <c r="Q76" s="6">
        <f>Table2[[#This Row],[ConcentrationNGUL]]*Table2[[#This Row],[ElutedVolumeUL]]</f>
        <v>31310.28</v>
      </c>
      <c r="R76" s="6">
        <v>2</v>
      </c>
      <c r="S76" s="6">
        <v>1</v>
      </c>
      <c r="T76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76" s="6">
        <f>Table2[[#This Row],[ConcentrationNGUL]]*Table2[[#This Row],[ZymoVolumeUL]]</f>
        <v>10436.759999999998</v>
      </c>
      <c r="V76" s="10">
        <f>Table2[[#This Row],[SampleNumber]]</f>
        <v>75</v>
      </c>
      <c r="W76"/>
    </row>
    <row r="77" spans="1:23" x14ac:dyDescent="0.25">
      <c r="A77" s="10">
        <v>76</v>
      </c>
      <c r="B77" s="10" t="str">
        <f>_xlfn.CONCAT("Sample No. ", Table2[[#This Row],[SampleNumber]])</f>
        <v>Sample No. 76</v>
      </c>
      <c r="C77" s="3" t="s">
        <v>40</v>
      </c>
      <c r="D77" s="3" t="s">
        <v>80</v>
      </c>
      <c r="E77" s="3" t="str">
        <f>_xlfn.CONCAT(Table2[[#This Row],[LobsterID]], "_", Table2[[#This Row],[CapRecap]])</f>
        <v>00663_R</v>
      </c>
      <c r="F77" s="1">
        <f>IF(Table2[[#This Row],[CapRecap]] = "C", VLOOKUP(Table2[[#This Row],[LobsterID]], Table1[], 4, FALSE), VLOOKUP(Table2[[#This Row],[LobsterID]], Table1[], 5, FALSE))</f>
        <v>45175</v>
      </c>
      <c r="G77" s="3" t="s">
        <v>161</v>
      </c>
      <c r="H77" s="8" t="b">
        <v>1</v>
      </c>
      <c r="I77" s="8" t="b">
        <v>1</v>
      </c>
      <c r="J77" s="8" t="b">
        <v>1</v>
      </c>
      <c r="K77" s="1">
        <v>45279</v>
      </c>
      <c r="L77" s="3" t="s">
        <v>264</v>
      </c>
      <c r="M77" s="9">
        <v>133.43799999999999</v>
      </c>
      <c r="N77" s="9">
        <v>2.1800000000000002</v>
      </c>
      <c r="O77" s="9">
        <v>1.91</v>
      </c>
      <c r="P77" s="6">
        <v>60</v>
      </c>
      <c r="Q77" s="6">
        <f>Table2[[#This Row],[ConcentrationNGUL]]*Table2[[#This Row],[ElutedVolumeUL]]</f>
        <v>8006.2799999999988</v>
      </c>
      <c r="R77" s="6">
        <v>2</v>
      </c>
      <c r="S77" s="6">
        <v>1</v>
      </c>
      <c r="T77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77" s="6">
        <f>Table2[[#This Row],[ConcentrationNGUL]]*Table2[[#This Row],[ZymoVolumeUL]]</f>
        <v>2668.7599999999998</v>
      </c>
      <c r="V77" s="10">
        <f>Table2[[#This Row],[SampleNumber]]</f>
        <v>76</v>
      </c>
      <c r="W77"/>
    </row>
    <row r="78" spans="1:23" x14ac:dyDescent="0.25">
      <c r="A78" s="10">
        <v>77</v>
      </c>
      <c r="B78" s="10" t="str">
        <f>_xlfn.CONCAT("Sample No. ", Table2[[#This Row],[SampleNumber]])</f>
        <v>Sample No. 77</v>
      </c>
      <c r="C78" s="3" t="s">
        <v>41</v>
      </c>
      <c r="D78" s="3" t="s">
        <v>80</v>
      </c>
      <c r="E78" s="3" t="str">
        <f>_xlfn.CONCAT(Table2[[#This Row],[LobsterID]], "_", Table2[[#This Row],[CapRecap]])</f>
        <v>01046_R</v>
      </c>
      <c r="F78" s="1">
        <f>IF(Table2[[#This Row],[CapRecap]] = "C", VLOOKUP(Table2[[#This Row],[LobsterID]], Table1[], 4, FALSE), VLOOKUP(Table2[[#This Row],[LobsterID]], Table1[], 5, FALSE))</f>
        <v>45171</v>
      </c>
      <c r="G78" s="3" t="s">
        <v>162</v>
      </c>
      <c r="H78" s="8" t="b">
        <v>1</v>
      </c>
      <c r="I78" s="8" t="b">
        <v>1</v>
      </c>
      <c r="J78" s="8" t="b">
        <v>1</v>
      </c>
      <c r="K78" s="1">
        <v>45279</v>
      </c>
      <c r="L78" s="3" t="s">
        <v>265</v>
      </c>
      <c r="M78" s="9">
        <v>324.55700000000002</v>
      </c>
      <c r="N78" s="9">
        <v>2.17</v>
      </c>
      <c r="O78" s="9">
        <v>2.15</v>
      </c>
      <c r="P78" s="6">
        <v>60</v>
      </c>
      <c r="Q78" s="6">
        <f>Table2[[#This Row],[ConcentrationNGUL]]*Table2[[#This Row],[ElutedVolumeUL]]</f>
        <v>19473.420000000002</v>
      </c>
      <c r="R78" s="6">
        <v>2</v>
      </c>
      <c r="S78" s="6">
        <v>1</v>
      </c>
      <c r="T78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78" s="6">
        <f>Table2[[#This Row],[ConcentrationNGUL]]*Table2[[#This Row],[ZymoVolumeUL]]</f>
        <v>6491.14</v>
      </c>
      <c r="V78" s="10">
        <f>Table2[[#This Row],[SampleNumber]]</f>
        <v>77</v>
      </c>
      <c r="W78"/>
    </row>
    <row r="79" spans="1:23" x14ac:dyDescent="0.25">
      <c r="A79" s="10">
        <v>78</v>
      </c>
      <c r="B79" s="10" t="str">
        <f>_xlfn.CONCAT("Sample No. ", Table2[[#This Row],[SampleNumber]])</f>
        <v>Sample No. 78</v>
      </c>
      <c r="C79" s="3" t="s">
        <v>43</v>
      </c>
      <c r="D79" s="3" t="s">
        <v>80</v>
      </c>
      <c r="E79" s="3" t="str">
        <f>_xlfn.CONCAT(Table2[[#This Row],[LobsterID]], "_", Table2[[#This Row],[CapRecap]])</f>
        <v>00657_R</v>
      </c>
      <c r="F79" s="1">
        <f>IF(Table2[[#This Row],[CapRecap]] = "C", VLOOKUP(Table2[[#This Row],[LobsterID]], Table1[], 4, FALSE), VLOOKUP(Table2[[#This Row],[LobsterID]], Table1[], 5, FALSE))</f>
        <v>45172</v>
      </c>
      <c r="G79" s="3" t="s">
        <v>163</v>
      </c>
      <c r="H79" s="8" t="b">
        <v>1</v>
      </c>
      <c r="I79" s="8" t="b">
        <v>1</v>
      </c>
      <c r="J79" s="8" t="b">
        <v>1</v>
      </c>
      <c r="K79" s="1">
        <v>45279</v>
      </c>
      <c r="L79" s="3" t="s">
        <v>266</v>
      </c>
      <c r="M79" s="9">
        <v>302.99799999999999</v>
      </c>
      <c r="N79" s="9">
        <v>2.1</v>
      </c>
      <c r="O79" s="9">
        <v>1.9</v>
      </c>
      <c r="P79" s="6">
        <v>60</v>
      </c>
      <c r="Q79" s="6">
        <f>Table2[[#This Row],[ConcentrationNGUL]]*Table2[[#This Row],[ElutedVolumeUL]]</f>
        <v>18179.88</v>
      </c>
      <c r="R79" s="6">
        <v>2</v>
      </c>
      <c r="S79" s="6">
        <v>1</v>
      </c>
      <c r="T79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79" s="6">
        <f>Table2[[#This Row],[ConcentrationNGUL]]*Table2[[#This Row],[ZymoVolumeUL]]</f>
        <v>6059.96</v>
      </c>
      <c r="V79" s="10">
        <f>Table2[[#This Row],[SampleNumber]]</f>
        <v>78</v>
      </c>
      <c r="W79"/>
    </row>
    <row r="80" spans="1:23" x14ac:dyDescent="0.25">
      <c r="A80" s="10">
        <v>79</v>
      </c>
      <c r="B80" s="10" t="str">
        <f>_xlfn.CONCAT("Sample No. ", Table2[[#This Row],[SampleNumber]])</f>
        <v>Sample No. 79</v>
      </c>
      <c r="C80" s="3" t="s">
        <v>44</v>
      </c>
      <c r="D80" s="3" t="s">
        <v>80</v>
      </c>
      <c r="E80" s="3" t="str">
        <f>_xlfn.CONCAT(Table2[[#This Row],[LobsterID]], "_", Table2[[#This Row],[CapRecap]])</f>
        <v>C0752_R</v>
      </c>
      <c r="F80" s="1">
        <f>IF(Table2[[#This Row],[CapRecap]] = "C", VLOOKUP(Table2[[#This Row],[LobsterID]], Table1[], 4, FALSE), VLOOKUP(Table2[[#This Row],[LobsterID]], Table1[], 5, FALSE))</f>
        <v>45172</v>
      </c>
      <c r="G80" s="3" t="s">
        <v>164</v>
      </c>
      <c r="H80" s="8" t="b">
        <v>1</v>
      </c>
      <c r="I80" s="8" t="b">
        <v>1</v>
      </c>
      <c r="J80" s="8" t="b">
        <v>1</v>
      </c>
      <c r="K80" s="1">
        <v>45279</v>
      </c>
      <c r="L80" s="3" t="s">
        <v>267</v>
      </c>
      <c r="M80" s="9">
        <v>159.41999999999999</v>
      </c>
      <c r="N80" s="9">
        <v>2.0299999999999998</v>
      </c>
      <c r="O80" s="9">
        <v>1.65</v>
      </c>
      <c r="P80" s="6">
        <v>60</v>
      </c>
      <c r="Q80" s="6">
        <f>Table2[[#This Row],[ConcentrationNGUL]]*Table2[[#This Row],[ElutedVolumeUL]]</f>
        <v>9565.1999999999989</v>
      </c>
      <c r="R80" s="6">
        <v>2</v>
      </c>
      <c r="S80" s="6">
        <v>1</v>
      </c>
      <c r="T80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80" s="6">
        <f>Table2[[#This Row],[ConcentrationNGUL]]*Table2[[#This Row],[ZymoVolumeUL]]</f>
        <v>3188.3999999999996</v>
      </c>
      <c r="V80" s="10">
        <f>Table2[[#This Row],[SampleNumber]]</f>
        <v>79</v>
      </c>
      <c r="W80"/>
    </row>
    <row r="81" spans="1:23" x14ac:dyDescent="0.25">
      <c r="A81" s="10">
        <v>80</v>
      </c>
      <c r="B81" s="10" t="str">
        <f>_xlfn.CONCAT("Sample No. ", Table2[[#This Row],[SampleNumber]])</f>
        <v>Sample No. 80</v>
      </c>
      <c r="C81" s="3" t="s">
        <v>49</v>
      </c>
      <c r="D81" s="3" t="s">
        <v>80</v>
      </c>
      <c r="E81" s="3" t="str">
        <f>_xlfn.CONCAT(Table2[[#This Row],[LobsterID]], "_", Table2[[#This Row],[CapRecap]])</f>
        <v>T0132_R</v>
      </c>
      <c r="F81" s="1">
        <f>IF(Table2[[#This Row],[CapRecap]] = "C", VLOOKUP(Table2[[#This Row],[LobsterID]], Table1[], 4, FALSE), VLOOKUP(Table2[[#This Row],[LobsterID]], Table1[], 5, FALSE))</f>
        <v>45264</v>
      </c>
      <c r="G81" s="3" t="s">
        <v>165</v>
      </c>
      <c r="H81" s="8" t="b">
        <v>1</v>
      </c>
      <c r="I81" s="8" t="b">
        <v>1</v>
      </c>
      <c r="J81" s="8" t="b">
        <v>1</v>
      </c>
      <c r="K81" s="1">
        <v>45279</v>
      </c>
      <c r="L81" s="3" t="s">
        <v>268</v>
      </c>
      <c r="M81" s="9">
        <v>288.16300000000001</v>
      </c>
      <c r="N81" s="9">
        <v>2.12</v>
      </c>
      <c r="O81" s="9">
        <v>2.04</v>
      </c>
      <c r="P81" s="6">
        <v>60</v>
      </c>
      <c r="Q81" s="6">
        <f>Table2[[#This Row],[ConcentrationNGUL]]*Table2[[#This Row],[ElutedVolumeUL]]</f>
        <v>17289.78</v>
      </c>
      <c r="R81" s="6">
        <v>2</v>
      </c>
      <c r="S81" s="6">
        <v>1</v>
      </c>
      <c r="T81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81" s="6">
        <f>Table2[[#This Row],[ConcentrationNGUL]]*Table2[[#This Row],[ZymoVolumeUL]]</f>
        <v>5763.26</v>
      </c>
      <c r="V81" s="10">
        <f>Table2[[#This Row],[SampleNumber]]</f>
        <v>80</v>
      </c>
      <c r="W81"/>
    </row>
    <row r="82" spans="1:23" x14ac:dyDescent="0.25">
      <c r="A82" s="10">
        <v>81</v>
      </c>
      <c r="B82" s="10" t="str">
        <f>_xlfn.CONCAT("Sample No. ", Table2[[#This Row],[SampleNumber]])</f>
        <v>Sample No. 81</v>
      </c>
      <c r="C82" s="3" t="s">
        <v>51</v>
      </c>
      <c r="D82" s="3" t="s">
        <v>80</v>
      </c>
      <c r="E82" s="3" t="str">
        <f>_xlfn.CONCAT(Table2[[#This Row],[LobsterID]], "_", Table2[[#This Row],[CapRecap]])</f>
        <v>T0572_R</v>
      </c>
      <c r="F82" s="1">
        <f>IF(Table2[[#This Row],[CapRecap]] = "C", VLOOKUP(Table2[[#This Row],[LobsterID]], Table1[], 4, FALSE), VLOOKUP(Table2[[#This Row],[LobsterID]], Table1[], 5, FALSE))</f>
        <v>45262</v>
      </c>
      <c r="G82" s="3" t="s">
        <v>166</v>
      </c>
      <c r="H82" s="8" t="b">
        <v>1</v>
      </c>
      <c r="I82" s="8" t="b">
        <v>1</v>
      </c>
      <c r="J82" s="8" t="b">
        <v>1</v>
      </c>
      <c r="K82" s="1">
        <v>45279</v>
      </c>
      <c r="L82" s="3" t="s">
        <v>269</v>
      </c>
      <c r="M82" s="9">
        <v>334.339</v>
      </c>
      <c r="N82" s="9">
        <v>2.06</v>
      </c>
      <c r="O82" s="9">
        <v>1.56</v>
      </c>
      <c r="P82" s="6">
        <v>60</v>
      </c>
      <c r="Q82" s="6">
        <f>Table2[[#This Row],[ConcentrationNGUL]]*Table2[[#This Row],[ElutedVolumeUL]]</f>
        <v>20060.34</v>
      </c>
      <c r="R82" s="6">
        <v>2</v>
      </c>
      <c r="S82" s="6">
        <v>1</v>
      </c>
      <c r="T82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82" s="6">
        <f>Table2[[#This Row],[ConcentrationNGUL]]*Table2[[#This Row],[ZymoVolumeUL]]</f>
        <v>6686.78</v>
      </c>
      <c r="V82" s="10">
        <f>Table2[[#This Row],[SampleNumber]]</f>
        <v>81</v>
      </c>
      <c r="W82"/>
    </row>
    <row r="83" spans="1:23" x14ac:dyDescent="0.25">
      <c r="A83" s="10">
        <v>82</v>
      </c>
      <c r="B83" s="10" t="str">
        <f>_xlfn.CONCAT("Sample No. ", Table2[[#This Row],[SampleNumber]])</f>
        <v>Sample No. 82</v>
      </c>
      <c r="C83" s="3" t="s">
        <v>52</v>
      </c>
      <c r="D83" s="3" t="s">
        <v>80</v>
      </c>
      <c r="E83" s="3" t="str">
        <f>_xlfn.CONCAT(Table2[[#This Row],[LobsterID]], "_", Table2[[#This Row],[CapRecap]])</f>
        <v>T0554_R</v>
      </c>
      <c r="F83" s="1">
        <f>IF(Table2[[#This Row],[CapRecap]] = "C", VLOOKUP(Table2[[#This Row],[LobsterID]], Table1[], 4, FALSE), VLOOKUP(Table2[[#This Row],[LobsterID]], Table1[], 5, FALSE))</f>
        <v>45262</v>
      </c>
      <c r="G83" s="3" t="s">
        <v>167</v>
      </c>
      <c r="H83" s="8" t="b">
        <v>1</v>
      </c>
      <c r="I83" s="8" t="b">
        <v>1</v>
      </c>
      <c r="J83" s="8" t="b">
        <v>1</v>
      </c>
      <c r="K83" s="1">
        <v>45279</v>
      </c>
      <c r="L83" s="3" t="s">
        <v>270</v>
      </c>
      <c r="M83" s="9">
        <v>128.28299999999999</v>
      </c>
      <c r="N83" s="9">
        <v>2.09</v>
      </c>
      <c r="O83" s="9">
        <v>2</v>
      </c>
      <c r="P83" s="6">
        <v>60</v>
      </c>
      <c r="Q83" s="6">
        <f>Table2[[#This Row],[ConcentrationNGUL]]*Table2[[#This Row],[ElutedVolumeUL]]</f>
        <v>7696.98</v>
      </c>
      <c r="R83" s="6">
        <v>2</v>
      </c>
      <c r="S83" s="6">
        <v>1</v>
      </c>
      <c r="T83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83" s="6">
        <f>Table2[[#This Row],[ConcentrationNGUL]]*Table2[[#This Row],[ZymoVolumeUL]]</f>
        <v>2565.66</v>
      </c>
      <c r="V83" s="10">
        <f>Table2[[#This Row],[SampleNumber]]</f>
        <v>82</v>
      </c>
      <c r="W83"/>
    </row>
    <row r="84" spans="1:23" x14ac:dyDescent="0.25">
      <c r="A84" s="10">
        <v>83</v>
      </c>
      <c r="B84" s="10" t="str">
        <f>_xlfn.CONCAT("Sample No. ", Table2[[#This Row],[SampleNumber]])</f>
        <v>Sample No. 83</v>
      </c>
      <c r="C84" s="3" t="s">
        <v>53</v>
      </c>
      <c r="D84" s="3" t="s">
        <v>80</v>
      </c>
      <c r="E84" s="3" t="str">
        <f>_xlfn.CONCAT(Table2[[#This Row],[LobsterID]], "_", Table2[[#This Row],[CapRecap]])</f>
        <v>T0553_R</v>
      </c>
      <c r="F84" s="1">
        <f>IF(Table2[[#This Row],[CapRecap]] = "C", VLOOKUP(Table2[[#This Row],[LobsterID]], Table1[], 4, FALSE), VLOOKUP(Table2[[#This Row],[LobsterID]], Table1[], 5, FALSE))</f>
        <v>45262</v>
      </c>
      <c r="G84" s="3" t="s">
        <v>168</v>
      </c>
      <c r="H84" s="8" t="b">
        <v>1</v>
      </c>
      <c r="I84" s="8" t="b">
        <v>1</v>
      </c>
      <c r="J84" s="8" t="b">
        <v>1</v>
      </c>
      <c r="K84" s="1">
        <v>45279</v>
      </c>
      <c r="L84" s="3" t="s">
        <v>271</v>
      </c>
      <c r="M84" s="9">
        <v>500.73200000000003</v>
      </c>
      <c r="N84" s="9">
        <v>2.2000000000000002</v>
      </c>
      <c r="O84" s="9">
        <v>2.1800000000000002</v>
      </c>
      <c r="P84" s="6">
        <v>60</v>
      </c>
      <c r="Q84" s="6">
        <f>Table2[[#This Row],[ConcentrationNGUL]]*Table2[[#This Row],[ElutedVolumeUL]]</f>
        <v>30043.920000000002</v>
      </c>
      <c r="R84" s="6">
        <v>2</v>
      </c>
      <c r="S84" s="6">
        <v>1</v>
      </c>
      <c r="T84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84" s="6">
        <f>Table2[[#This Row],[ConcentrationNGUL]]*Table2[[#This Row],[ZymoVolumeUL]]</f>
        <v>10014.640000000001</v>
      </c>
      <c r="V84" s="10">
        <f>Table2[[#This Row],[SampleNumber]]</f>
        <v>83</v>
      </c>
      <c r="W84"/>
    </row>
    <row r="85" spans="1:23" x14ac:dyDescent="0.25">
      <c r="A85" s="10">
        <v>84</v>
      </c>
      <c r="B85" s="10" t="str">
        <f>_xlfn.CONCAT("Sample No. ", Table2[[#This Row],[SampleNumber]])</f>
        <v>Sample No. 84</v>
      </c>
      <c r="C85" s="3" t="s">
        <v>54</v>
      </c>
      <c r="D85" s="3" t="s">
        <v>80</v>
      </c>
      <c r="E85" s="3" t="str">
        <f>_xlfn.CONCAT(Table2[[#This Row],[LobsterID]], "_", Table2[[#This Row],[CapRecap]])</f>
        <v>T0038_R</v>
      </c>
      <c r="F85" s="1">
        <f>IF(Table2[[#This Row],[CapRecap]] = "C", VLOOKUP(Table2[[#This Row],[LobsterID]], Table1[], 4, FALSE), VLOOKUP(Table2[[#This Row],[LobsterID]], Table1[], 5, FALSE))</f>
        <v>45264</v>
      </c>
      <c r="G85" s="3" t="s">
        <v>169</v>
      </c>
      <c r="H85" s="8" t="b">
        <v>1</v>
      </c>
      <c r="I85" s="8" t="b">
        <v>1</v>
      </c>
      <c r="J85" s="8" t="b">
        <v>1</v>
      </c>
      <c r="K85" s="1">
        <v>45279</v>
      </c>
      <c r="L85" s="3" t="s">
        <v>272</v>
      </c>
      <c r="M85" s="9">
        <v>280.322</v>
      </c>
      <c r="N85" s="9">
        <v>2.13</v>
      </c>
      <c r="O85" s="9">
        <v>1.98</v>
      </c>
      <c r="P85" s="6">
        <v>60</v>
      </c>
      <c r="Q85" s="6">
        <f>Table2[[#This Row],[ConcentrationNGUL]]*Table2[[#This Row],[ElutedVolumeUL]]</f>
        <v>16819.32</v>
      </c>
      <c r="R85" s="6">
        <v>2</v>
      </c>
      <c r="S85" s="6">
        <v>1</v>
      </c>
      <c r="T85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85" s="6">
        <f>Table2[[#This Row],[ConcentrationNGUL]]*Table2[[#This Row],[ZymoVolumeUL]]</f>
        <v>5606.4400000000005</v>
      </c>
      <c r="V85" s="10">
        <f>Table2[[#This Row],[SampleNumber]]</f>
        <v>84</v>
      </c>
      <c r="W85"/>
    </row>
    <row r="86" spans="1:23" x14ac:dyDescent="0.25">
      <c r="A86" s="10">
        <v>85</v>
      </c>
      <c r="B86" s="10" t="str">
        <f>_xlfn.CONCAT("Sample No. ", Table2[[#This Row],[SampleNumber]])</f>
        <v>Sample No. 85</v>
      </c>
      <c r="C86" s="3" t="s">
        <v>55</v>
      </c>
      <c r="D86" s="3" t="s">
        <v>80</v>
      </c>
      <c r="E86" s="3" t="str">
        <f>_xlfn.CONCAT(Table2[[#This Row],[LobsterID]], "_", Table2[[#This Row],[CapRecap]])</f>
        <v>T0097_R</v>
      </c>
      <c r="F86" s="1">
        <f>IF(Table2[[#This Row],[CapRecap]] = "C", VLOOKUP(Table2[[#This Row],[LobsterID]], Table1[], 4, FALSE), VLOOKUP(Table2[[#This Row],[LobsterID]], Table1[], 5, FALSE))</f>
        <v>45262</v>
      </c>
      <c r="G86" s="3" t="s">
        <v>170</v>
      </c>
      <c r="H86" s="8" t="b">
        <v>1</v>
      </c>
      <c r="I86" s="8" t="b">
        <v>1</v>
      </c>
      <c r="J86" s="8" t="b">
        <v>1</v>
      </c>
      <c r="K86" s="1">
        <v>45279</v>
      </c>
      <c r="L86" s="3" t="s">
        <v>273</v>
      </c>
      <c r="M86" s="9">
        <v>226.398</v>
      </c>
      <c r="N86" s="9">
        <v>2.14</v>
      </c>
      <c r="O86" s="9">
        <v>2.0499999999999998</v>
      </c>
      <c r="P86" s="6">
        <v>60</v>
      </c>
      <c r="Q86" s="6">
        <f>Table2[[#This Row],[ConcentrationNGUL]]*Table2[[#This Row],[ElutedVolumeUL]]</f>
        <v>13583.88</v>
      </c>
      <c r="R86" s="6">
        <v>2</v>
      </c>
      <c r="S86" s="6">
        <v>1</v>
      </c>
      <c r="T86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86" s="6">
        <f>Table2[[#This Row],[ConcentrationNGUL]]*Table2[[#This Row],[ZymoVolumeUL]]</f>
        <v>4527.96</v>
      </c>
      <c r="V86" s="10">
        <f>Table2[[#This Row],[SampleNumber]]</f>
        <v>85</v>
      </c>
      <c r="W86"/>
    </row>
    <row r="87" spans="1:23" x14ac:dyDescent="0.25">
      <c r="A87" s="10">
        <v>86</v>
      </c>
      <c r="B87" s="10" t="str">
        <f>_xlfn.CONCAT("Sample No. ", Table2[[#This Row],[SampleNumber]])</f>
        <v>Sample No. 86</v>
      </c>
      <c r="C87" s="3" t="s">
        <v>56</v>
      </c>
      <c r="D87" s="3" t="s">
        <v>80</v>
      </c>
      <c r="E87" s="3" t="str">
        <f>_xlfn.CONCAT(Table2[[#This Row],[LobsterID]], "_", Table2[[#This Row],[CapRecap]])</f>
        <v>T0027_R</v>
      </c>
      <c r="F87" s="1">
        <f>IF(Table2[[#This Row],[CapRecap]] = "C", VLOOKUP(Table2[[#This Row],[LobsterID]], Table1[], 4, FALSE), VLOOKUP(Table2[[#This Row],[LobsterID]], Table1[], 5, FALSE))</f>
        <v>45263</v>
      </c>
      <c r="G87" s="3" t="s">
        <v>171</v>
      </c>
      <c r="H87" s="8" t="b">
        <v>1</v>
      </c>
      <c r="I87" s="8" t="b">
        <v>1</v>
      </c>
      <c r="J87" s="8" t="b">
        <v>1</v>
      </c>
      <c r="K87" s="1">
        <v>45279</v>
      </c>
      <c r="L87" s="3" t="s">
        <v>274</v>
      </c>
      <c r="M87" s="9">
        <v>268.18700000000001</v>
      </c>
      <c r="N87" s="9">
        <v>2.13</v>
      </c>
      <c r="O87" s="9">
        <v>1.84</v>
      </c>
      <c r="P87" s="6">
        <v>60</v>
      </c>
      <c r="Q87" s="6">
        <f>Table2[[#This Row],[ConcentrationNGUL]]*Table2[[#This Row],[ElutedVolumeUL]]</f>
        <v>16091.220000000001</v>
      </c>
      <c r="R87" s="6">
        <v>2</v>
      </c>
      <c r="S87" s="6">
        <v>1</v>
      </c>
      <c r="T87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87" s="6">
        <f>Table2[[#This Row],[ConcentrationNGUL]]*Table2[[#This Row],[ZymoVolumeUL]]</f>
        <v>5363.74</v>
      </c>
      <c r="V87" s="10">
        <f>Table2[[#This Row],[SampleNumber]]</f>
        <v>86</v>
      </c>
      <c r="W87"/>
    </row>
    <row r="88" spans="1:23" x14ac:dyDescent="0.25">
      <c r="A88" s="10">
        <v>87</v>
      </c>
      <c r="B88" s="10" t="str">
        <f>_xlfn.CONCAT("Sample No. ", Table2[[#This Row],[SampleNumber]])</f>
        <v>Sample No. 87</v>
      </c>
      <c r="C88" s="3" t="s">
        <v>57</v>
      </c>
      <c r="D88" s="3" t="s">
        <v>80</v>
      </c>
      <c r="E88" s="3" t="str">
        <f>_xlfn.CONCAT(Table2[[#This Row],[LobsterID]], "_", Table2[[#This Row],[CapRecap]])</f>
        <v>T0043_R</v>
      </c>
      <c r="F88" s="1">
        <f>IF(Table2[[#This Row],[CapRecap]] = "C", VLOOKUP(Table2[[#This Row],[LobsterID]], Table1[], 4, FALSE), VLOOKUP(Table2[[#This Row],[LobsterID]], Table1[], 5, FALSE))</f>
        <v>45262</v>
      </c>
      <c r="G88" s="3" t="s">
        <v>172</v>
      </c>
      <c r="H88" s="8" t="b">
        <v>1</v>
      </c>
      <c r="I88" s="8" t="b">
        <v>1</v>
      </c>
      <c r="J88" s="8" t="b">
        <v>1</v>
      </c>
      <c r="K88" s="1">
        <v>45279</v>
      </c>
      <c r="L88" s="3" t="s">
        <v>275</v>
      </c>
      <c r="M88" s="9">
        <v>430.94400000000002</v>
      </c>
      <c r="N88" s="9">
        <v>2.1800000000000002</v>
      </c>
      <c r="O88" s="9">
        <v>2.09</v>
      </c>
      <c r="P88" s="6">
        <v>60</v>
      </c>
      <c r="Q88" s="6">
        <f>Table2[[#This Row],[ConcentrationNGUL]]*Table2[[#This Row],[ElutedVolumeUL]]</f>
        <v>25856.639999999999</v>
      </c>
      <c r="R88" s="6">
        <v>2</v>
      </c>
      <c r="S88" s="6">
        <v>1</v>
      </c>
      <c r="T88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88" s="6">
        <f>Table2[[#This Row],[ConcentrationNGUL]]*Table2[[#This Row],[ZymoVolumeUL]]</f>
        <v>8618.880000000001</v>
      </c>
      <c r="V88" s="10">
        <f>Table2[[#This Row],[SampleNumber]]</f>
        <v>87</v>
      </c>
      <c r="W88"/>
    </row>
    <row r="89" spans="1:23" x14ac:dyDescent="0.25">
      <c r="A89" s="10">
        <v>88</v>
      </c>
      <c r="B89" s="10" t="str">
        <f>_xlfn.CONCAT("Sample No. ", Table2[[#This Row],[SampleNumber]])</f>
        <v>Sample No. 88</v>
      </c>
      <c r="C89" s="3" t="s">
        <v>61</v>
      </c>
      <c r="D89" s="3" t="s">
        <v>80</v>
      </c>
      <c r="E89" s="3" t="str">
        <f>_xlfn.CONCAT(Table2[[#This Row],[LobsterID]], "_", Table2[[#This Row],[CapRecap]])</f>
        <v>T0556_R</v>
      </c>
      <c r="F89" s="1">
        <f>IF(Table2[[#This Row],[CapRecap]] = "C", VLOOKUP(Table2[[#This Row],[LobsterID]], Table1[], 4, FALSE), VLOOKUP(Table2[[#This Row],[LobsterID]], Table1[], 5, FALSE))</f>
        <v>45173</v>
      </c>
      <c r="G89" s="3" t="s">
        <v>173</v>
      </c>
      <c r="H89" s="8" t="b">
        <v>1</v>
      </c>
      <c r="I89" s="8" t="b">
        <v>1</v>
      </c>
      <c r="J89" s="8" t="b">
        <v>1</v>
      </c>
      <c r="K89" s="1">
        <v>45279</v>
      </c>
      <c r="L89" s="3" t="s">
        <v>276</v>
      </c>
      <c r="M89" s="9">
        <v>196.18299999999999</v>
      </c>
      <c r="N89" s="9">
        <v>2.14</v>
      </c>
      <c r="O89" s="9">
        <v>2</v>
      </c>
      <c r="P89" s="6">
        <v>60</v>
      </c>
      <c r="Q89" s="6">
        <f>Table2[[#This Row],[ConcentrationNGUL]]*Table2[[#This Row],[ElutedVolumeUL]]</f>
        <v>11770.98</v>
      </c>
      <c r="R89" s="6">
        <v>2</v>
      </c>
      <c r="S89" s="6">
        <v>1</v>
      </c>
      <c r="T89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89" s="6">
        <f>Table2[[#This Row],[ConcentrationNGUL]]*Table2[[#This Row],[ZymoVolumeUL]]</f>
        <v>3923.66</v>
      </c>
      <c r="V89" s="10">
        <f>Table2[[#This Row],[SampleNumber]]</f>
        <v>88</v>
      </c>
      <c r="W89"/>
    </row>
    <row r="90" spans="1:23" x14ac:dyDescent="0.25">
      <c r="A90" s="10">
        <v>89</v>
      </c>
      <c r="B90" s="10" t="str">
        <f>_xlfn.CONCAT("Sample No. ", Table2[[#This Row],[SampleNumber]])</f>
        <v>Sample No. 89</v>
      </c>
      <c r="C90" s="3" t="s">
        <v>63</v>
      </c>
      <c r="D90" s="3" t="s">
        <v>80</v>
      </c>
      <c r="E90" s="3" t="str">
        <f>_xlfn.CONCAT(Table2[[#This Row],[LobsterID]], "_", Table2[[#This Row],[CapRecap]])</f>
        <v>T0096_R</v>
      </c>
      <c r="F90" s="1">
        <f>IF(Table2[[#This Row],[CapRecap]] = "C", VLOOKUP(Table2[[#This Row],[LobsterID]], Table1[], 4, FALSE), VLOOKUP(Table2[[#This Row],[LobsterID]], Table1[], 5, FALSE))</f>
        <v>45172</v>
      </c>
      <c r="G90" s="3" t="s">
        <v>174</v>
      </c>
      <c r="H90" s="8" t="b">
        <v>1</v>
      </c>
      <c r="I90" s="8" t="b">
        <v>1</v>
      </c>
      <c r="J90" s="8" t="b">
        <v>1</v>
      </c>
      <c r="K90" s="1">
        <v>45279</v>
      </c>
      <c r="L90" s="3" t="s">
        <v>277</v>
      </c>
      <c r="M90" s="9">
        <v>126.86499999999999</v>
      </c>
      <c r="N90" s="9">
        <v>2.16</v>
      </c>
      <c r="O90" s="9">
        <v>2.16</v>
      </c>
      <c r="P90" s="6">
        <v>60</v>
      </c>
      <c r="Q90" s="6">
        <f>Table2[[#This Row],[ConcentrationNGUL]]*Table2[[#This Row],[ElutedVolumeUL]]</f>
        <v>7611.9</v>
      </c>
      <c r="R90" s="6">
        <v>2</v>
      </c>
      <c r="S90" s="6">
        <v>1</v>
      </c>
      <c r="T90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90" s="6">
        <f>Table2[[#This Row],[ConcentrationNGUL]]*Table2[[#This Row],[ZymoVolumeUL]]</f>
        <v>2537.2999999999997</v>
      </c>
      <c r="V90" s="10">
        <f>Table2[[#This Row],[SampleNumber]]</f>
        <v>89</v>
      </c>
      <c r="W90"/>
    </row>
    <row r="91" spans="1:23" x14ac:dyDescent="0.25">
      <c r="A91" s="10">
        <v>90</v>
      </c>
      <c r="B91" s="10" t="str">
        <f>_xlfn.CONCAT("Sample No. ", Table2[[#This Row],[SampleNumber]])</f>
        <v>Sample No. 90</v>
      </c>
      <c r="C91" s="3" t="s">
        <v>38</v>
      </c>
      <c r="D91" s="3" t="s">
        <v>80</v>
      </c>
      <c r="E91" s="3" t="str">
        <f>_xlfn.CONCAT(Table2[[#This Row],[LobsterID]], "_", Table2[[#This Row],[CapRecap]])</f>
        <v>00849_R</v>
      </c>
      <c r="F91" s="1">
        <f>IF(Table2[[#This Row],[CapRecap]] = "C", VLOOKUP(Table2[[#This Row],[LobsterID]], Table1[], 4, FALSE), VLOOKUP(Table2[[#This Row],[LobsterID]], Table1[], 5, FALSE))</f>
        <v>45172</v>
      </c>
      <c r="G91" s="3" t="s">
        <v>175</v>
      </c>
      <c r="H91" s="8" t="b">
        <v>1</v>
      </c>
      <c r="I91" s="8" t="b">
        <v>1</v>
      </c>
      <c r="J91" s="8" t="b">
        <v>1</v>
      </c>
      <c r="K91" s="1">
        <v>45279</v>
      </c>
      <c r="L91" s="3" t="s">
        <v>278</v>
      </c>
      <c r="M91" s="9">
        <v>238.214</v>
      </c>
      <c r="N91" s="9">
        <v>2.12</v>
      </c>
      <c r="O91" s="9">
        <v>2.06</v>
      </c>
      <c r="P91" s="6">
        <v>60</v>
      </c>
      <c r="Q91" s="6">
        <f>Table2[[#This Row],[ConcentrationNGUL]]*Table2[[#This Row],[ElutedVolumeUL]]</f>
        <v>14292.84</v>
      </c>
      <c r="R91" s="6">
        <v>2</v>
      </c>
      <c r="S91" s="6">
        <v>1</v>
      </c>
      <c r="T91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91" s="6">
        <f>Table2[[#This Row],[ConcentrationNGUL]]*Table2[[#This Row],[ZymoVolumeUL]]</f>
        <v>4764.28</v>
      </c>
      <c r="V91" s="10">
        <f>Table2[[#This Row],[SampleNumber]]</f>
        <v>90</v>
      </c>
      <c r="W91"/>
    </row>
    <row r="92" spans="1:23" x14ac:dyDescent="0.25">
      <c r="A92" s="10">
        <v>91</v>
      </c>
      <c r="B92" s="10" t="str">
        <f>_xlfn.CONCAT("Sample No. ", Table2[[#This Row],[SampleNumber]])</f>
        <v>Sample No. 91</v>
      </c>
      <c r="C92" s="3" t="s">
        <v>42</v>
      </c>
      <c r="D92" s="3" t="s">
        <v>80</v>
      </c>
      <c r="E92" s="3" t="str">
        <f>_xlfn.CONCAT(Table2[[#This Row],[LobsterID]], "_", Table2[[#This Row],[CapRecap]])</f>
        <v>C0776_R</v>
      </c>
      <c r="F92" s="1">
        <f>IF(Table2[[#This Row],[CapRecap]] = "C", VLOOKUP(Table2[[#This Row],[LobsterID]], Table1[], 4, FALSE), VLOOKUP(Table2[[#This Row],[LobsterID]], Table1[], 5, FALSE))</f>
        <v>45175</v>
      </c>
      <c r="G92" s="3" t="s">
        <v>176</v>
      </c>
      <c r="H92" s="8" t="b">
        <v>1</v>
      </c>
      <c r="I92" s="8" t="b">
        <v>1</v>
      </c>
      <c r="J92" s="8" t="b">
        <v>1</v>
      </c>
      <c r="K92" s="1">
        <v>45279</v>
      </c>
      <c r="L92" s="3" t="s">
        <v>279</v>
      </c>
      <c r="M92" s="9">
        <v>204.822</v>
      </c>
      <c r="N92" s="9">
        <v>2.19</v>
      </c>
      <c r="O92" s="9">
        <v>2.11</v>
      </c>
      <c r="P92" s="6">
        <v>60</v>
      </c>
      <c r="Q92" s="6">
        <f>Table2[[#This Row],[ConcentrationNGUL]]*Table2[[#This Row],[ElutedVolumeUL]]</f>
        <v>12289.32</v>
      </c>
      <c r="R92" s="6">
        <v>2</v>
      </c>
      <c r="S92" s="6">
        <v>1</v>
      </c>
      <c r="T92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92" s="6">
        <f>Table2[[#This Row],[ConcentrationNGUL]]*Table2[[#This Row],[ZymoVolumeUL]]</f>
        <v>4096.4400000000005</v>
      </c>
      <c r="V92" s="10">
        <f>Table2[[#This Row],[SampleNumber]]</f>
        <v>91</v>
      </c>
      <c r="W92"/>
    </row>
    <row r="93" spans="1:23" x14ac:dyDescent="0.25">
      <c r="A93" s="10">
        <v>92</v>
      </c>
      <c r="B93" s="10" t="str">
        <f>_xlfn.CONCAT("Sample No. ", Table2[[#This Row],[SampleNumber]])</f>
        <v>Sample No. 92</v>
      </c>
      <c r="C93" s="3" t="s">
        <v>65</v>
      </c>
      <c r="D93" s="3" t="s">
        <v>80</v>
      </c>
      <c r="E93" s="3" t="str">
        <f>_xlfn.CONCAT(Table2[[#This Row],[LobsterID]], "_", Table2[[#This Row],[CapRecap]])</f>
        <v>C0884_R</v>
      </c>
      <c r="F93" s="1">
        <f>IF(Table2[[#This Row],[CapRecap]] = "C", VLOOKUP(Table2[[#This Row],[LobsterID]], Table1[], 4, FALSE), VLOOKUP(Table2[[#This Row],[LobsterID]], Table1[], 5, FALSE))</f>
        <v>44806</v>
      </c>
      <c r="G93" s="3" t="s">
        <v>177</v>
      </c>
      <c r="H93" s="8" t="b">
        <v>1</v>
      </c>
      <c r="I93" s="8" t="b">
        <v>1</v>
      </c>
      <c r="J93" s="8" t="b">
        <v>1</v>
      </c>
      <c r="K93" s="1">
        <v>45279</v>
      </c>
      <c r="L93" s="3" t="s">
        <v>280</v>
      </c>
      <c r="M93" s="9">
        <v>179.249</v>
      </c>
      <c r="N93" s="9">
        <v>2.16</v>
      </c>
      <c r="O93" s="9">
        <v>2.02</v>
      </c>
      <c r="P93" s="6">
        <v>60</v>
      </c>
      <c r="Q93" s="6">
        <f>Table2[[#This Row],[ConcentrationNGUL]]*Table2[[#This Row],[ElutedVolumeUL]]</f>
        <v>10754.94</v>
      </c>
      <c r="R93" s="6">
        <v>2</v>
      </c>
      <c r="S93" s="6">
        <v>1</v>
      </c>
      <c r="T93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93" s="6">
        <f>Table2[[#This Row],[ConcentrationNGUL]]*Table2[[#This Row],[ZymoVolumeUL]]</f>
        <v>3584.98</v>
      </c>
      <c r="V93" s="10">
        <f>Table2[[#This Row],[SampleNumber]]</f>
        <v>92</v>
      </c>
      <c r="W93"/>
    </row>
    <row r="94" spans="1:23" x14ac:dyDescent="0.25">
      <c r="A94" s="10">
        <v>93</v>
      </c>
      <c r="B94" s="10" t="str">
        <f>_xlfn.CONCAT("Sample No. ", Table2[[#This Row],[SampleNumber]])</f>
        <v>Sample No. 93</v>
      </c>
      <c r="C94" s="3" t="s">
        <v>31</v>
      </c>
      <c r="D94" s="3" t="s">
        <v>80</v>
      </c>
      <c r="E94" s="3" t="str">
        <f>_xlfn.CONCAT(Table2[[#This Row],[LobsterID]], "_", Table2[[#This Row],[CapRecap]])</f>
        <v>C0367_R</v>
      </c>
      <c r="F94" s="1">
        <f>IF(Table2[[#This Row],[CapRecap]] = "C", VLOOKUP(Table2[[#This Row],[LobsterID]], Table1[], 4, FALSE), VLOOKUP(Table2[[#This Row],[LobsterID]], Table1[], 5, FALSE))</f>
        <v>44810</v>
      </c>
      <c r="G94" s="3" t="s">
        <v>178</v>
      </c>
      <c r="H94" s="8" t="b">
        <v>1</v>
      </c>
      <c r="I94" s="8" t="b">
        <v>1</v>
      </c>
      <c r="J94" s="8" t="b">
        <v>1</v>
      </c>
      <c r="K94" s="1">
        <v>45279</v>
      </c>
      <c r="L94" s="3" t="s">
        <v>281</v>
      </c>
      <c r="M94" s="9">
        <v>274.61399999999998</v>
      </c>
      <c r="N94" s="9">
        <v>2.12</v>
      </c>
      <c r="O94" s="9">
        <v>2.04</v>
      </c>
      <c r="P94" s="6">
        <v>60</v>
      </c>
      <c r="Q94" s="6">
        <f>Table2[[#This Row],[ConcentrationNGUL]]*Table2[[#This Row],[ElutedVolumeUL]]</f>
        <v>16476.84</v>
      </c>
      <c r="R94" s="6">
        <v>2</v>
      </c>
      <c r="S94" s="6">
        <v>1</v>
      </c>
      <c r="T94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94" s="6">
        <f>Table2[[#This Row],[ConcentrationNGUL]]*Table2[[#This Row],[ZymoVolumeUL]]</f>
        <v>5492.28</v>
      </c>
      <c r="V94" s="10">
        <f>Table2[[#This Row],[SampleNumber]]</f>
        <v>93</v>
      </c>
      <c r="W94"/>
    </row>
    <row r="95" spans="1:23" x14ac:dyDescent="0.25">
      <c r="A95" s="10">
        <v>94</v>
      </c>
      <c r="B95" s="10" t="str">
        <f>_xlfn.CONCAT("Sample No. ", Table2[[#This Row],[SampleNumber]])</f>
        <v>Sample No. 94</v>
      </c>
      <c r="C95" s="3" t="s">
        <v>32</v>
      </c>
      <c r="D95" s="3" t="s">
        <v>80</v>
      </c>
      <c r="E95" s="3" t="str">
        <f>_xlfn.CONCAT(Table2[[#This Row],[LobsterID]], "_", Table2[[#This Row],[CapRecap]])</f>
        <v>C0126_R</v>
      </c>
      <c r="F95" s="1">
        <f>IF(Table2[[#This Row],[CapRecap]] = "C", VLOOKUP(Table2[[#This Row],[LobsterID]], Table1[], 4, FALSE), VLOOKUP(Table2[[#This Row],[LobsterID]], Table1[], 5, FALSE))</f>
        <v>44806</v>
      </c>
      <c r="G95" s="3" t="s">
        <v>179</v>
      </c>
      <c r="H95" s="8" t="b">
        <v>1</v>
      </c>
      <c r="I95" s="8" t="b">
        <v>1</v>
      </c>
      <c r="J95" s="8" t="b">
        <v>1</v>
      </c>
      <c r="K95" s="1">
        <v>45279</v>
      </c>
      <c r="L95" s="3" t="s">
        <v>282</v>
      </c>
      <c r="M95" s="9">
        <v>469.00099999999998</v>
      </c>
      <c r="N95" s="9">
        <v>2.19</v>
      </c>
      <c r="O95" s="9">
        <v>2.15</v>
      </c>
      <c r="P95" s="6">
        <v>60</v>
      </c>
      <c r="Q95" s="6">
        <f>Table2[[#This Row],[ConcentrationNGUL]]*Table2[[#This Row],[ElutedVolumeUL]]</f>
        <v>28140.059999999998</v>
      </c>
      <c r="R95" s="6">
        <v>2</v>
      </c>
      <c r="S95" s="6">
        <v>1</v>
      </c>
      <c r="T95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95" s="6">
        <f>Table2[[#This Row],[ConcentrationNGUL]]*Table2[[#This Row],[ZymoVolumeUL]]</f>
        <v>9380.02</v>
      </c>
      <c r="V95" s="10">
        <f>Table2[[#This Row],[SampleNumber]]</f>
        <v>94</v>
      </c>
      <c r="W95"/>
    </row>
    <row r="96" spans="1:23" x14ac:dyDescent="0.25">
      <c r="A96" s="10">
        <v>95</v>
      </c>
      <c r="B96" s="10" t="str">
        <f>_xlfn.CONCAT("Sample No. ", Table2[[#This Row],[SampleNumber]])</f>
        <v>Sample No. 95</v>
      </c>
      <c r="C96" s="3" t="s">
        <v>34</v>
      </c>
      <c r="D96" s="3" t="s">
        <v>80</v>
      </c>
      <c r="E96" s="3" t="str">
        <f>_xlfn.CONCAT(Table2[[#This Row],[LobsterID]], "_", Table2[[#This Row],[CapRecap]])</f>
        <v>C0441_R</v>
      </c>
      <c r="F96" s="1">
        <f>IF(Table2[[#This Row],[CapRecap]] = "C", VLOOKUP(Table2[[#This Row],[LobsterID]], Table1[], 4, FALSE), VLOOKUP(Table2[[#This Row],[LobsterID]], Table1[], 5, FALSE))</f>
        <v>44806</v>
      </c>
      <c r="G96" s="3" t="s">
        <v>180</v>
      </c>
      <c r="H96" s="8" t="b">
        <v>1</v>
      </c>
      <c r="I96" s="8" t="b">
        <v>1</v>
      </c>
      <c r="J96" s="8" t="b">
        <v>1</v>
      </c>
      <c r="K96" s="1">
        <v>45279</v>
      </c>
      <c r="L96" s="3" t="s">
        <v>283</v>
      </c>
      <c r="M96" s="9">
        <v>287.20400000000001</v>
      </c>
      <c r="N96" s="9">
        <v>2.14</v>
      </c>
      <c r="O96" s="9">
        <v>2.21</v>
      </c>
      <c r="P96" s="6">
        <v>60</v>
      </c>
      <c r="Q96" s="6">
        <f>Table2[[#This Row],[ConcentrationNGUL]]*Table2[[#This Row],[ElutedVolumeUL]]</f>
        <v>17232.240000000002</v>
      </c>
      <c r="R96" s="6">
        <v>2</v>
      </c>
      <c r="S96" s="6">
        <v>1</v>
      </c>
      <c r="T96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96" s="6">
        <f>Table2[[#This Row],[ConcentrationNGUL]]*Table2[[#This Row],[ZymoVolumeUL]]</f>
        <v>5744.08</v>
      </c>
      <c r="V96" s="10">
        <f>Table2[[#This Row],[SampleNumber]]</f>
        <v>95</v>
      </c>
      <c r="W96"/>
    </row>
    <row r="97" spans="1:23" x14ac:dyDescent="0.25">
      <c r="A97" s="10">
        <v>96</v>
      </c>
      <c r="B97" s="10" t="str">
        <f>_xlfn.CONCAT("Sample No. ", Table2[[#This Row],[SampleNumber]])</f>
        <v>Sample No. 96</v>
      </c>
      <c r="C97" s="3" t="s">
        <v>189</v>
      </c>
      <c r="D97" s="3" t="s">
        <v>80</v>
      </c>
      <c r="E97" s="3" t="str">
        <f>_xlfn.CONCAT(Table2[[#This Row],[LobsterID]], "_", Table2[[#This Row],[CapRecap]])</f>
        <v>C0361_R</v>
      </c>
      <c r="F97" s="1">
        <f>IF(Table2[[#This Row],[CapRecap]] = "C", VLOOKUP(Table2[[#This Row],[LobsterID]], Table1[], 4, FALSE), VLOOKUP(Table2[[#This Row],[LobsterID]], Table1[], 5, FALSE))</f>
        <v>45175</v>
      </c>
      <c r="G97" s="3" t="s">
        <v>219</v>
      </c>
      <c r="H97" s="8" t="b">
        <v>1</v>
      </c>
      <c r="I97" s="8" t="b">
        <v>1</v>
      </c>
      <c r="J97" s="8" t="b">
        <v>1</v>
      </c>
      <c r="K97" s="1">
        <v>45279</v>
      </c>
      <c r="L97" s="3" t="s">
        <v>284</v>
      </c>
      <c r="M97" s="9">
        <v>274.404</v>
      </c>
      <c r="N97" s="9">
        <v>2.15</v>
      </c>
      <c r="O97" s="9">
        <v>2.0299999999999998</v>
      </c>
      <c r="P97" s="6">
        <v>60</v>
      </c>
      <c r="Q97" s="6">
        <f>Table2[[#This Row],[ConcentrationNGUL]]*Table2[[#This Row],[ElutedVolumeUL]]</f>
        <v>16464.239999999998</v>
      </c>
      <c r="R97" s="6">
        <v>2</v>
      </c>
      <c r="S97" s="6">
        <v>1</v>
      </c>
      <c r="T97" s="11">
        <f>IF(IF(Table2[[#This Row],[ConcentrationNGUL]] &lt; 60, ROUNDUP(1000/Table2[[#This Row],[ConcentrationNGUL]],-1), ROUNDUP(1250/Table2[[#This Row],[ConcentrationNGUL]],-1)) &lt; 20, 20, IF(Table2[[#This Row],[ConcentrationNGUL]] &lt; 60, ROUNDUP(1000/Table2[[#This Row],[ConcentrationNGUL]],-1), ROUNDUP(1250/Table2[[#This Row],[ConcentrationNGUL]],-1)))</f>
        <v>20</v>
      </c>
      <c r="U97" s="6">
        <f>Table2[[#This Row],[ConcentrationNGUL]]*Table2[[#This Row],[ZymoVolumeUL]]</f>
        <v>5488.08</v>
      </c>
      <c r="V97" s="10">
        <f>Table2[[#This Row],[SampleNumber]]</f>
        <v>96</v>
      </c>
      <c r="W97"/>
    </row>
  </sheetData>
  <phoneticPr fontId="18" type="noConversion"/>
  <conditionalFormatting sqref="H2:J97">
    <cfRule type="cellIs" dxfId="2" priority="6" operator="equal">
      <formula>TRUE</formula>
    </cfRule>
    <cfRule type="cellIs" dxfId="1" priority="7" operator="equal">
      <formula>FALSE</formula>
    </cfRule>
  </conditionalFormatting>
  <conditionalFormatting sqref="M2:M97">
    <cfRule type="iconSet" priority="5">
      <iconSet iconSet="3Symbols2">
        <cfvo type="percent" val="0"/>
        <cfvo type="num" val="20"/>
        <cfvo type="num" val="60"/>
      </iconSet>
    </cfRule>
  </conditionalFormatting>
  <conditionalFormatting sqref="N2:O97">
    <cfRule type="iconSet" priority="4">
      <iconSet iconSet="3Symbols2">
        <cfvo type="percent" val="0"/>
        <cfvo type="num" val="1"/>
        <cfvo type="num" val="1.7"/>
      </iconSet>
    </cfRule>
  </conditionalFormatting>
  <conditionalFormatting sqref="T2:T97">
    <cfRule type="colorScale" priority="1">
      <colorScale>
        <cfvo type="min"/>
        <cfvo type="max"/>
        <color rgb="FF63BE7B"/>
        <color rgb="FFFFEF9C"/>
      </colorScale>
    </cfRule>
  </conditionalFormatting>
  <conditionalFormatting sqref="U2:U97">
    <cfRule type="iconSet" priority="3">
      <iconSet iconSet="3Symbols2">
        <cfvo type="percent" val="0"/>
        <cfvo type="num" val="1000"/>
        <cfvo type="num" val="1100"/>
      </iconSet>
    </cfRule>
  </conditionalFormatting>
  <pageMargins left="0.7" right="0.7" top="0.75" bottom="0.75" header="0.3" footer="0.3"/>
  <ignoredErrors>
    <ignoredError sqref="C2:C97" numberStoredAsText="1"/>
  </ignoredErrors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B4D03F94-0C4D-48F2-87E5-FE83E9683849}">
            <x14:iconSet iconSet="3Symbols2" custom="1">
              <x14:cfvo type="percent">
                <xm:f>0</xm:f>
              </x14:cfvo>
              <x14:cfvo type="num">
                <xm:f>30</xm:f>
              </x14:cfvo>
              <x14:cfvo type="num" gte="0">
                <xm:f>58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T2:T97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LobsterData</vt:lpstr>
      <vt:lpstr>SampleData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S. Røed</dc:creator>
  <cp:lastModifiedBy>Erik Sandertun Røed</cp:lastModifiedBy>
  <dcterms:created xsi:type="dcterms:W3CDTF">2023-12-14T13:42:38Z</dcterms:created>
  <dcterms:modified xsi:type="dcterms:W3CDTF">2024-03-30T01:55:10Z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etDate">
    <vt:lpwstr>2023-12-14T13:45:17Z</vt:lpwstr>
  </property>
  <property fmtid="{D5CDD505-2E9C-101B-9397-08002B2CF9AE}" pid="4" name="MSIP_Label_d0484126-3486-41a9-802e-7f1e2277276c_Method">
    <vt:lpwstr>Standard</vt:lpwstr>
  </property>
  <property fmtid="{D5CDD505-2E9C-101B-9397-08002B2CF9AE}" pid="5" name="MSIP_Label_d0484126-3486-41a9-802e-7f1e2277276c_Name">
    <vt:lpwstr>d0484126-3486-41a9-802e-7f1e2277276c</vt:lpwstr>
  </property>
  <property fmtid="{D5CDD505-2E9C-101B-9397-08002B2CF9AE}" pid="6" name="MSIP_Label_d0484126-3486-41a9-802e-7f1e2277276c_SiteId">
    <vt:lpwstr>eec01f8e-737f-43e3-9ed5-f8a59913bd82</vt:lpwstr>
  </property>
  <property fmtid="{D5CDD505-2E9C-101B-9397-08002B2CF9AE}" pid="7" name="MSIP_Label_d0484126-3486-41a9-802e-7f1e2277276c_ActionId">
    <vt:lpwstr>9f62300d-69c6-4d75-b999-16a3631aafe5</vt:lpwstr>
  </property>
  <property fmtid="{D5CDD505-2E9C-101B-9397-08002B2CF9AE}" pid="8" name="MSIP_Label_d0484126-3486-41a9-802e-7f1e2277276c_ContentBits">
    <vt:lpwstr>0</vt:lpwstr>
  </property>
</Properties>
</file>