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k Van de Water\Dropbox\Github\stroop-effect\"/>
    </mc:Choice>
  </mc:AlternateContent>
  <bookViews>
    <workbookView xWindow="0" yWindow="0" windowWidth="23040" windowHeight="9084"/>
  </bookViews>
  <sheets>
    <sheet name="Sheet1" sheetId="1" r:id="rId1"/>
  </sheets>
  <definedNames>
    <definedName name="_xlchart.v2.0" hidden="1">Sheet1!$B$2</definedName>
    <definedName name="_xlchart.v2.1" hidden="1">Sheet1!$B$3:$B$27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41" i="1" s="1"/>
  <c r="H42" i="1" s="1"/>
  <c r="H38" i="1"/>
  <c r="S19" i="1"/>
  <c r="S2" i="1"/>
  <c r="H39" i="1"/>
  <c r="S13" i="1"/>
  <c r="S14" i="1"/>
  <c r="S20" i="1"/>
  <c r="S21" i="1"/>
  <c r="S22" i="1"/>
  <c r="S26" i="1"/>
  <c r="S28" i="1" s="1"/>
  <c r="S30" i="1" s="1"/>
  <c r="S32" i="1" s="1"/>
  <c r="S27" i="1"/>
  <c r="S12" i="1"/>
  <c r="S11" i="1"/>
  <c r="S10" i="1"/>
  <c r="S8" i="1"/>
  <c r="S9" i="1"/>
  <c r="S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S5" i="1"/>
  <c r="S29" i="1" l="1"/>
  <c r="S31" i="1" s="1"/>
  <c r="S4" i="1" l="1"/>
</calcChain>
</file>

<file path=xl/sharedStrings.xml><?xml version="1.0" encoding="utf-8"?>
<sst xmlns="http://schemas.openxmlformats.org/spreadsheetml/2006/main" count="43" uniqueCount="28">
  <si>
    <t>Congruent</t>
  </si>
  <si>
    <t>Incongruent</t>
  </si>
  <si>
    <t>Bin</t>
  </si>
  <si>
    <t>More</t>
  </si>
  <si>
    <t>Frequency</t>
  </si>
  <si>
    <t>Difference</t>
  </si>
  <si>
    <t>Data Given</t>
  </si>
  <si>
    <t>Times in Seconds</t>
  </si>
  <si>
    <t>Congruent Data Analysis</t>
  </si>
  <si>
    <t>Mean:</t>
  </si>
  <si>
    <t>Incongruent Data Analysis</t>
  </si>
  <si>
    <t>Comparison Analysis</t>
  </si>
  <si>
    <t>Difference of means:</t>
  </si>
  <si>
    <t>Outlier Analysis</t>
  </si>
  <si>
    <t>IQR:</t>
  </si>
  <si>
    <t>Median:</t>
  </si>
  <si>
    <t>Stdev:</t>
  </si>
  <si>
    <t>Upper Bound:</t>
  </si>
  <si>
    <t>1st Quartile:</t>
  </si>
  <si>
    <t>3rd Quartile:</t>
  </si>
  <si>
    <t>Lower Bound:</t>
  </si>
  <si>
    <t>Count Lower Outliers:</t>
  </si>
  <si>
    <t>Count Upper Outliers:</t>
  </si>
  <si>
    <t>Stdev of differences:</t>
  </si>
  <si>
    <t>Sample size:</t>
  </si>
  <si>
    <t>Degrees of freedom:</t>
  </si>
  <si>
    <t>T-value:</t>
  </si>
  <si>
    <t>Stderror of differences: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</si>
</sst>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3" applyNumberFormat="0" applyFill="0" applyAlignment="0" applyProtection="0"/>
    <xf numFmtId="0" fontId="3" fillId="0" borderId="4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3" fillId="0" borderId="4" xfId="2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3"/>
    <xf numFmtId="164" fontId="0" fillId="0" borderId="0" xfId="0" applyNumberFormat="1"/>
    <xf numFmtId="1" fontId="0" fillId="0" borderId="0" xfId="0" applyNumberFormat="1"/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</cellXfs>
  <cellStyles count="4">
    <cellStyle name="Heading 2" xfId="1" builtinId="17"/>
    <cellStyle name="Heading 3" xfId="2" builtinId="18"/>
    <cellStyle name="Heading 4" xfId="3" builtinId="19"/>
    <cellStyle name="Normal" xfId="0" builtinId="0"/>
  </cellStyles>
  <dxfs count="2">
    <dxf>
      <border diagonalUp="0" diagonalDown="0">
        <left/>
        <right style="medium">
          <color indexed="64"/>
        </right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 style="medium">
          <color indexed="64"/>
        </left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Congruent</a:t>
            </a:r>
            <a:r>
              <a:rPr lang="en-US" baseline="0"/>
              <a:t> Times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Sheet1!$G$4:$G$13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More</c:v>
                </c:pt>
              </c:strCache>
            </c: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5-4872-A634-BAA54F24D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972016"/>
        <c:axId val="466043200"/>
      </c:barChart>
      <c:catAx>
        <c:axId val="47097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043200"/>
        <c:crosses val="autoZero"/>
        <c:auto val="1"/>
        <c:lblAlgn val="ctr"/>
        <c:lblOffset val="100"/>
        <c:noMultiLvlLbl val="0"/>
      </c:catAx>
      <c:valAx>
        <c:axId val="46604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97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Incongruent</a:t>
            </a:r>
            <a:r>
              <a:rPr lang="en-US" baseline="0"/>
              <a:t> Times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Sheet1!$G$21:$G$30</c:f>
              <c:strCache>
                <c:ptCount val="10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More</c:v>
                </c:pt>
              </c:strCache>
            </c:strRef>
          </c:cat>
          <c:val>
            <c:numRef>
              <c:f>Sheet1!$H$21:$H$30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E-44EF-8847-A7ABAEE96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157056"/>
        <c:axId val="421152064"/>
      </c:barChart>
      <c:catAx>
        <c:axId val="42115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52064"/>
        <c:crosses val="autoZero"/>
        <c:auto val="1"/>
        <c:lblAlgn val="ctr"/>
        <c:lblOffset val="100"/>
        <c:noMultiLvlLbl val="0"/>
      </c:catAx>
      <c:valAx>
        <c:axId val="42115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57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</cx:chartData>
  <cx:chart>
    <cx:title pos="t" align="ctr" overlay="0">
      <cx:tx>
        <cx:txData>
          <cx:v>Incongruent Times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Incongruent Times</a:t>
          </a:r>
        </a:p>
      </cx:txPr>
    </cx:title>
    <cx:plotArea>
      <cx:plotAreaRegion>
        <cx:series layoutId="boxWhisker" uniqueId="{18815E5C-513F-4227-B6A5-3C83CF9D787A}">
          <cx:tx>
            <cx:txData>
              <cx:f>_xlchart.v2.0</cx:f>
              <cx:v>Incongruent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7620</xdr:rowOff>
    </xdr:from>
    <xdr:to>
      <xdr:col>16</xdr:col>
      <xdr:colOff>7620</xdr:colOff>
      <xdr:row>16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19</xdr:row>
      <xdr:rowOff>91440</xdr:rowOff>
    </xdr:from>
    <xdr:to>
      <xdr:col>16</xdr:col>
      <xdr:colOff>327660</xdr:colOff>
      <xdr:row>33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106680</xdr:colOff>
      <xdr:row>22</xdr:row>
      <xdr:rowOff>83820</xdr:rowOff>
    </xdr:from>
    <xdr:to>
      <xdr:col>31</xdr:col>
      <xdr:colOff>190500</xdr:colOff>
      <xdr:row>41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48860" y="4198620"/>
              <a:ext cx="3741420" cy="3474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2:C26" totalsRowShown="0">
  <autoFilter ref="A2:C26"/>
  <tableColumns count="3">
    <tableColumn id="1" name="Congruent" dataDxfId="1"/>
    <tableColumn id="2" name="Incongruent" dataDxfId="0"/>
    <tableColumn id="3" name="Difference">
      <calculatedColumnFormula>A3-B3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zoomScale="85" zoomScaleNormal="85" workbookViewId="0">
      <selection activeCell="J42" sqref="J42"/>
    </sheetView>
  </sheetViews>
  <sheetFormatPr defaultRowHeight="14.4" x14ac:dyDescent="0.3"/>
  <cols>
    <col min="1" max="1" width="12.109375" bestFit="1" customWidth="1"/>
    <col min="2" max="2" width="13.5546875" bestFit="1" customWidth="1"/>
    <col min="3" max="3" width="12" bestFit="1" customWidth="1"/>
    <col min="7" max="7" width="24" customWidth="1"/>
    <col min="18" max="18" width="14.21875" bestFit="1" customWidth="1"/>
    <col min="19" max="19" width="9.5546875" bestFit="1" customWidth="1"/>
  </cols>
  <sheetData>
    <row r="1" spans="1:20" ht="18" thickBot="1" x14ac:dyDescent="0.4">
      <c r="A1" s="13" t="s">
        <v>6</v>
      </c>
      <c r="B1" s="14"/>
      <c r="G1" s="5" t="s">
        <v>8</v>
      </c>
    </row>
    <row r="2" spans="1:20" ht="15.6" thickTop="1" thickBot="1" x14ac:dyDescent="0.35">
      <c r="A2" s="6" t="s">
        <v>0</v>
      </c>
      <c r="B2" s="7" t="s">
        <v>1</v>
      </c>
      <c r="C2" t="s">
        <v>5</v>
      </c>
      <c r="R2" t="s">
        <v>24</v>
      </c>
      <c r="S2">
        <f>COUNT(Table1[Congruent])</f>
        <v>24</v>
      </c>
    </row>
    <row r="3" spans="1:20" x14ac:dyDescent="0.3">
      <c r="A3" s="6">
        <v>12.079000000000001</v>
      </c>
      <c r="B3" s="7">
        <v>19.277999999999999</v>
      </c>
      <c r="C3">
        <f>A3-B3</f>
        <v>-7.1989999999999981</v>
      </c>
      <c r="G3" s="4" t="s">
        <v>2</v>
      </c>
      <c r="H3" s="4" t="s">
        <v>4</v>
      </c>
      <c r="R3" t="s">
        <v>9</v>
      </c>
      <c r="S3" s="11">
        <f>AVERAGE(A3:A26)</f>
        <v>14.051125000000001</v>
      </c>
    </row>
    <row r="4" spans="1:20" x14ac:dyDescent="0.3">
      <c r="A4" s="6">
        <v>16.791</v>
      </c>
      <c r="B4" s="7">
        <v>18.741</v>
      </c>
      <c r="C4">
        <f t="shared" ref="C4:C26" si="0">A4-B4</f>
        <v>-1.9499999999999993</v>
      </c>
      <c r="G4" s="1">
        <v>3</v>
      </c>
      <c r="H4" s="2">
        <v>0</v>
      </c>
      <c r="R4" t="s">
        <v>15</v>
      </c>
      <c r="S4" s="11">
        <f>MEDIAN(A3:A26)</f>
        <v>14.3565</v>
      </c>
    </row>
    <row r="5" spans="1:20" x14ac:dyDescent="0.3">
      <c r="A5" s="6">
        <v>9.5640000000000001</v>
      </c>
      <c r="B5" s="7">
        <v>21.213999999999999</v>
      </c>
      <c r="C5">
        <f t="shared" si="0"/>
        <v>-11.649999999999999</v>
      </c>
      <c r="G5" s="1">
        <v>6</v>
      </c>
      <c r="H5" s="2">
        <v>0</v>
      </c>
      <c r="R5" t="s">
        <v>16</v>
      </c>
      <c r="S5" s="11">
        <f>_xlfn.STDEV.S(A3:A26)</f>
        <v>3.559357957645187</v>
      </c>
    </row>
    <row r="6" spans="1:20" x14ac:dyDescent="0.3">
      <c r="A6" s="6">
        <v>8.6300000000000008</v>
      </c>
      <c r="B6" s="7">
        <v>15.686999999999999</v>
      </c>
      <c r="C6">
        <f t="shared" si="0"/>
        <v>-7.0569999999999986</v>
      </c>
      <c r="G6" s="1">
        <v>9</v>
      </c>
      <c r="H6" s="2">
        <v>2</v>
      </c>
      <c r="S6" s="11"/>
    </row>
    <row r="7" spans="1:20" x14ac:dyDescent="0.3">
      <c r="A7" s="6">
        <v>14.669</v>
      </c>
      <c r="B7" s="7">
        <v>22.803000000000001</v>
      </c>
      <c r="C7">
        <f t="shared" si="0"/>
        <v>-8.1340000000000003</v>
      </c>
      <c r="G7" s="1">
        <v>12</v>
      </c>
      <c r="H7" s="2">
        <v>4</v>
      </c>
      <c r="R7" s="10" t="s">
        <v>13</v>
      </c>
      <c r="S7" s="11"/>
    </row>
    <row r="8" spans="1:20" x14ac:dyDescent="0.3">
      <c r="A8" s="6">
        <v>12.238</v>
      </c>
      <c r="B8" s="7">
        <v>20.878</v>
      </c>
      <c r="C8">
        <f t="shared" si="0"/>
        <v>-8.64</v>
      </c>
      <c r="G8" s="1">
        <v>15</v>
      </c>
      <c r="H8" s="2">
        <v>9</v>
      </c>
      <c r="R8" t="s">
        <v>18</v>
      </c>
      <c r="S8" s="11">
        <f>_xlfn.QUARTILE.EXC(A3:A26,1)</f>
        <v>11.527749999999999</v>
      </c>
    </row>
    <row r="9" spans="1:20" x14ac:dyDescent="0.3">
      <c r="A9" s="6">
        <v>14.692</v>
      </c>
      <c r="B9" s="7">
        <v>24.571999999999999</v>
      </c>
      <c r="C9">
        <f t="shared" si="0"/>
        <v>-9.879999999999999</v>
      </c>
      <c r="G9" s="1">
        <v>18</v>
      </c>
      <c r="H9" s="2">
        <v>5</v>
      </c>
      <c r="R9" t="s">
        <v>19</v>
      </c>
      <c r="S9" s="11">
        <f>_xlfn.QUARTILE.EXC(A3:A26,3)</f>
        <v>16.594250000000002</v>
      </c>
    </row>
    <row r="10" spans="1:20" x14ac:dyDescent="0.3">
      <c r="A10" s="6">
        <v>8.9870000000000001</v>
      </c>
      <c r="B10" s="7">
        <v>17.393999999999998</v>
      </c>
      <c r="C10">
        <f t="shared" si="0"/>
        <v>-8.4069999999999983</v>
      </c>
      <c r="G10" s="1">
        <v>21</v>
      </c>
      <c r="H10" s="2">
        <v>3</v>
      </c>
      <c r="R10" t="s">
        <v>14</v>
      </c>
      <c r="S10" s="11">
        <f>S9-S8</f>
        <v>5.0665000000000031</v>
      </c>
    </row>
    <row r="11" spans="1:20" x14ac:dyDescent="0.3">
      <c r="A11" s="6">
        <v>9.4009999999999998</v>
      </c>
      <c r="B11" s="7">
        <v>20.762</v>
      </c>
      <c r="C11">
        <f t="shared" si="0"/>
        <v>-11.361000000000001</v>
      </c>
      <c r="G11" s="1">
        <v>24</v>
      </c>
      <c r="H11" s="2">
        <v>1</v>
      </c>
      <c r="R11" t="s">
        <v>20</v>
      </c>
      <c r="S11" s="11">
        <f>S8-1.5*S10</f>
        <v>3.9279999999999946</v>
      </c>
    </row>
    <row r="12" spans="1:20" x14ac:dyDescent="0.3">
      <c r="A12" s="6">
        <v>14.48</v>
      </c>
      <c r="B12" s="7">
        <v>26.282</v>
      </c>
      <c r="C12">
        <f t="shared" si="0"/>
        <v>-11.802</v>
      </c>
      <c r="G12" s="1">
        <v>27</v>
      </c>
      <c r="H12" s="2">
        <v>0</v>
      </c>
      <c r="R12" t="s">
        <v>17</v>
      </c>
      <c r="S12" s="11">
        <f>S9+1.5*S10</f>
        <v>24.194000000000006</v>
      </c>
    </row>
    <row r="13" spans="1:20" ht="15" thickBot="1" x14ac:dyDescent="0.35">
      <c r="A13" s="6">
        <v>22.327999999999999</v>
      </c>
      <c r="B13" s="7">
        <v>24.524000000000001</v>
      </c>
      <c r="C13">
        <f t="shared" si="0"/>
        <v>-2.1960000000000015</v>
      </c>
      <c r="G13" s="3" t="s">
        <v>3</v>
      </c>
      <c r="H13" s="3">
        <v>0</v>
      </c>
      <c r="R13" t="s">
        <v>21</v>
      </c>
      <c r="S13" s="12">
        <f>COUNTIF(Table1[Congruent],"&lt;" &amp; S11)</f>
        <v>0</v>
      </c>
      <c r="T13" s="12"/>
    </row>
    <row r="14" spans="1:20" x14ac:dyDescent="0.3">
      <c r="A14" s="6">
        <v>15.298</v>
      </c>
      <c r="B14" s="7">
        <v>18.643999999999998</v>
      </c>
      <c r="C14">
        <f t="shared" si="0"/>
        <v>-3.3459999999999983</v>
      </c>
      <c r="R14" t="s">
        <v>22</v>
      </c>
      <c r="S14" s="12">
        <f>COUNTIF(Table1[Congruent],"&gt;" &amp; S12)</f>
        <v>0</v>
      </c>
      <c r="T14" s="12"/>
    </row>
    <row r="15" spans="1:20" x14ac:dyDescent="0.3">
      <c r="A15" s="6">
        <v>15.073</v>
      </c>
      <c r="B15" s="7">
        <v>17.510000000000002</v>
      </c>
      <c r="C15">
        <f t="shared" si="0"/>
        <v>-2.4370000000000012</v>
      </c>
    </row>
    <row r="16" spans="1:20" x14ac:dyDescent="0.3">
      <c r="A16" s="6">
        <v>16.928999999999998</v>
      </c>
      <c r="B16" s="7">
        <v>20.329999999999998</v>
      </c>
      <c r="C16">
        <f t="shared" si="0"/>
        <v>-3.4009999999999998</v>
      </c>
    </row>
    <row r="17" spans="1:19" x14ac:dyDescent="0.3">
      <c r="A17" s="6">
        <v>18.2</v>
      </c>
      <c r="B17" s="7">
        <v>35.255000000000003</v>
      </c>
      <c r="C17">
        <f t="shared" si="0"/>
        <v>-17.055000000000003</v>
      </c>
    </row>
    <row r="18" spans="1:19" ht="15.6" customHeight="1" thickBot="1" x14ac:dyDescent="0.35">
      <c r="A18" s="6">
        <v>12.13</v>
      </c>
      <c r="B18" s="7">
        <v>22.158000000000001</v>
      </c>
      <c r="C18">
        <f t="shared" si="0"/>
        <v>-10.028</v>
      </c>
      <c r="G18" s="5" t="s">
        <v>10</v>
      </c>
    </row>
    <row r="19" spans="1:19" ht="15" thickBot="1" x14ac:dyDescent="0.35">
      <c r="A19" s="6">
        <v>18.495000000000001</v>
      </c>
      <c r="B19" s="7">
        <v>25.138999999999999</v>
      </c>
      <c r="C19">
        <f t="shared" si="0"/>
        <v>-6.6439999999999984</v>
      </c>
      <c r="R19" t="s">
        <v>24</v>
      </c>
      <c r="S19">
        <f>COUNT(Table1[Incongruent])</f>
        <v>24</v>
      </c>
    </row>
    <row r="20" spans="1:19" x14ac:dyDescent="0.3">
      <c r="A20" s="6">
        <v>10.638999999999999</v>
      </c>
      <c r="B20" s="7">
        <v>20.428999999999998</v>
      </c>
      <c r="C20">
        <f t="shared" si="0"/>
        <v>-9.7899999999999991</v>
      </c>
      <c r="G20" s="4" t="s">
        <v>2</v>
      </c>
      <c r="H20" s="4" t="s">
        <v>4</v>
      </c>
      <c r="R20" t="s">
        <v>9</v>
      </c>
      <c r="S20" s="11">
        <f>AVERAGE(B3:B26)</f>
        <v>22.015916666666669</v>
      </c>
    </row>
    <row r="21" spans="1:19" x14ac:dyDescent="0.3">
      <c r="A21" s="6">
        <v>11.343999999999999</v>
      </c>
      <c r="B21" s="7">
        <v>17.425000000000001</v>
      </c>
      <c r="C21">
        <f t="shared" si="0"/>
        <v>-6.0810000000000013</v>
      </c>
      <c r="G21" s="1">
        <v>12</v>
      </c>
      <c r="H21" s="2">
        <v>0</v>
      </c>
      <c r="R21" t="s">
        <v>15</v>
      </c>
      <c r="S21" s="11">
        <f>MEDIAN(B3:B26)</f>
        <v>21.017499999999998</v>
      </c>
    </row>
    <row r="22" spans="1:19" x14ac:dyDescent="0.3">
      <c r="A22" s="6">
        <v>12.369</v>
      </c>
      <c r="B22" s="7">
        <v>34.287999999999997</v>
      </c>
      <c r="C22">
        <f t="shared" si="0"/>
        <v>-21.918999999999997</v>
      </c>
      <c r="G22" s="1">
        <v>15</v>
      </c>
      <c r="H22" s="2">
        <v>0</v>
      </c>
      <c r="R22" t="s">
        <v>16</v>
      </c>
      <c r="S22" s="11">
        <f>_xlfn.STDEV.S(B3:B26)</f>
        <v>4.7970571224691367</v>
      </c>
    </row>
    <row r="23" spans="1:19" x14ac:dyDescent="0.3">
      <c r="A23" s="6">
        <v>12.944000000000001</v>
      </c>
      <c r="B23" s="7">
        <v>23.893999999999998</v>
      </c>
      <c r="C23">
        <f t="shared" si="0"/>
        <v>-10.949999999999998</v>
      </c>
      <c r="G23" s="1">
        <v>18</v>
      </c>
      <c r="H23" s="2">
        <v>5</v>
      </c>
      <c r="S23" s="11"/>
    </row>
    <row r="24" spans="1:19" x14ac:dyDescent="0.3">
      <c r="A24" s="6">
        <v>14.233000000000001</v>
      </c>
      <c r="B24" s="7">
        <v>17.96</v>
      </c>
      <c r="C24">
        <f t="shared" si="0"/>
        <v>-3.7270000000000003</v>
      </c>
      <c r="G24" s="1">
        <v>21</v>
      </c>
      <c r="H24" s="2">
        <v>7</v>
      </c>
      <c r="S24" s="11"/>
    </row>
    <row r="25" spans="1:19" x14ac:dyDescent="0.3">
      <c r="A25" s="6">
        <v>19.71</v>
      </c>
      <c r="B25" s="7">
        <v>22.058</v>
      </c>
      <c r="C25">
        <f t="shared" si="0"/>
        <v>-2.347999999999999</v>
      </c>
      <c r="G25" s="1">
        <v>24</v>
      </c>
      <c r="H25" s="2">
        <v>6</v>
      </c>
      <c r="R25" s="10" t="s">
        <v>13</v>
      </c>
      <c r="S25" s="11"/>
    </row>
    <row r="26" spans="1:19" ht="15" thickBot="1" x14ac:dyDescent="0.35">
      <c r="A26" s="8">
        <v>16.004000000000001</v>
      </c>
      <c r="B26" s="9">
        <v>21.157</v>
      </c>
      <c r="C26">
        <f t="shared" si="0"/>
        <v>-5.1529999999999987</v>
      </c>
      <c r="G26" s="1">
        <v>27</v>
      </c>
      <c r="H26" s="2">
        <v>4</v>
      </c>
      <c r="R26" t="s">
        <v>18</v>
      </c>
      <c r="S26" s="11">
        <f>_xlfn.QUARTILE.EXC(B3:B26,1)</f>
        <v>18.66825</v>
      </c>
    </row>
    <row r="27" spans="1:19" x14ac:dyDescent="0.3">
      <c r="A27" t="s">
        <v>7</v>
      </c>
      <c r="G27" s="1">
        <v>30</v>
      </c>
      <c r="H27" s="2">
        <v>0</v>
      </c>
      <c r="R27" t="s">
        <v>19</v>
      </c>
      <c r="S27" s="11">
        <f>_xlfn.QUARTILE.EXC(B3:B26,3)</f>
        <v>24.366500000000002</v>
      </c>
    </row>
    <row r="28" spans="1:19" x14ac:dyDescent="0.3">
      <c r="G28" s="1">
        <v>33</v>
      </c>
      <c r="H28" s="2">
        <v>0</v>
      </c>
      <c r="R28" t="s">
        <v>14</v>
      </c>
      <c r="S28" s="11">
        <f>S27-S26</f>
        <v>5.6982500000000016</v>
      </c>
    </row>
    <row r="29" spans="1:19" x14ac:dyDescent="0.3">
      <c r="G29" s="1">
        <v>36</v>
      </c>
      <c r="H29" s="2">
        <v>2</v>
      </c>
      <c r="R29" t="s">
        <v>20</v>
      </c>
      <c r="S29" s="11">
        <f>S26-1.5*S28</f>
        <v>10.120874999999998</v>
      </c>
    </row>
    <row r="30" spans="1:19" ht="15" thickBot="1" x14ac:dyDescent="0.35">
      <c r="G30" s="3" t="s">
        <v>3</v>
      </c>
      <c r="H30" s="3">
        <v>0</v>
      </c>
      <c r="R30" t="s">
        <v>17</v>
      </c>
      <c r="S30" s="11">
        <f>S27+1.5*S28</f>
        <v>32.913875000000004</v>
      </c>
    </row>
    <row r="31" spans="1:19" x14ac:dyDescent="0.3">
      <c r="R31" t="s">
        <v>21</v>
      </c>
      <c r="S31" s="12">
        <f>COUNTIF(Table1[Incongruent],"&lt;" &amp; S29)</f>
        <v>0</v>
      </c>
    </row>
    <row r="32" spans="1:19" x14ac:dyDescent="0.3">
      <c r="R32" t="s">
        <v>22</v>
      </c>
      <c r="S32" s="12">
        <f>COUNTIF(Table1[Incongruent],"&gt;" &amp; S30)</f>
        <v>2</v>
      </c>
    </row>
    <row r="36" spans="1:8" ht="15" thickBot="1" x14ac:dyDescent="0.35">
      <c r="G36" s="5" t="s">
        <v>11</v>
      </c>
    </row>
    <row r="38" spans="1:8" x14ac:dyDescent="0.3">
      <c r="G38" t="s">
        <v>25</v>
      </c>
      <c r="H38">
        <f>COUNT(Table1[Difference])-1</f>
        <v>23</v>
      </c>
    </row>
    <row r="39" spans="1:8" x14ac:dyDescent="0.3">
      <c r="G39" t="s">
        <v>12</v>
      </c>
      <c r="H39" s="11">
        <f>S20-S3</f>
        <v>7.9647916666666685</v>
      </c>
    </row>
    <row r="40" spans="1:8" x14ac:dyDescent="0.3">
      <c r="G40" t="s">
        <v>23</v>
      </c>
      <c r="H40">
        <f>_xlfn.STDEV.S(C3:C26)</f>
        <v>4.8648269103590565</v>
      </c>
    </row>
    <row r="41" spans="1:8" x14ac:dyDescent="0.3">
      <c r="G41" t="s">
        <v>27</v>
      </c>
      <c r="H41">
        <f>H40/SQRT(COUNT(Table1[Difference]))</f>
        <v>0.9930286347783408</v>
      </c>
    </row>
    <row r="42" spans="1:8" x14ac:dyDescent="0.3">
      <c r="G42" t="s">
        <v>26</v>
      </c>
      <c r="H42">
        <f>H39/H41</f>
        <v>8.020706944109957</v>
      </c>
    </row>
    <row r="45" spans="1:8" x14ac:dyDescent="0.3">
      <c r="A45" s="11"/>
    </row>
    <row r="47" spans="1:8" x14ac:dyDescent="0.3">
      <c r="A47" s="11"/>
    </row>
  </sheetData>
  <sortState ref="G20:G28">
    <sortCondition ref="G20"/>
  </sortState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Van de Water</dc:creator>
  <cp:lastModifiedBy>Erik Van de Water</cp:lastModifiedBy>
  <dcterms:created xsi:type="dcterms:W3CDTF">2016-11-20T07:44:36Z</dcterms:created>
  <dcterms:modified xsi:type="dcterms:W3CDTF">2016-12-19T16:14:54Z</dcterms:modified>
</cp:coreProperties>
</file>