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0BFBF9A8-29B7-452F-A02E-09ED4955D9C8}" xr6:coauthVersionLast="47" xr6:coauthVersionMax="47" xr10:uidLastSave="{00000000-0000-0000-0000-000000000000}"/>
  <bookViews>
    <workbookView xWindow="-108" yWindow="-108" windowWidth="23256" windowHeight="12576" firstSheet="6" activeTab="10" xr2:uid="{00000000-000D-0000-FFFF-FFFF00000000}"/>
  </bookViews>
  <sheets>
    <sheet name="mae_madrasta" sheetId="1" r:id="rId1"/>
    <sheet name="mães_horas_trab" sheetId="2" r:id="rId2"/>
    <sheet name="esc_familia" sheetId="3" r:id="rId3"/>
    <sheet name="atividade_dom" sheetId="4" r:id="rId4"/>
    <sheet name="atividade_rural_urbana" sheetId="5" r:id="rId5"/>
    <sheet name="cnpj_rural_urbano" sheetId="6" r:id="rId6"/>
    <sheet name="rural_urbana_fx" sheetId="7" r:id="rId7"/>
    <sheet name="hora_pessoa_resp" sheetId="8" r:id="rId8"/>
    <sheet name="renda_un_domestica" sheetId="9" r:id="rId9"/>
    <sheet name="idade_unidade_domestica" sheetId="10" r:id="rId10"/>
    <sheet name="cnpj_fora_dom" sheetId="11" r:id="rId11"/>
    <sheet name="fx_un_domestica" sheetId="12" r:id="rId12"/>
    <sheet name="renda_fx_un_domestica" sheetId="13" r:id="rId13"/>
    <sheet name="serie_ativi_econo" sheetId="14" r:id="rId14"/>
    <sheet name="serie_qtde_trab" sheetId="15" r:id="rId15"/>
    <sheet name="serie_cnpj_rural_urbano" sheetId="16" r:id="rId16"/>
    <sheet name="serie_inss" sheetId="17" r:id="rId17"/>
    <sheet name="serie_sexo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RcNS9KajUj5Gd+HP3CjDH1tszMvj4CL8R1joJhYzzi8="/>
    </ext>
  </extLst>
</workbook>
</file>

<file path=xl/calcChain.xml><?xml version="1.0" encoding="utf-8"?>
<calcChain xmlns="http://schemas.openxmlformats.org/spreadsheetml/2006/main">
  <c r="C37" i="11" l="1"/>
  <c r="C36" i="11"/>
  <c r="B38" i="11"/>
  <c r="G8" i="18" l="1"/>
  <c r="F8" i="18"/>
  <c r="G7" i="18"/>
  <c r="F7" i="18"/>
  <c r="G6" i="18"/>
  <c r="F6" i="18"/>
  <c r="G5" i="18"/>
  <c r="F5" i="18"/>
  <c r="G4" i="18"/>
  <c r="F4" i="18"/>
  <c r="G3" i="18"/>
  <c r="F3" i="18"/>
  <c r="B27" i="17"/>
  <c r="H16" i="17"/>
  <c r="G16" i="17"/>
  <c r="I15" i="17"/>
  <c r="H15" i="17"/>
  <c r="J15" i="17" s="1"/>
  <c r="G15" i="17"/>
  <c r="H14" i="17"/>
  <c r="G14" i="17"/>
  <c r="J13" i="17"/>
  <c r="H13" i="17"/>
  <c r="G13" i="17"/>
  <c r="I13" i="17" s="1"/>
  <c r="H12" i="17"/>
  <c r="G12" i="17"/>
  <c r="I11" i="17"/>
  <c r="H11" i="17"/>
  <c r="J11" i="17" s="1"/>
  <c r="G11" i="17"/>
  <c r="H10" i="17"/>
  <c r="G10" i="17"/>
  <c r="H9" i="17"/>
  <c r="J9" i="17" s="1"/>
  <c r="G9" i="17"/>
  <c r="I9" i="17" s="1"/>
  <c r="H8" i="17"/>
  <c r="G8" i="17"/>
  <c r="I7" i="17"/>
  <c r="H7" i="17"/>
  <c r="J7" i="17" s="1"/>
  <c r="G7" i="17"/>
  <c r="H6" i="17"/>
  <c r="G6" i="17"/>
  <c r="J5" i="17"/>
  <c r="H5" i="17"/>
  <c r="G5" i="17"/>
  <c r="I5" i="17" s="1"/>
  <c r="E55" i="16"/>
  <c r="D55" i="16"/>
  <c r="C55" i="16"/>
  <c r="B55" i="16"/>
  <c r="G54" i="16"/>
  <c r="F54" i="16"/>
  <c r="G53" i="16"/>
  <c r="G55" i="16" s="1"/>
  <c r="F53" i="16"/>
  <c r="G52" i="16"/>
  <c r="F52" i="16"/>
  <c r="G51" i="16"/>
  <c r="F51" i="16"/>
  <c r="F55" i="16" s="1"/>
  <c r="G43" i="16"/>
  <c r="F43" i="16"/>
  <c r="G42" i="16"/>
  <c r="F42" i="16"/>
  <c r="G41" i="16"/>
  <c r="F41" i="16"/>
  <c r="G40" i="16"/>
  <c r="G44" i="16" s="1"/>
  <c r="F40" i="16"/>
  <c r="F44" i="16" s="1"/>
  <c r="G34" i="16"/>
  <c r="F34" i="16"/>
  <c r="G33" i="16"/>
  <c r="F33" i="16"/>
  <c r="G32" i="16"/>
  <c r="F32" i="16"/>
  <c r="G31" i="16"/>
  <c r="G35" i="16" s="1"/>
  <c r="F31" i="16"/>
  <c r="F35" i="16" s="1"/>
  <c r="G25" i="16"/>
  <c r="F25" i="16"/>
  <c r="G24" i="16"/>
  <c r="F24" i="16"/>
  <c r="G23" i="16"/>
  <c r="F23" i="16"/>
  <c r="G22" i="16"/>
  <c r="G26" i="16" s="1"/>
  <c r="F22" i="16"/>
  <c r="F26" i="16" s="1"/>
  <c r="G16" i="16"/>
  <c r="F16" i="16"/>
  <c r="G15" i="16"/>
  <c r="F15" i="16"/>
  <c r="G14" i="16"/>
  <c r="F14" i="16"/>
  <c r="G13" i="16"/>
  <c r="G17" i="16" s="1"/>
  <c r="F13" i="16"/>
  <c r="F17" i="16" s="1"/>
  <c r="G7" i="16"/>
  <c r="F7" i="16"/>
  <c r="G6" i="16"/>
  <c r="F6" i="16"/>
  <c r="G5" i="16"/>
  <c r="F5" i="16"/>
  <c r="G4" i="16"/>
  <c r="G8" i="16" s="1"/>
  <c r="F4" i="16"/>
  <c r="F8" i="16" s="1"/>
  <c r="L14" i="15"/>
  <c r="K14" i="15"/>
  <c r="J14" i="15"/>
  <c r="I14" i="15"/>
  <c r="K13" i="15"/>
  <c r="J13" i="15"/>
  <c r="I13" i="15"/>
  <c r="L13" i="15" s="1"/>
  <c r="L12" i="15"/>
  <c r="K12" i="15"/>
  <c r="J12" i="15"/>
  <c r="I12" i="15"/>
  <c r="K11" i="15"/>
  <c r="J11" i="15"/>
  <c r="I11" i="15"/>
  <c r="L11" i="15" s="1"/>
  <c r="L10" i="15"/>
  <c r="K10" i="15"/>
  <c r="J10" i="15"/>
  <c r="I10" i="15"/>
  <c r="K9" i="15"/>
  <c r="J9" i="15"/>
  <c r="I9" i="15"/>
  <c r="L9" i="15" s="1"/>
  <c r="L8" i="15"/>
  <c r="J8" i="15"/>
  <c r="I8" i="15"/>
  <c r="L7" i="15"/>
  <c r="J7" i="15"/>
  <c r="I7" i="15"/>
  <c r="K6" i="15"/>
  <c r="J6" i="15"/>
  <c r="I6" i="15"/>
  <c r="L6" i="15" s="1"/>
  <c r="L5" i="15"/>
  <c r="K5" i="15"/>
  <c r="J5" i="15"/>
  <c r="I5" i="15"/>
  <c r="J4" i="15"/>
  <c r="I4" i="15"/>
  <c r="L4" i="15" s="1"/>
  <c r="J3" i="15"/>
  <c r="I3" i="15"/>
  <c r="L3" i="15" s="1"/>
  <c r="O90" i="14"/>
  <c r="N90" i="14"/>
  <c r="S87" i="14"/>
  <c r="R87" i="14"/>
  <c r="G87" i="14"/>
  <c r="F87" i="14"/>
  <c r="W78" i="14"/>
  <c r="V78" i="14"/>
  <c r="C76" i="14"/>
  <c r="B76" i="14"/>
  <c r="K71" i="14"/>
  <c r="J71" i="14"/>
  <c r="F31" i="11"/>
  <c r="C31" i="11" s="1"/>
  <c r="D31" i="11"/>
  <c r="E31" i="11" s="1"/>
  <c r="B31" i="11"/>
  <c r="F30" i="11"/>
  <c r="E30" i="11" s="1"/>
  <c r="C30" i="11"/>
  <c r="F29" i="11"/>
  <c r="E29" i="11" s="1"/>
  <c r="F28" i="11"/>
  <c r="E28" i="11" s="1"/>
  <c r="F27" i="11"/>
  <c r="E27" i="11"/>
  <c r="C27" i="11"/>
  <c r="F26" i="11"/>
  <c r="E26" i="11"/>
  <c r="C26" i="11"/>
  <c r="D22" i="11"/>
  <c r="B22" i="11"/>
  <c r="F22" i="11" s="1"/>
  <c r="F21" i="11"/>
  <c r="F20" i="11"/>
  <c r="F19" i="11"/>
  <c r="F18" i="11"/>
  <c r="G17" i="11"/>
  <c r="F17" i="11"/>
  <c r="F16" i="11"/>
  <c r="F15" i="11"/>
  <c r="F14" i="11"/>
  <c r="G10" i="11"/>
  <c r="D10" i="11"/>
  <c r="B10" i="11"/>
  <c r="F10" i="11" s="1"/>
  <c r="F9" i="11"/>
  <c r="F8" i="11"/>
  <c r="F7" i="11"/>
  <c r="F6" i="11"/>
  <c r="G5" i="11"/>
  <c r="F5" i="11"/>
  <c r="F4" i="11"/>
  <c r="F3" i="11"/>
  <c r="C54" i="7"/>
  <c r="B54" i="7"/>
  <c r="F32" i="7"/>
  <c r="E32" i="7"/>
  <c r="D32" i="7"/>
  <c r="C32" i="7"/>
  <c r="F31" i="7"/>
  <c r="F33" i="7" s="1"/>
  <c r="E31" i="7"/>
  <c r="E33" i="7" s="1"/>
  <c r="D31" i="7"/>
  <c r="D33" i="7" s="1"/>
  <c r="C31" i="7"/>
  <c r="C33" i="7" s="1"/>
  <c r="H30" i="7"/>
  <c r="G30" i="7"/>
  <c r="H29" i="7"/>
  <c r="J29" i="7" s="1"/>
  <c r="G29" i="7"/>
  <c r="H28" i="7"/>
  <c r="G28" i="7"/>
  <c r="H27" i="7"/>
  <c r="G27" i="7"/>
  <c r="H26" i="7"/>
  <c r="G26" i="7"/>
  <c r="H25" i="7"/>
  <c r="J25" i="7" s="1"/>
  <c r="G25" i="7"/>
  <c r="H24" i="7"/>
  <c r="G24" i="7"/>
  <c r="H23" i="7"/>
  <c r="G23" i="7"/>
  <c r="H22" i="7"/>
  <c r="G22" i="7"/>
  <c r="H21" i="7"/>
  <c r="J21" i="7" s="1"/>
  <c r="G21" i="7"/>
  <c r="H20" i="7"/>
  <c r="G20" i="7"/>
  <c r="H19" i="7"/>
  <c r="G19" i="7"/>
  <c r="H18" i="7"/>
  <c r="G18" i="7"/>
  <c r="H17" i="7"/>
  <c r="J17" i="7" s="1"/>
  <c r="G17" i="7"/>
  <c r="H16" i="7"/>
  <c r="G16" i="7"/>
  <c r="H15" i="7"/>
  <c r="G15" i="7"/>
  <c r="H14" i="7"/>
  <c r="G14" i="7"/>
  <c r="H13" i="7"/>
  <c r="J13" i="7" s="1"/>
  <c r="G13" i="7"/>
  <c r="H12" i="7"/>
  <c r="G12" i="7"/>
  <c r="H11" i="7"/>
  <c r="G11" i="7"/>
  <c r="H10" i="7"/>
  <c r="G10" i="7"/>
  <c r="H9" i="7"/>
  <c r="J9" i="7" s="1"/>
  <c r="G9" i="7"/>
  <c r="H8" i="7"/>
  <c r="G8" i="7"/>
  <c r="H7" i="7"/>
  <c r="G7" i="7"/>
  <c r="H6" i="7"/>
  <c r="G6" i="7"/>
  <c r="H5" i="7"/>
  <c r="J5" i="7" s="1"/>
  <c r="G5" i="7"/>
  <c r="H4" i="7"/>
  <c r="H32" i="7" s="1"/>
  <c r="G4" i="7"/>
  <c r="G32" i="7" s="1"/>
  <c r="H3" i="7"/>
  <c r="H31" i="7" s="1"/>
  <c r="J31" i="7" s="1"/>
  <c r="G3" i="7"/>
  <c r="G31" i="7" s="1"/>
  <c r="G17" i="6"/>
  <c r="F17" i="6"/>
  <c r="E17" i="6"/>
  <c r="D17" i="6"/>
  <c r="I17" i="6" s="1"/>
  <c r="C17" i="6"/>
  <c r="J16" i="6"/>
  <c r="I16" i="6"/>
  <c r="G16" i="6"/>
  <c r="H16" i="6" s="1"/>
  <c r="I15" i="6"/>
  <c r="J15" i="6" s="1"/>
  <c r="G15" i="6"/>
  <c r="H15" i="6" s="1"/>
  <c r="J14" i="6"/>
  <c r="I14" i="6"/>
  <c r="G14" i="6"/>
  <c r="H14" i="6" s="1"/>
  <c r="I13" i="6"/>
  <c r="J13" i="6" s="1"/>
  <c r="G13" i="6"/>
  <c r="H13" i="6" s="1"/>
  <c r="H8" i="6"/>
  <c r="H7" i="6"/>
  <c r="G7" i="6"/>
  <c r="G8" i="6" s="1"/>
  <c r="H6" i="6"/>
  <c r="G6" i="6"/>
  <c r="H5" i="6"/>
  <c r="D5" i="6"/>
  <c r="C5" i="6"/>
  <c r="H4" i="6"/>
  <c r="G4" i="6"/>
  <c r="G5" i="6" s="1"/>
  <c r="H3" i="6"/>
  <c r="G3" i="6"/>
  <c r="D91" i="5"/>
  <c r="C91" i="5"/>
  <c r="S78" i="5"/>
  <c r="R78" i="5"/>
  <c r="S77" i="5" s="1"/>
  <c r="M78" i="5"/>
  <c r="N74" i="5" s="1"/>
  <c r="I78" i="5"/>
  <c r="H78" i="5"/>
  <c r="N77" i="5"/>
  <c r="S76" i="5"/>
  <c r="N76" i="5"/>
  <c r="S75" i="5"/>
  <c r="N75" i="5"/>
  <c r="S74" i="5"/>
  <c r="N73" i="5"/>
  <c r="S72" i="5"/>
  <c r="N72" i="5"/>
  <c r="S71" i="5"/>
  <c r="N71" i="5"/>
  <c r="S70" i="5"/>
  <c r="D70" i="5"/>
  <c r="C70" i="5"/>
  <c r="S69" i="5"/>
  <c r="N69" i="5"/>
  <c r="S68" i="5"/>
  <c r="N68" i="5"/>
  <c r="S67" i="5"/>
  <c r="N66" i="5"/>
  <c r="S65" i="5"/>
  <c r="N65" i="5"/>
  <c r="S64" i="5"/>
  <c r="N64" i="5"/>
  <c r="S63" i="5"/>
  <c r="N62" i="5"/>
  <c r="S61" i="5"/>
  <c r="N61" i="5"/>
  <c r="S60" i="5"/>
  <c r="N60" i="5"/>
  <c r="S59" i="5"/>
  <c r="N58" i="5"/>
  <c r="S57" i="5"/>
  <c r="N57" i="5"/>
  <c r="S56" i="5"/>
  <c r="N56" i="5"/>
  <c r="S55" i="5"/>
  <c r="N54" i="5"/>
  <c r="S53" i="5"/>
  <c r="N53" i="5"/>
  <c r="S52" i="5"/>
  <c r="N52" i="5"/>
  <c r="S51" i="5"/>
  <c r="N50" i="5"/>
  <c r="S49" i="5"/>
  <c r="N49" i="5"/>
  <c r="S48" i="5"/>
  <c r="N48" i="5"/>
  <c r="S47" i="5"/>
  <c r="N46" i="5"/>
  <c r="S45" i="5"/>
  <c r="N45" i="5"/>
  <c r="S44" i="5"/>
  <c r="N44" i="5"/>
  <c r="S43" i="5"/>
  <c r="N42" i="5"/>
  <c r="S41" i="5"/>
  <c r="N41" i="5"/>
  <c r="S40" i="5"/>
  <c r="N40" i="5"/>
  <c r="S39" i="5"/>
  <c r="N38" i="5"/>
  <c r="S37" i="5"/>
  <c r="N37" i="5"/>
  <c r="S36" i="5"/>
  <c r="N36" i="5"/>
  <c r="S35" i="5"/>
  <c r="N34" i="5"/>
  <c r="S33" i="5"/>
  <c r="N33" i="5"/>
  <c r="S32" i="5"/>
  <c r="N32" i="5"/>
  <c r="S31" i="5"/>
  <c r="N30" i="5"/>
  <c r="S29" i="5"/>
  <c r="N29" i="5"/>
  <c r="S28" i="5"/>
  <c r="N28" i="5"/>
  <c r="S27" i="5"/>
  <c r="N26" i="5"/>
  <c r="S25" i="5"/>
  <c r="N25" i="5"/>
  <c r="S24" i="5"/>
  <c r="N24" i="5"/>
  <c r="S23" i="5"/>
  <c r="N22" i="5"/>
  <c r="S21" i="5"/>
  <c r="N21" i="5"/>
  <c r="S20" i="5"/>
  <c r="N20" i="5"/>
  <c r="S19" i="5"/>
  <c r="N18" i="5"/>
  <c r="S17" i="5"/>
  <c r="N17" i="5"/>
  <c r="S16" i="5"/>
  <c r="N16" i="5"/>
  <c r="S15" i="5"/>
  <c r="N14" i="5"/>
  <c r="S13" i="5"/>
  <c r="N13" i="5"/>
  <c r="S12" i="5"/>
  <c r="N12" i="5"/>
  <c r="S11" i="5"/>
  <c r="N10" i="5"/>
  <c r="S9" i="5"/>
  <c r="N9" i="5"/>
  <c r="S8" i="5"/>
  <c r="N8" i="5"/>
  <c r="S7" i="5"/>
  <c r="N6" i="5"/>
  <c r="S5" i="5"/>
  <c r="N5" i="5"/>
  <c r="S4" i="5"/>
  <c r="N4" i="5"/>
  <c r="C65" i="4"/>
  <c r="B65" i="4"/>
  <c r="K62" i="4"/>
  <c r="L61" i="4" s="1"/>
  <c r="F62" i="4"/>
  <c r="G58" i="4" s="1"/>
  <c r="L60" i="4"/>
  <c r="L58" i="4"/>
  <c r="L56" i="4"/>
  <c r="L54" i="4"/>
  <c r="C54" i="4"/>
  <c r="B54" i="4"/>
  <c r="L53" i="4"/>
  <c r="L51" i="4"/>
  <c r="L49" i="4"/>
  <c r="L47" i="4"/>
  <c r="L45" i="4"/>
  <c r="L43" i="4"/>
  <c r="G43" i="4"/>
  <c r="L41" i="4"/>
  <c r="L39" i="4"/>
  <c r="G39" i="4"/>
  <c r="L37" i="4"/>
  <c r="L35" i="4"/>
  <c r="G35" i="4"/>
  <c r="L33" i="4"/>
  <c r="L31" i="4"/>
  <c r="G31" i="4"/>
  <c r="L29" i="4"/>
  <c r="L27" i="4"/>
  <c r="G27" i="4"/>
  <c r="L25" i="4"/>
  <c r="L23" i="4"/>
  <c r="G23" i="4"/>
  <c r="L21" i="4"/>
  <c r="L19" i="4"/>
  <c r="G19" i="4"/>
  <c r="L17" i="4"/>
  <c r="L15" i="4"/>
  <c r="G15" i="4"/>
  <c r="L13" i="4"/>
  <c r="L11" i="4"/>
  <c r="G11" i="4"/>
  <c r="L9" i="4"/>
  <c r="L7" i="4"/>
  <c r="G7" i="4"/>
  <c r="L5" i="4"/>
  <c r="L3" i="4"/>
  <c r="G3" i="4"/>
  <c r="G28" i="3"/>
  <c r="I27" i="3"/>
  <c r="H27" i="3"/>
  <c r="G26" i="3"/>
  <c r="I25" i="3"/>
  <c r="G24" i="3"/>
  <c r="I23" i="3"/>
  <c r="H23" i="3"/>
  <c r="G23" i="3"/>
  <c r="G22" i="3"/>
  <c r="I21" i="3"/>
  <c r="G20" i="3"/>
  <c r="I19" i="3"/>
  <c r="H19" i="3"/>
  <c r="G19" i="3"/>
  <c r="J14" i="3"/>
  <c r="I14" i="3"/>
  <c r="I26" i="3" s="1"/>
  <c r="H14" i="3"/>
  <c r="H26" i="3" s="1"/>
  <c r="G14" i="3"/>
  <c r="G25" i="3" s="1"/>
  <c r="F14" i="3"/>
  <c r="J13" i="3"/>
  <c r="I13" i="3"/>
  <c r="H13" i="3"/>
  <c r="H25" i="3" s="1"/>
  <c r="G13" i="3"/>
  <c r="G27" i="3" s="1"/>
  <c r="F13" i="3"/>
  <c r="D13" i="3"/>
  <c r="D27" i="3" s="1"/>
  <c r="N12" i="3"/>
  <c r="M12" i="3"/>
  <c r="L12" i="3"/>
  <c r="K12" i="3"/>
  <c r="D12" i="3"/>
  <c r="C12" i="3"/>
  <c r="N11" i="3"/>
  <c r="K11" i="3"/>
  <c r="E11" i="3"/>
  <c r="M11" i="3" s="1"/>
  <c r="D11" i="3"/>
  <c r="L11" i="3" s="1"/>
  <c r="C11" i="3"/>
  <c r="M10" i="3"/>
  <c r="E10" i="3"/>
  <c r="E14" i="3" s="1"/>
  <c r="D10" i="3"/>
  <c r="C10" i="3"/>
  <c r="C14" i="3" s="1"/>
  <c r="L9" i="3"/>
  <c r="H9" i="3"/>
  <c r="E9" i="3"/>
  <c r="M9" i="3" s="1"/>
  <c r="D9" i="3"/>
  <c r="C9" i="3"/>
  <c r="M8" i="3"/>
  <c r="L8" i="3"/>
  <c r="E8" i="3"/>
  <c r="D8" i="3"/>
  <c r="C8" i="3"/>
  <c r="M7" i="3"/>
  <c r="L7" i="3"/>
  <c r="K7" i="3"/>
  <c r="E7" i="3"/>
  <c r="C7" i="3"/>
  <c r="E16" i="3" s="1"/>
  <c r="N6" i="3"/>
  <c r="M6" i="3"/>
  <c r="L6" i="3"/>
  <c r="K6" i="3"/>
  <c r="N5" i="3"/>
  <c r="M5" i="3"/>
  <c r="L5" i="3"/>
  <c r="K5" i="3"/>
  <c r="E11" i="1"/>
  <c r="A11" i="1"/>
  <c r="J6" i="1"/>
  <c r="I6" i="1"/>
  <c r="C6" i="1"/>
  <c r="B6" i="1"/>
  <c r="D6" i="1" s="1"/>
  <c r="K5" i="1"/>
  <c r="O5" i="1" s="1"/>
  <c r="E5" i="1"/>
  <c r="D5" i="1"/>
  <c r="K4" i="1"/>
  <c r="A9" i="1" s="1"/>
  <c r="D4" i="1"/>
  <c r="E4" i="1" s="1"/>
  <c r="N7" i="3" l="1"/>
  <c r="D24" i="3"/>
  <c r="E28" i="3"/>
  <c r="E20" i="3"/>
  <c r="E26" i="3"/>
  <c r="M14" i="3"/>
  <c r="E24" i="3"/>
  <c r="M26" i="3"/>
  <c r="J7" i="7"/>
  <c r="J11" i="7"/>
  <c r="J15" i="7"/>
  <c r="J19" i="7"/>
  <c r="J23" i="7"/>
  <c r="J27" i="7"/>
  <c r="E6" i="1"/>
  <c r="K26" i="3"/>
  <c r="I32" i="7"/>
  <c r="I30" i="7"/>
  <c r="I28" i="7"/>
  <c r="I26" i="7"/>
  <c r="I24" i="7"/>
  <c r="I22" i="7"/>
  <c r="I20" i="7"/>
  <c r="I18" i="7"/>
  <c r="I16" i="7"/>
  <c r="I14" i="7"/>
  <c r="I12" i="7"/>
  <c r="I10" i="7"/>
  <c r="I8" i="7"/>
  <c r="I6" i="7"/>
  <c r="I4" i="7"/>
  <c r="I27" i="7"/>
  <c r="I25" i="7"/>
  <c r="I23" i="7"/>
  <c r="I21" i="7"/>
  <c r="I19" i="7"/>
  <c r="I15" i="7"/>
  <c r="I11" i="7"/>
  <c r="I7" i="7"/>
  <c r="I31" i="7"/>
  <c r="I29" i="7"/>
  <c r="I17" i="7"/>
  <c r="I9" i="7"/>
  <c r="I5" i="7"/>
  <c r="I13" i="7"/>
  <c r="I3" i="7"/>
  <c r="K20" i="3"/>
  <c r="D22" i="3"/>
  <c r="J32" i="7"/>
  <c r="J30" i="7"/>
  <c r="J28" i="7"/>
  <c r="J26" i="7"/>
  <c r="J24" i="7"/>
  <c r="J22" i="7"/>
  <c r="J20" i="7"/>
  <c r="J18" i="7"/>
  <c r="J16" i="7"/>
  <c r="J14" i="7"/>
  <c r="J12" i="7"/>
  <c r="J10" i="7"/>
  <c r="J8" i="7"/>
  <c r="J6" i="7"/>
  <c r="J4" i="7"/>
  <c r="M24" i="3"/>
  <c r="M20" i="3"/>
  <c r="E22" i="3"/>
  <c r="C28" i="3"/>
  <c r="C20" i="3"/>
  <c r="C26" i="3"/>
  <c r="K14" i="3"/>
  <c r="K28" i="3" s="1"/>
  <c r="D21" i="3"/>
  <c r="D25" i="3"/>
  <c r="G62" i="4"/>
  <c r="H20" i="3"/>
  <c r="C22" i="3"/>
  <c r="E25" i="3"/>
  <c r="G4" i="4"/>
  <c r="G12" i="4"/>
  <c r="G20" i="4"/>
  <c r="G28" i="4"/>
  <c r="G36" i="4"/>
  <c r="G44" i="4"/>
  <c r="G48" i="4"/>
  <c r="G52" i="4"/>
  <c r="G55" i="4"/>
  <c r="G59" i="4"/>
  <c r="J3" i="7"/>
  <c r="E9" i="1"/>
  <c r="G47" i="4"/>
  <c r="G54" i="4"/>
  <c r="D14" i="3"/>
  <c r="H24" i="3"/>
  <c r="H28" i="3"/>
  <c r="G8" i="4"/>
  <c r="G16" i="4"/>
  <c r="G24" i="4"/>
  <c r="G32" i="4"/>
  <c r="G40" i="4"/>
  <c r="O4" i="1"/>
  <c r="K10" i="3"/>
  <c r="I20" i="3"/>
  <c r="G21" i="3"/>
  <c r="I24" i="3"/>
  <c r="I28" i="3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5" i="4"/>
  <c r="L59" i="4"/>
  <c r="L62" i="4"/>
  <c r="S6" i="5"/>
  <c r="S10" i="5"/>
  <c r="S14" i="5"/>
  <c r="S18" i="5"/>
  <c r="S22" i="5"/>
  <c r="S26" i="5"/>
  <c r="S30" i="5"/>
  <c r="S34" i="5"/>
  <c r="S38" i="5"/>
  <c r="S42" i="5"/>
  <c r="S46" i="5"/>
  <c r="S50" i="5"/>
  <c r="S54" i="5"/>
  <c r="S58" i="5"/>
  <c r="S62" i="5"/>
  <c r="S66" i="5"/>
  <c r="S73" i="5"/>
  <c r="C28" i="11"/>
  <c r="K8" i="3"/>
  <c r="K22" i="3" s="1"/>
  <c r="K9" i="3"/>
  <c r="N9" i="3" s="1"/>
  <c r="L10" i="3"/>
  <c r="C13" i="3"/>
  <c r="H21" i="3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6" i="4"/>
  <c r="G60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0" i="5"/>
  <c r="E13" i="3"/>
  <c r="H22" i="3"/>
  <c r="E23" i="3"/>
  <c r="C24" i="3"/>
  <c r="G6" i="4"/>
  <c r="G10" i="4"/>
  <c r="G14" i="4"/>
  <c r="G18" i="4"/>
  <c r="G22" i="4"/>
  <c r="G26" i="4"/>
  <c r="G30" i="4"/>
  <c r="G34" i="4"/>
  <c r="G38" i="4"/>
  <c r="G42" i="4"/>
  <c r="G46" i="4"/>
  <c r="G50" i="4"/>
  <c r="G57" i="4"/>
  <c r="G61" i="4"/>
  <c r="C29" i="11"/>
  <c r="L13" i="3"/>
  <c r="L27" i="3" s="1"/>
  <c r="D19" i="3"/>
  <c r="D23" i="3"/>
  <c r="K6" i="1"/>
  <c r="I22" i="3"/>
  <c r="L6" i="4"/>
  <c r="L10" i="4"/>
  <c r="L14" i="4"/>
  <c r="L18" i="4"/>
  <c r="L22" i="4"/>
  <c r="L26" i="4"/>
  <c r="L30" i="4"/>
  <c r="L34" i="4"/>
  <c r="L38" i="4"/>
  <c r="L42" i="4"/>
  <c r="L46" i="4"/>
  <c r="L50" i="4"/>
  <c r="L57" i="4"/>
  <c r="G51" i="4"/>
  <c r="N10" i="3" l="1"/>
  <c r="K24" i="3"/>
  <c r="L21" i="3"/>
  <c r="L14" i="3"/>
  <c r="D28" i="3"/>
  <c r="D20" i="3"/>
  <c r="N14" i="3"/>
  <c r="L19" i="3"/>
  <c r="D26" i="3"/>
  <c r="K13" i="3"/>
  <c r="K23" i="3" s="1"/>
  <c r="E27" i="3"/>
  <c r="E19" i="3"/>
  <c r="M13" i="3"/>
  <c r="E21" i="3"/>
  <c r="N13" i="3"/>
  <c r="N8" i="3"/>
  <c r="M28" i="3"/>
  <c r="M22" i="3"/>
  <c r="L23" i="3"/>
  <c r="L24" i="3"/>
  <c r="L25" i="3"/>
  <c r="N21" i="3"/>
  <c r="M27" i="3" l="1"/>
  <c r="M21" i="3"/>
  <c r="M25" i="3"/>
  <c r="M19" i="3"/>
  <c r="M23" i="3"/>
  <c r="N28" i="3"/>
  <c r="N20" i="3"/>
  <c r="N26" i="3"/>
  <c r="N22" i="3"/>
  <c r="K19" i="3"/>
  <c r="C25" i="3"/>
  <c r="C21" i="3"/>
  <c r="K27" i="3"/>
  <c r="K21" i="3"/>
  <c r="C23" i="3"/>
  <c r="K25" i="3"/>
  <c r="N24" i="3"/>
  <c r="L28" i="3"/>
  <c r="L20" i="3"/>
  <c r="L26" i="3"/>
  <c r="L22" i="3"/>
  <c r="C27" i="3"/>
  <c r="N27" i="3"/>
  <c r="N19" i="3"/>
  <c r="N25" i="3"/>
  <c r="N23" i="3"/>
</calcChain>
</file>

<file path=xl/sharedStrings.xml><?xml version="1.0" encoding="utf-8"?>
<sst xmlns="http://schemas.openxmlformats.org/spreadsheetml/2006/main" count="1882" uniqueCount="461">
  <si>
    <t>Trabalham no domicílio e são mães/madrastas</t>
  </si>
  <si>
    <t>Distribuição de empreendedoras que trabalham nos próprios domicílios</t>
  </si>
  <si>
    <t>Total de empreendedoras em Goiás que trabalham no domicílio</t>
  </si>
  <si>
    <t>Sexo</t>
  </si>
  <si>
    <t xml:space="preserve">TCP </t>
  </si>
  <si>
    <t>Empregadoras</t>
  </si>
  <si>
    <t>Empreendedores</t>
  </si>
  <si>
    <t>Empreendedoras (%)</t>
  </si>
  <si>
    <t>Empregador</t>
  </si>
  <si>
    <t>Empreendedores (%)</t>
  </si>
  <si>
    <t>Mulher</t>
  </si>
  <si>
    <t>Homem</t>
  </si>
  <si>
    <t>Geral</t>
  </si>
  <si>
    <t>Mulheres que desempenham atividades empreendedoras em casa</t>
  </si>
  <si>
    <t>Mulheres que empreendem em casa e possuem filhos</t>
  </si>
  <si>
    <t>Homens que desempenham atividades empreendedoras em casa</t>
  </si>
  <si>
    <t>Homens que empreendem em casa e possuem filhos</t>
  </si>
  <si>
    <t>Médiia de horas trabalhadas por mães empreendedoras</t>
  </si>
  <si>
    <t>TCP</t>
  </si>
  <si>
    <t>Empregadores</t>
  </si>
  <si>
    <t>Ecolaridade e condição no domicílio TCPs e Empregadoras</t>
  </si>
  <si>
    <t>Escolaridade</t>
  </si>
  <si>
    <t>TCP Unipessoal</t>
  </si>
  <si>
    <t>TCP Nuclear</t>
  </si>
  <si>
    <t>TCP Estendida</t>
  </si>
  <si>
    <t>TCP Composta</t>
  </si>
  <si>
    <t>Empregadora Unipessoal</t>
  </si>
  <si>
    <t>Empregadora Nuclear</t>
  </si>
  <si>
    <t>Empregadora Estendida</t>
  </si>
  <si>
    <t>Empregadora Composta</t>
  </si>
  <si>
    <t>Empreendedora Unipessoal</t>
  </si>
  <si>
    <t>Epreendedora Nuclear</t>
  </si>
  <si>
    <t>Empreendedora Estendida</t>
  </si>
  <si>
    <t>Sem instrução e menos de 1 ano de estudo</t>
  </si>
  <si>
    <t>Fundamental</t>
  </si>
  <si>
    <t>Médio</t>
  </si>
  <si>
    <t>Superior</t>
  </si>
  <si>
    <t>Empreendedora Nuclear</t>
  </si>
  <si>
    <r>
      <rPr>
        <b/>
        <sz val="16"/>
        <color rgb="FFFF0000"/>
        <rFont val="Calibri"/>
      </rPr>
      <t>43%</t>
    </r>
    <r>
      <rPr>
        <b/>
        <sz val="11"/>
        <color rgb="FF000000"/>
        <rFont val="Calibri"/>
      </rPr>
      <t xml:space="preserve">  das empreendedoras que moram sozinhas possuem ensino superior</t>
    </r>
  </si>
  <si>
    <t>Empreendedoras Unipessoal</t>
  </si>
  <si>
    <t>Empreendedoras</t>
  </si>
  <si>
    <t>Unipessoal</t>
  </si>
  <si>
    <t xml:space="preserve"> Nuclear</t>
  </si>
  <si>
    <t>Estendida</t>
  </si>
  <si>
    <t xml:space="preserve">Sem instrução </t>
  </si>
  <si>
    <t>Código da Atividade/Atividade</t>
  </si>
  <si>
    <t>TCP_Mulher</t>
  </si>
  <si>
    <t>TCP_Homem</t>
  </si>
  <si>
    <t>Empreendedora</t>
  </si>
  <si>
    <t>Empreendedora  (%)</t>
  </si>
  <si>
    <t>10030 - Laticínios</t>
  </si>
  <si>
    <t>96020 - Cabeleireiros e outras atividades de tratamento de beleza</t>
  </si>
  <si>
    <t xml:space="preserve">69000 - Atividades jurídicas, de contabilidade e de auditoria </t>
  </si>
  <si>
    <t>10091 - Moagem, fabricação de produtos amiláceos e de alimentos para animais</t>
  </si>
  <si>
    <t>14002 - Confecção, sob medida, de artigos do vestuário</t>
  </si>
  <si>
    <t>73010 - Publicidade</t>
  </si>
  <si>
    <t>10092 - Fabricação e refino do açúcar</t>
  </si>
  <si>
    <t>56012 - Serviços de catering, bufê e outros serviços de comida preparada</t>
  </si>
  <si>
    <t>48071 - Comércio de produtos farmaceuticos, médicos, ortopédicos, odontológicos e de cosméticos e perfumaria</t>
  </si>
  <si>
    <t>13001 - Preparação de fibras, fiação e tecelagem</t>
  </si>
  <si>
    <t>14001 - Confecção de artigos do vestuário e acessórios, exceto sob medida</t>
  </si>
  <si>
    <t>13002 - Fabricação de artefatos têxteis, exceto vestuário</t>
  </si>
  <si>
    <t>66001 - Atividades auxiliares dos serviços financeiros</t>
  </si>
  <si>
    <t>45020 - Manutenção e reparação de veículos automotores</t>
  </si>
  <si>
    <t>48042 - Comércio de artigos do vestuário, complementos, calçados e artigos de viagem</t>
  </si>
  <si>
    <t>95030 - Reparação e manutenção de objetos e equipamentos pessoais e domésticos</t>
  </si>
  <si>
    <t>15020 - Fabricação de calçados e partes para calçados, de qualquer material</t>
  </si>
  <si>
    <t>16002 - Fabricação de produtos de madeira, cortiça e material trançado, exceto móveis</t>
  </si>
  <si>
    <t>96090 - Outras atividades de serviços pessoais</t>
  </si>
  <si>
    <t xml:space="preserve">17002 - Fabricação de embalagens e de produtos diversos de papel, cartolina, papel-cartão e papelão </t>
  </si>
  <si>
    <t>48079 - Comércio de produtos novos não especificados anteriormente</t>
  </si>
  <si>
    <t>74000 - Outras atividades profissionais, científicas e técnicas não especificadas anteriormente</t>
  </si>
  <si>
    <t>20020 - Fabricação de sabões, detergentes, produtos de limpeza, cosméticos, produtos de perfumaria e de higiene pessoal</t>
  </si>
  <si>
    <t>56011 - Restaurantes e outros estabelecimentos de serviços de alimentação e bebidas</t>
  </si>
  <si>
    <t>62000 - Atividades dos serviços de tecnologia da informação</t>
  </si>
  <si>
    <t>23091 - Fabricação de produtos cerâmicos</t>
  </si>
  <si>
    <t>63000 - Atividades de prestação de serviços de informação</t>
  </si>
  <si>
    <t>25001 - Fabricação de produtos de metal, exceto máquinas e equipamentos</t>
  </si>
  <si>
    <t>31000 - Fabricação de móveis</t>
  </si>
  <si>
    <t>48073 - Comércio de eletrodomésticos, móveis e outros artigos de residência</t>
  </si>
  <si>
    <t>32003 - Fabricação de artefatos para pesca e esporte e de brinquedos e jogos recreativos</t>
  </si>
  <si>
    <t>85029 - Outras atividades de ensino</t>
  </si>
  <si>
    <t>32009 - Fabricação de produtos diversos</t>
  </si>
  <si>
    <t>48030 - Comércio de produtos alimentícios, bebidas e fumo</t>
  </si>
  <si>
    <t>41000 - Construção de edifícios</t>
  </si>
  <si>
    <t>43000 - Serviços especializados para construção</t>
  </si>
  <si>
    <t>45010 - Comércio de veículos automotores</t>
  </si>
  <si>
    <t>86004 - Outras atividades de ensino</t>
  </si>
  <si>
    <t>48100 - Comércio ambulante e feiras</t>
  </si>
  <si>
    <t>45040 - Comércio, manutenção e reparação de motocicletas, peças e acessórios</t>
  </si>
  <si>
    <t>71000 - Serviços de arquitetura e engenharia e atividades técnicas relacionadas; Testes e análises técnicas</t>
  </si>
  <si>
    <t>48010 - Representantes comerciais e agentes do comércio, exceto de veículos automotores e motocicletas</t>
  </si>
  <si>
    <t>68000 - Atividades imobiliárias</t>
  </si>
  <si>
    <t>78000 - Seleção, agenciamento e locação de mão-de-obra</t>
  </si>
  <si>
    <t>48041 - Comércio de tecidos, artefatos de tecidos e armarinho</t>
  </si>
  <si>
    <t>48077 - Comércio de produtos usados</t>
  </si>
  <si>
    <t>49030 - Transporte rodoviário de passageiros</t>
  </si>
  <si>
    <t>90000 - Atividades artísticas, criativas e de espetáculos</t>
  </si>
  <si>
    <t>93012 - Atividades de condicionamento físico</t>
  </si>
  <si>
    <t>66002 - Atividades auxiliares dos seguros, da previdência complementar e dos planos de saúde</t>
  </si>
  <si>
    <t>82003 - Atividades de organização de eventos, exceto culturais e esportivos</t>
  </si>
  <si>
    <t>82009 - Outras atividades de serviços prestados principalmente às empresas</t>
  </si>
  <si>
    <t>Código da atividade/Atividade</t>
  </si>
  <si>
    <t>Empregadora_Mulher</t>
  </si>
  <si>
    <t>Empregador_Homem</t>
  </si>
  <si>
    <t>GERAL</t>
  </si>
  <si>
    <t>Distribuição da atividade econômica dos TCPs, conforme condição do domicílio</t>
  </si>
  <si>
    <t>Distribuição das empreendedoras por atividades econômicas  e domicílio</t>
  </si>
  <si>
    <t>Atividade econômica e condição no domicílio - Homens</t>
  </si>
  <si>
    <t>Atividade econômica e condição no domicílio - Mulheres</t>
  </si>
  <si>
    <t>Atividade econômica</t>
  </si>
  <si>
    <t>Situação do domicílio</t>
  </si>
  <si>
    <t>TCP Homem</t>
  </si>
  <si>
    <t>TCP Mulher</t>
  </si>
  <si>
    <t>Condição do domicílio</t>
  </si>
  <si>
    <t>Urbana</t>
  </si>
  <si>
    <t>Rural</t>
  </si>
  <si>
    <t>Distribuição da atividade econômica das empregadoras, conforme condição do domicílio</t>
  </si>
  <si>
    <t>Empregadora</t>
  </si>
  <si>
    <t>Proporção de empreendedoras que possuem CNPJ, coforme situação de domicìlio</t>
  </si>
  <si>
    <t>Possui CNPJ?</t>
  </si>
  <si>
    <t xml:space="preserve">Empregadora </t>
  </si>
  <si>
    <t>Empreendedor</t>
  </si>
  <si>
    <t>Sim</t>
  </si>
  <si>
    <t>Urbano</t>
  </si>
  <si>
    <t>Não</t>
  </si>
  <si>
    <t xml:space="preserve">Empreendedores </t>
  </si>
  <si>
    <t>não</t>
  </si>
  <si>
    <t>Mulheres</t>
  </si>
  <si>
    <t>Homens</t>
  </si>
  <si>
    <t>Faixa etária</t>
  </si>
  <si>
    <t xml:space="preserve">Empregador </t>
  </si>
  <si>
    <t xml:space="preserve">Empreendedor </t>
  </si>
  <si>
    <t>Empreendedor(%)</t>
  </si>
  <si>
    <t>Empreendedora(%)</t>
  </si>
  <si>
    <t>14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</si>
  <si>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</si>
  <si>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</si>
  <si>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</si>
  <si>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</si>
  <si>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</si>
  <si>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</si>
  <si>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</si>
  <si>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</si>
  <si>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</si>
  <si>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</si>
  <si>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</si>
  <si>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</si>
  <si>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</si>
  <si>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r>
      <rPr>
        <sz val="11"/>
        <color theme="1"/>
        <rFont val="Calibri"/>
      </rPr>
      <t xml:space="preserve">Das empreendedoras da zona rural </t>
    </r>
    <r>
      <rPr>
        <b/>
        <sz val="14"/>
        <color rgb="FFFF0000"/>
        <rFont val="Calibri"/>
      </rPr>
      <t>25%</t>
    </r>
    <r>
      <rPr>
        <sz val="11"/>
        <color theme="1"/>
        <rFont val="Calibri"/>
      </rPr>
      <t xml:space="preserve">, possuem entre 45 e 49 anos. </t>
    </r>
  </si>
  <si>
    <r>
      <rPr>
        <sz val="11"/>
        <color theme="1"/>
        <rFont val="Calibri"/>
      </rPr>
      <t xml:space="preserve">Das empreendedoras da zona urbana , aproximadamente </t>
    </r>
    <r>
      <rPr>
        <b/>
        <sz val="14"/>
        <color rgb="FFFF0000"/>
        <rFont val="Calibri"/>
      </rPr>
      <t>15%</t>
    </r>
    <r>
      <rPr>
        <sz val="11"/>
        <color theme="1"/>
        <rFont val="Calibri"/>
      </rPr>
      <t>, possuem entre 35 e 39 anos.</t>
    </r>
  </si>
  <si>
    <t>Condição no domicílio e horas trabalhadas das pessoas que trabalham no domicílio</t>
  </si>
  <si>
    <t>Média de horas</t>
  </si>
  <si>
    <t>Empreendedores e média de horas trabalhadas</t>
  </si>
  <si>
    <t>Mulher.Pessoa responsável pelo domicílio</t>
  </si>
  <si>
    <t>Horas</t>
  </si>
  <si>
    <t>Mulher.Cônjuge ou companheiro(a) de sexo diferente</t>
  </si>
  <si>
    <t>Mulher.Filho(a) do responsável e do cônjuge</t>
  </si>
  <si>
    <t>Mulher.Filho(a) somente do responsável</t>
  </si>
  <si>
    <t>Mulher.Genro ou nora</t>
  </si>
  <si>
    <t>Mulher.Pai, mãe, padrasto ou madrasta</t>
  </si>
  <si>
    <t>Mulher.Neto(a)</t>
  </si>
  <si>
    <t>Mulher.Irmão ou irmã</t>
  </si>
  <si>
    <t>Mulher.Avô ou avó</t>
  </si>
  <si>
    <t>Condição no domicílio e horas trabalhadas</t>
  </si>
  <si>
    <t>Homem.Pessoa responsável pelo domicílio</t>
  </si>
  <si>
    <t>Homem.Cônjuge ou companheiro(a) de sexo diferente</t>
  </si>
  <si>
    <t>Homem.Cônjuge ou companheiro(a) do mesmo sexo</t>
  </si>
  <si>
    <t>Homem.Filho(a) do responsável e do cônjuge</t>
  </si>
  <si>
    <t>Homem.Filho(a) somente do responsável</t>
  </si>
  <si>
    <t>Homem.Enteado(a)</t>
  </si>
  <si>
    <t>Homem.Genro ou nora</t>
  </si>
  <si>
    <t>Homem.Pai, mãe, padrasto ou madrasta</t>
  </si>
  <si>
    <t>Homem.Neto(a)</t>
  </si>
  <si>
    <t>Homem.Irmão ou irmã</t>
  </si>
  <si>
    <t>Homem.Outro parente</t>
  </si>
  <si>
    <t>Rendimento médio das empreendedoras que trabalham no domicílio, conforme espécie de unidade doméstica</t>
  </si>
  <si>
    <t>Epreendedoras</t>
  </si>
  <si>
    <t>Rendimento</t>
  </si>
  <si>
    <t>Nuclear</t>
  </si>
  <si>
    <t>Rendimento médio dos empreendedores que trabalham no domicíliio, conforme espécie de unidade doméstica</t>
  </si>
  <si>
    <t>Média de idade por unidade doméstica</t>
  </si>
  <si>
    <t>Espécie de unidade doméstica - Empreendedoras</t>
  </si>
  <si>
    <t>Idade</t>
  </si>
  <si>
    <t>Espécie de unidade doméstica - Empreendedores</t>
  </si>
  <si>
    <t>Todas as empreendedoras com local</t>
  </si>
  <si>
    <t>Local</t>
  </si>
  <si>
    <t>Sim(%)</t>
  </si>
  <si>
    <t>Não(%)</t>
  </si>
  <si>
    <t>Em local designado pelo empregador, cliente ou freguês</t>
  </si>
  <si>
    <t>Em domicílio de empregador, patrão, sócio ou freguês</t>
  </si>
  <si>
    <t>No domicílio de residência, em local exclusivo para o desempenho da atividade</t>
  </si>
  <si>
    <t>No domicílio de residência, sem local exclusivo para o desempenho da atividade</t>
  </si>
  <si>
    <t>Em veículo automotor (táxi, ônibus, caminhão, automóvel, embarcação, etc.)</t>
  </si>
  <si>
    <t>Em via ou área pública (rua, rio, manguezal, mata pública, praça, praia etc.)</t>
  </si>
  <si>
    <t>Em outro local, especifique</t>
  </si>
  <si>
    <t>Essas são as que não possuem local?</t>
  </si>
  <si>
    <t>Todos os empreendedores com local</t>
  </si>
  <si>
    <t>Em estabelecimento de outro négocio/empresa</t>
  </si>
  <si>
    <t>Empreendedoras fora do domicílio e CNPJ</t>
  </si>
  <si>
    <t>interaction(V2007, VD2006)</t>
  </si>
  <si>
    <t>VD2004Unipessoal</t>
  </si>
  <si>
    <t>VD2004Nuclear</t>
  </si>
  <si>
    <t>VD2004Estendida</t>
  </si>
  <si>
    <t>Homem.14 a 19 anos</t>
  </si>
  <si>
    <t>Mulher.14 a 19 anos</t>
  </si>
  <si>
    <t>Homem.20 a 24 anos</t>
  </si>
  <si>
    <t>Mulher.20 a 24 anos</t>
  </si>
  <si>
    <t>Homem.25 a 29 anos</t>
  </si>
  <si>
    <t>Mulher.25 a 29 anos</t>
  </si>
  <si>
    <t>Homem.30 a 34 anos</t>
  </si>
  <si>
    <t>Mulher.30 a 34 anos</t>
  </si>
  <si>
    <t>Homem.35 a 39 anos</t>
  </si>
  <si>
    <t>Mulher.35 a 39 anos</t>
  </si>
  <si>
    <t>Homem.40 a 44 anos</t>
  </si>
  <si>
    <t>Mulher.40 a 44 anos</t>
  </si>
  <si>
    <t>Homem.45 a 49 anos</t>
  </si>
  <si>
    <t>Mulher.45 a 49 anos</t>
  </si>
  <si>
    <t>Homem.50 a 54 anos</t>
  </si>
  <si>
    <t>Mulher.50 a 54 anos</t>
  </si>
  <si>
    <t>Homem.55 a 59 anos</t>
  </si>
  <si>
    <t>Mulher.55 a 59 anos</t>
  </si>
  <si>
    <t>Homem.60 a 64 anos</t>
  </si>
  <si>
    <t>Mulher.60 a 64 anos</t>
  </si>
  <si>
    <t>Homem.65 a 69 anos</t>
  </si>
  <si>
    <t>Mulher.65 a 69 anos</t>
  </si>
  <si>
    <t>Homem.70 a 74 anos</t>
  </si>
  <si>
    <t>Mulher.70 a 74 anos</t>
  </si>
  <si>
    <t>Homem.75 a 79 anos</t>
  </si>
  <si>
    <t>Mulher.75 a 79 anos</t>
  </si>
  <si>
    <t>Mulher.80 anos ou mais</t>
  </si>
  <si>
    <t>Rendimento médio por faixa etária e espécie de unidade doméstica</t>
  </si>
  <si>
    <t>interaction(V2007, VD2006, VD2004)</t>
  </si>
  <si>
    <t>VD4016</t>
  </si>
  <si>
    <t>Homem.14 a 19 anos.Unipessoal</t>
  </si>
  <si>
    <t>Mulher.14 a 19 anos.Unipessoal</t>
  </si>
  <si>
    <t>Mulher.20 a 24 anos.Unipessoal</t>
  </si>
  <si>
    <t>Homem.25 a 29 anos.Unipessoal</t>
  </si>
  <si>
    <t>Mulher.25 a 29 anos.Unipessoal</t>
  </si>
  <si>
    <t>Homem.35 a 39 anos.Unipessoal</t>
  </si>
  <si>
    <t>Homem.40 a 44 anos.Unipessoal</t>
  </si>
  <si>
    <t>Mulher.40 a 44 anos.Unipessoal</t>
  </si>
  <si>
    <t>Homem.45 a 49 anos.Unipessoal</t>
  </si>
  <si>
    <t>Mulher.45 a 49 anos.Unipessoal</t>
  </si>
  <si>
    <t>Homem.50 a 54 anos.Unipessoal</t>
  </si>
  <si>
    <t>Mulher.50 a 54 anos.Unipessoal</t>
  </si>
  <si>
    <t>Mulher.55 a 59 anos.Unipessoal</t>
  </si>
  <si>
    <t>Homem.60 a 64 anos.Unipessoal</t>
  </si>
  <si>
    <t>Mulher.60 a 64 anos.Unipessoal</t>
  </si>
  <si>
    <t>Mulher.65 a 69 anos.Unipessoal</t>
  </si>
  <si>
    <t>Homem.70 a 74 anos.Unipessoal</t>
  </si>
  <si>
    <t>Mulher.70 a 74 anos.Unipessoal</t>
  </si>
  <si>
    <t>Mulher.75 a 79 anos.Unipessoal</t>
  </si>
  <si>
    <t>Homem.14 a 19 anos.Nuclear</t>
  </si>
  <si>
    <t>Mulher.14 a 19 anos.Nuclear</t>
  </si>
  <si>
    <t>Homem.20 a 24 anos.Nuclear</t>
  </si>
  <si>
    <t>Mulher.20 a 24 anos.Nuclear</t>
  </si>
  <si>
    <t>Homem.25 a 29 anos.Nuclear</t>
  </si>
  <si>
    <t>Mulher.25 a 29 anos.Nuclear</t>
  </si>
  <si>
    <t>Homem.30 a 34 anos.Nuclear</t>
  </si>
  <si>
    <t>Mulher.30 a 34 anos.Nuclear</t>
  </si>
  <si>
    <t>Homem.35 a 39 anos.Nuclear</t>
  </si>
  <si>
    <t>Mulher.35 a 39 anos.Nuclear</t>
  </si>
  <si>
    <t>Homem.40 a 44 anos.Nuclear</t>
  </si>
  <si>
    <t>Mulher.40 a 44 anos.Nuclear</t>
  </si>
  <si>
    <t>Homem.45 a 49 anos.Nuclear</t>
  </si>
  <si>
    <t>Mulher.45 a 49 anos.Nuclear</t>
  </si>
  <si>
    <t>Homem.50 a 54 anos.Nuclear</t>
  </si>
  <si>
    <t>Mulher.50 a 54 anos.Nuclear</t>
  </si>
  <si>
    <t>Homem.55 a 59 anos.Nuclear</t>
  </si>
  <si>
    <t>Mulher.55 a 59 anos.Nuclear</t>
  </si>
  <si>
    <t>Homem.60 a 64 anos.Nuclear</t>
  </si>
  <si>
    <t>Mulher.60 a 64 anos.Nuclear</t>
  </si>
  <si>
    <t>Homem.65 a 69 anos.Nuclear</t>
  </si>
  <si>
    <t>Mulher.65 a 69 anos.Nuclear</t>
  </si>
  <si>
    <t>Homem.70 a 74 anos.Nuclear</t>
  </si>
  <si>
    <t>Mulher.70 a 74 anos.Nuclear</t>
  </si>
  <si>
    <t>Mulher.75 a 79 anos.Nuclear</t>
  </si>
  <si>
    <t>Mulher.14 a 19 anos.Estendida</t>
  </si>
  <si>
    <t>Homem.20 a 24 anos.Estendida</t>
  </si>
  <si>
    <t>Mulher.20 a 24 anos.Estendida</t>
  </si>
  <si>
    <t>Homem.25 a 29 anos.Estendida</t>
  </si>
  <si>
    <t>Mulher.25 a 29 anos.Estendida</t>
  </si>
  <si>
    <t>Homem.30 a 34 anos.Estendida</t>
  </si>
  <si>
    <t>Mulher.30 a 34 anos.Estendida</t>
  </si>
  <si>
    <t>Homem.35 a 39 anos.Estendida</t>
  </si>
  <si>
    <t>Mulher.35 a 39 anos.Estendida</t>
  </si>
  <si>
    <t>Mulher.40 a 44 anos.Estendida</t>
  </si>
  <si>
    <t>Homem.45 a 49 anos.Estendida</t>
  </si>
  <si>
    <t>Mulher.45 a 49 anos.Estendida</t>
  </si>
  <si>
    <t>Mulher.50 a 54 anos.Estendida</t>
  </si>
  <si>
    <t>Homem.55 a 59 anos.Estendida</t>
  </si>
  <si>
    <t>Mulher.55 a 59 anos.Estendida</t>
  </si>
  <si>
    <t>Homem.60 a 64 anos.Estendida</t>
  </si>
  <si>
    <t>Mulher.60 a 64 anos.Estendida</t>
  </si>
  <si>
    <t>Homem.65 a 69 anos.Estendida</t>
  </si>
  <si>
    <t>Mulher.65 a 69 anos.Estendida</t>
  </si>
  <si>
    <t>Homem.70 a 74 anos.Estendida</t>
  </si>
  <si>
    <t>Mulher.70 a 74 anos.Estendida</t>
  </si>
  <si>
    <t>Homem.75 a 79 anos.Estendida</t>
  </si>
  <si>
    <t>Mulher.75 a 79 anos.Estendida</t>
  </si>
  <si>
    <t>Mulher.80 anos ou mais.Estendida</t>
  </si>
  <si>
    <t>interaction(V4013, V1022)</t>
  </si>
  <si>
    <t>V2007Homem</t>
  </si>
  <si>
    <t>V2007Mulher</t>
  </si>
  <si>
    <t>10010.Urbana</t>
  </si>
  <si>
    <t>10030.Urbana</t>
  </si>
  <si>
    <t>14001.Urbana</t>
  </si>
  <si>
    <t>16002.Urbana</t>
  </si>
  <si>
    <t>10021.Urbana</t>
  </si>
  <si>
    <t>10099.Urbana</t>
  </si>
  <si>
    <t>41000.Urbana</t>
  </si>
  <si>
    <t>13001.Urbana</t>
  </si>
  <si>
    <t>42000.Urbana</t>
  </si>
  <si>
    <t>43000.Urbana</t>
  </si>
  <si>
    <t>13002.Urbana</t>
  </si>
  <si>
    <t>45020.Urbana</t>
  </si>
  <si>
    <t>49030.Urbana</t>
  </si>
  <si>
    <t>12000.Urbana</t>
  </si>
  <si>
    <t>48030.Urbana</t>
  </si>
  <si>
    <t>68000.Urbana</t>
  </si>
  <si>
    <t>14002.Urbana</t>
  </si>
  <si>
    <t>48071.Urbana</t>
  </si>
  <si>
    <t>69000.Urbana</t>
  </si>
  <si>
    <t>17002.Urbana</t>
  </si>
  <si>
    <t>15012.Urbana</t>
  </si>
  <si>
    <t>15020.Urbana</t>
  </si>
  <si>
    <t>48075.Urbana</t>
  </si>
  <si>
    <t>82003.Urbana</t>
  </si>
  <si>
    <t>18000.Urbana</t>
  </si>
  <si>
    <t>48076.Urbana</t>
  </si>
  <si>
    <t>96020.Urbana</t>
  </si>
  <si>
    <t>22010.Urbana</t>
  </si>
  <si>
    <t>49040.Urbana</t>
  </si>
  <si>
    <t>22020.Urbana</t>
  </si>
  <si>
    <t>56011.Urbana</t>
  </si>
  <si>
    <t>23010.Urbana</t>
  </si>
  <si>
    <t>23091.Urbana</t>
  </si>
  <si>
    <t>56012.Urbana</t>
  </si>
  <si>
    <t>23099.Urbana</t>
  </si>
  <si>
    <t>62000.Urbana</t>
  </si>
  <si>
    <t>25001.Urbana</t>
  </si>
  <si>
    <t>71000.Urbana</t>
  </si>
  <si>
    <t>20020.Urbana</t>
  </si>
  <si>
    <t>31000.Urbana</t>
  </si>
  <si>
    <t>25002.Urbana</t>
  </si>
  <si>
    <t>73010.Urbana</t>
  </si>
  <si>
    <t>32001.Urbana</t>
  </si>
  <si>
    <t>32002.Urbana</t>
  </si>
  <si>
    <t>32009.Urbana</t>
  </si>
  <si>
    <t>45010.Urbana</t>
  </si>
  <si>
    <t>45030.Urbana</t>
  </si>
  <si>
    <t>45040.Urbana</t>
  </si>
  <si>
    <t>32003.Urbana</t>
  </si>
  <si>
    <t>48010.Urbana</t>
  </si>
  <si>
    <t>48020.Urbana</t>
  </si>
  <si>
    <t>48041.Urbana</t>
  </si>
  <si>
    <t>48042.Urbana</t>
  </si>
  <si>
    <t>48072.Urbana</t>
  </si>
  <si>
    <t>48073.Urbana</t>
  </si>
  <si>
    <t>48078.Urbana</t>
  </si>
  <si>
    <t>48079.Urbana</t>
  </si>
  <si>
    <t>48100.Urbana</t>
  </si>
  <si>
    <t>53002.Urbana</t>
  </si>
  <si>
    <t>48077.Urbana</t>
  </si>
  <si>
    <t>63000.Urbana</t>
  </si>
  <si>
    <t>56020.Urbana</t>
  </si>
  <si>
    <t>66002.Urbana</t>
  </si>
  <si>
    <t>66001.Urbana</t>
  </si>
  <si>
    <t>70000.Urbana</t>
  </si>
  <si>
    <t>74000.Urbana</t>
  </si>
  <si>
    <t>79000.Urbana</t>
  </si>
  <si>
    <t>85029.Urbana</t>
  </si>
  <si>
    <t>77010.Urbana</t>
  </si>
  <si>
    <t>86009.Urbana</t>
  </si>
  <si>
    <t>86004.Urbana</t>
  </si>
  <si>
    <t>80000.Urbana</t>
  </si>
  <si>
    <t>93012.Urbana</t>
  </si>
  <si>
    <t>82001.Urbana</t>
  </si>
  <si>
    <t>61000.Urbana</t>
  </si>
  <si>
    <t>82009.Urbana</t>
  </si>
  <si>
    <t>95010.Urbana</t>
  </si>
  <si>
    <t>82002.Urbana</t>
  </si>
  <si>
    <t>95030.Urbana</t>
  </si>
  <si>
    <t>78000.Urbana</t>
  </si>
  <si>
    <t>96090.Urbana</t>
  </si>
  <si>
    <t>86002.Urbana</t>
  </si>
  <si>
    <t>10021.Rural</t>
  </si>
  <si>
    <t>10030.Rural</t>
  </si>
  <si>
    <t>10091.Rural</t>
  </si>
  <si>
    <t>90000.Urbana</t>
  </si>
  <si>
    <t>10092.Rural</t>
  </si>
  <si>
    <t>13002.Rural</t>
  </si>
  <si>
    <t>93011.Urbana</t>
  </si>
  <si>
    <t>10099.Rural</t>
  </si>
  <si>
    <t>14001.Rural</t>
  </si>
  <si>
    <t>48010.Rural</t>
  </si>
  <si>
    <t>14002.Rural</t>
  </si>
  <si>
    <t>48030.Rural</t>
  </si>
  <si>
    <t>16002.Rural</t>
  </si>
  <si>
    <t>48042.Rural</t>
  </si>
  <si>
    <t>96010.Urbana</t>
  </si>
  <si>
    <t>41000.Rural</t>
  </si>
  <si>
    <t>15012.Rural</t>
  </si>
  <si>
    <t>56020.Rural</t>
  </si>
  <si>
    <t>25001.Rural</t>
  </si>
  <si>
    <t>71000.Rural</t>
  </si>
  <si>
    <t>48020.Rural</t>
  </si>
  <si>
    <t>96020.Rural</t>
  </si>
  <si>
    <t>48071.Rural</t>
  </si>
  <si>
    <t>56012.Rural</t>
  </si>
  <si>
    <t>13001.Rural</t>
  </si>
  <si>
    <t>23091.Rural</t>
  </si>
  <si>
    <t>62000.Rural</t>
  </si>
  <si>
    <t>92000.Urbana</t>
  </si>
  <si>
    <t>43000.Rural</t>
  </si>
  <si>
    <t>48079.Rural</t>
  </si>
  <si>
    <t>45020.Rural</t>
  </si>
  <si>
    <t>56011.Rural</t>
  </si>
  <si>
    <t>45040.Rural</t>
  </si>
  <si>
    <t>31000.Rural</t>
  </si>
  <si>
    <t>69000.Rural</t>
  </si>
  <si>
    <t>85029.Rural</t>
  </si>
  <si>
    <t>55000.Urbana</t>
  </si>
  <si>
    <t>48100.Rural</t>
  </si>
  <si>
    <t>74000.Rural</t>
  </si>
  <si>
    <t>95030.Rural</t>
  </si>
  <si>
    <t>33001.Urbana</t>
  </si>
  <si>
    <t>33001.Rural</t>
  </si>
  <si>
    <t>10010.Rural</t>
  </si>
  <si>
    <t>77020.Urbana</t>
  </si>
  <si>
    <t>49040.Rural</t>
  </si>
  <si>
    <t>Conta própria</t>
  </si>
  <si>
    <t>Ano</t>
  </si>
  <si>
    <t xml:space="preserve">Um </t>
  </si>
  <si>
    <t xml:space="preserve">Dois </t>
  </si>
  <si>
    <t>Três</t>
  </si>
  <si>
    <t>Um</t>
  </si>
  <si>
    <t>Dois</t>
  </si>
  <si>
    <t>Possui CNPJ condição do domicílio</t>
  </si>
  <si>
    <t>TCP-2018</t>
  </si>
  <si>
    <t>interaction(V4019, V1022)</t>
  </si>
  <si>
    <t>Sim.Urbana</t>
  </si>
  <si>
    <t>Não.Urbana</t>
  </si>
  <si>
    <t>Sim.Rural</t>
  </si>
  <si>
    <t>Não.Rural</t>
  </si>
  <si>
    <t>TCP-2019</t>
  </si>
  <si>
    <t>TCP-2020</t>
  </si>
  <si>
    <t>TCP 2022</t>
  </si>
  <si>
    <t>TCP - 2023</t>
  </si>
  <si>
    <t>Frequência de empreendedoras de contribuintes com a previdência</t>
  </si>
  <si>
    <t>INSS</t>
  </si>
  <si>
    <t>Geral Homens</t>
  </si>
  <si>
    <t>Geral mulheres</t>
  </si>
  <si>
    <t>Contribuinte</t>
  </si>
  <si>
    <t>Não contribuinte</t>
  </si>
  <si>
    <t>TPC Mulher</t>
  </si>
  <si>
    <t>Se tem ou não CNPJ</t>
  </si>
  <si>
    <t>Tem CNPJ</t>
  </si>
  <si>
    <t>Não tem CNPJ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</si>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</sst>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_-;\-* #,##0_-;_-* &quot;-&quot;_-;_-@"/>
    <numFmt numFmtId="165" formatCode="0.0%"/>
  </numFmts>
  <fonts count="19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b/>
      <sz val="8"/>
      <color rgb="FF000000"/>
      <name val="Calibri"/>
    </font>
    <font>
      <sz val="8"/>
      <color rgb="FF000000"/>
      <name val="Calibri"/>
    </font>
    <font>
      <sz val="11"/>
      <color theme="1"/>
      <name val="Arial"/>
    </font>
    <font>
      <b/>
      <sz val="10"/>
      <color rgb="FF00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6"/>
      <color rgb="FFFF0000"/>
      <name val="Calibri"/>
    </font>
    <font>
      <sz val="8"/>
      <color rgb="FF000000"/>
      <name val="Montserrat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9E2F3"/>
        <bgColor rgb="FFD9E2F3"/>
      </patternFill>
    </fill>
    <fill>
      <patternFill patternType="solid">
        <fgColor rgb="FFFFCCCC"/>
        <bgColor rgb="FFFFCCCC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left" vertical="center"/>
    </xf>
    <xf numFmtId="10" fontId="3" fillId="3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1" fillId="0" borderId="2" xfId="0" applyFont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top"/>
    </xf>
    <xf numFmtId="10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10" fontId="6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9" fontId="6" fillId="5" borderId="3" xfId="0" applyNumberFormat="1" applyFont="1" applyFill="1" applyBorder="1" applyAlignment="1">
      <alignment horizontal="center" vertical="center"/>
    </xf>
    <xf numFmtId="10" fontId="6" fillId="5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7" fillId="6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3" fontId="3" fillId="7" borderId="2" xfId="0" applyNumberFormat="1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3" fontId="7" fillId="7" borderId="2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9" fontId="7" fillId="6" borderId="2" xfId="0" applyNumberFormat="1" applyFont="1" applyFill="1" applyBorder="1" applyAlignment="1">
      <alignment horizontal="center" vertical="center"/>
    </xf>
    <xf numFmtId="9" fontId="3" fillId="6" borderId="2" xfId="0" applyNumberFormat="1" applyFont="1" applyFill="1" applyBorder="1" applyAlignment="1">
      <alignment horizontal="center" vertical="center"/>
    </xf>
    <xf numFmtId="9" fontId="3" fillId="7" borderId="2" xfId="0" applyNumberFormat="1" applyFont="1" applyFill="1" applyBorder="1" applyAlignment="1">
      <alignment horizontal="center" vertical="center"/>
    </xf>
    <xf numFmtId="9" fontId="5" fillId="8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2" xfId="0" applyFont="1" applyBorder="1" applyAlignment="1">
      <alignment horizontal="center" wrapText="1"/>
    </xf>
    <xf numFmtId="9" fontId="9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6" xfId="0" applyFont="1" applyBorder="1" applyAlignment="1">
      <alignment wrapText="1"/>
    </xf>
    <xf numFmtId="164" fontId="5" fillId="0" borderId="6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4" fontId="5" fillId="0" borderId="6" xfId="0" applyNumberFormat="1" applyFont="1" applyBorder="1" applyAlignment="1">
      <alignment horizontal="center" wrapText="1"/>
    </xf>
    <xf numFmtId="164" fontId="5" fillId="0" borderId="0" xfId="0" applyNumberFormat="1" applyFont="1" applyAlignment="1">
      <alignment horizontal="center"/>
    </xf>
    <xf numFmtId="0" fontId="5" fillId="0" borderId="7" xfId="0" applyFont="1" applyBorder="1"/>
    <xf numFmtId="164" fontId="5" fillId="2" borderId="3" xfId="0" applyNumberFormat="1" applyFont="1" applyFill="1" applyBorder="1"/>
    <xf numFmtId="0" fontId="5" fillId="0" borderId="7" xfId="0" applyFont="1" applyBorder="1" applyAlignment="1">
      <alignment wrapText="1"/>
    </xf>
    <xf numFmtId="3" fontId="5" fillId="0" borderId="0" xfId="0" applyNumberFormat="1" applyFont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1" fontId="5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vertical="center" wrapText="1"/>
    </xf>
    <xf numFmtId="0" fontId="1" fillId="0" borderId="2" xfId="0" applyFont="1" applyBorder="1"/>
    <xf numFmtId="1" fontId="5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4" fillId="0" borderId="2" xfId="0" applyFont="1" applyBorder="1"/>
    <xf numFmtId="49" fontId="10" fillId="0" borderId="2" xfId="0" applyNumberFormat="1" applyFont="1" applyBorder="1" applyAlignment="1">
      <alignment horizontal="left" vertical="top" wrapText="1"/>
    </xf>
    <xf numFmtId="1" fontId="5" fillId="0" borderId="0" xfId="0" applyNumberFormat="1" applyFont="1" applyAlignment="1">
      <alignment horizontal="center" vertical="center"/>
    </xf>
    <xf numFmtId="0" fontId="3" fillId="0" borderId="2" xfId="0" applyFont="1" applyBorder="1"/>
    <xf numFmtId="9" fontId="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3" fillId="2" borderId="2" xfId="0" applyFont="1" applyFill="1" applyBorder="1"/>
    <xf numFmtId="0" fontId="3" fillId="0" borderId="0" xfId="0" applyFont="1" applyAlignment="1">
      <alignment horizontal="center"/>
    </xf>
    <xf numFmtId="0" fontId="3" fillId="0" borderId="1" xfId="0" applyFont="1" applyBorder="1"/>
    <xf numFmtId="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9" fontId="3" fillId="2" borderId="2" xfId="0" applyNumberFormat="1" applyFont="1" applyFill="1" applyBorder="1" applyAlignment="1">
      <alignment horizontal="center" vertical="center"/>
    </xf>
    <xf numFmtId="3" fontId="3" fillId="0" borderId="2" xfId="0" applyNumberFormat="1" applyFont="1" applyBorder="1"/>
    <xf numFmtId="165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/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 vertical="center"/>
    </xf>
    <xf numFmtId="3" fontId="5" fillId="2" borderId="3" xfId="0" applyNumberFormat="1" applyFont="1" applyFill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13" fillId="0" borderId="2" xfId="0" applyFont="1" applyBorder="1" applyAlignment="1">
      <alignment wrapText="1"/>
    </xf>
    <xf numFmtId="165" fontId="5" fillId="0" borderId="2" xfId="0" applyNumberFormat="1" applyFont="1" applyBorder="1" applyAlignment="1">
      <alignment horizontal="center"/>
    </xf>
    <xf numFmtId="165" fontId="5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/>
    <xf numFmtId="41" fontId="7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0" fontId="8" fillId="0" borderId="2" xfId="0" applyFont="1" applyBorder="1"/>
    <xf numFmtId="41" fontId="9" fillId="0" borderId="2" xfId="0" applyNumberFormat="1" applyFont="1" applyBorder="1" applyAlignment="1">
      <alignment horizontal="center"/>
    </xf>
    <xf numFmtId="0" fontId="15" fillId="0" borderId="0" xfId="0" applyFont="1"/>
    <xf numFmtId="41" fontId="9" fillId="0" borderId="2" xfId="0" applyNumberFormat="1" applyFont="1" applyBorder="1" applyAlignment="1">
      <alignment horizontal="right"/>
    </xf>
    <xf numFmtId="0" fontId="16" fillId="0" borderId="0" xfId="0" applyFont="1"/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15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41" fontId="7" fillId="0" borderId="2" xfId="0" applyNumberFormat="1" applyFont="1" applyBorder="1" applyAlignment="1">
      <alignment horizontal="right"/>
    </xf>
    <xf numFmtId="41" fontId="3" fillId="0" borderId="2" xfId="0" applyNumberFormat="1" applyFont="1" applyBorder="1"/>
    <xf numFmtId="0" fontId="14" fillId="9" borderId="2" xfId="0" applyFont="1" applyFill="1" applyBorder="1"/>
    <xf numFmtId="41" fontId="7" fillId="9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right"/>
    </xf>
    <xf numFmtId="41" fontId="7" fillId="9" borderId="2" xfId="0" applyNumberFormat="1" applyFont="1" applyFill="1" applyBorder="1" applyAlignment="1">
      <alignment horizontal="right"/>
    </xf>
    <xf numFmtId="0" fontId="3" fillId="9" borderId="2" xfId="0" applyFont="1" applyFill="1" applyBorder="1"/>
    <xf numFmtId="41" fontId="3" fillId="9" borderId="2" xfId="0" applyNumberFormat="1" applyFont="1" applyFill="1" applyBorder="1"/>
    <xf numFmtId="41" fontId="16" fillId="0" borderId="0" xfId="0" applyNumberFormat="1" applyFont="1"/>
    <xf numFmtId="41" fontId="3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1" fontId="3" fillId="0" borderId="2" xfId="0" applyNumberFormat="1" applyFont="1" applyBorder="1" applyAlignment="1">
      <alignment horizontal="right"/>
    </xf>
    <xf numFmtId="0" fontId="1" fillId="10" borderId="2" xfId="0" applyFont="1" applyFill="1" applyBorder="1"/>
    <xf numFmtId="41" fontId="3" fillId="10" borderId="2" xfId="0" applyNumberFormat="1" applyFont="1" applyFill="1" applyBorder="1" applyAlignment="1">
      <alignment horizontal="center"/>
    </xf>
    <xf numFmtId="9" fontId="3" fillId="10" borderId="2" xfId="0" applyNumberFormat="1" applyFont="1" applyFill="1" applyBorder="1" applyAlignment="1">
      <alignment horizontal="center"/>
    </xf>
    <xf numFmtId="41" fontId="3" fillId="10" borderId="2" xfId="0" applyNumberFormat="1" applyFont="1" applyFill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41" fontId="9" fillId="0" borderId="0" xfId="0" applyNumberFormat="1" applyFont="1" applyAlignment="1">
      <alignment horizontal="right"/>
    </xf>
    <xf numFmtId="41" fontId="9" fillId="11" borderId="0" xfId="0" applyNumberFormat="1" applyFont="1" applyFill="1" applyAlignment="1">
      <alignment horizontal="right"/>
    </xf>
    <xf numFmtId="0" fontId="9" fillId="2" borderId="0" xfId="0" applyFont="1" applyFill="1"/>
    <xf numFmtId="41" fontId="9" fillId="2" borderId="0" xfId="0" applyNumberFormat="1" applyFont="1" applyFill="1" applyAlignment="1">
      <alignment horizontal="right"/>
    </xf>
    <xf numFmtId="0" fontId="5" fillId="0" borderId="6" xfId="0" applyFont="1" applyBorder="1" applyAlignment="1">
      <alignment horizontal="right" wrapText="1"/>
    </xf>
    <xf numFmtId="164" fontId="5" fillId="0" borderId="0" xfId="0" applyNumberFormat="1" applyFont="1" applyAlignment="1">
      <alignment horizontal="right"/>
    </xf>
    <xf numFmtId="3" fontId="5" fillId="0" borderId="6" xfId="0" applyNumberFormat="1" applyFont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1" fillId="12" borderId="2" xfId="0" applyFont="1" applyFill="1" applyBorder="1" applyAlignment="1">
      <alignment horizontal="center" vertical="center"/>
    </xf>
    <xf numFmtId="3" fontId="3" fillId="1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12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/>
    <xf numFmtId="0" fontId="1" fillId="0" borderId="4" xfId="0" applyFont="1" applyBorder="1" applyAlignment="1">
      <alignment horizontal="left" vertical="center"/>
    </xf>
    <xf numFmtId="9" fontId="5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12" borderId="4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3" fillId="12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lang="pt-BR" b="1" i="0">
                <a:solidFill>
                  <a:srgbClr val="000000"/>
                </a:solidFill>
                <a:latin typeface="+mn-lt"/>
              </a:rPr>
              <a:t>Escolaridade de empreendedoras formação e familiar unipessoal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Empreendedoras Unipessoal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esc_familia!$A$35:$A$38</c:f>
              <c:strCache>
                <c:ptCount val="4"/>
                <c:pt idx="0">
                  <c:v>Sem instrução e menos de 1 ano de estudo</c:v>
                </c:pt>
                <c:pt idx="1">
                  <c:v>Fundamental</c:v>
                </c:pt>
                <c:pt idx="2">
                  <c:v>Médio</c:v>
                </c:pt>
                <c:pt idx="3">
                  <c:v>Superior</c:v>
                </c:pt>
              </c:strCache>
            </c:strRef>
          </c:cat>
          <c:val>
            <c:numRef>
              <c:f>esc_familia!$B$35:$B$38</c:f>
              <c:numCache>
                <c:formatCode>0%</c:formatCode>
                <c:ptCount val="4"/>
                <c:pt idx="0">
                  <c:v>0</c:v>
                </c:pt>
                <c:pt idx="1">
                  <c:v>0.27</c:v>
                </c:pt>
                <c:pt idx="2">
                  <c:v>0.3</c:v>
                </c:pt>
                <c:pt idx="3">
                  <c:v>0.43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4B-4DFE-B643-232F1ABB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107831"/>
        <c:axId val="1749989696"/>
      </c:barChart>
      <c:catAx>
        <c:axId val="1599107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Escolaridade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49989696"/>
        <c:crosses val="autoZero"/>
        <c:auto val="1"/>
        <c:lblAlgn val="ctr"/>
        <c:lblOffset val="100"/>
        <c:noMultiLvlLbl val="1"/>
      </c:catAx>
      <c:valAx>
        <c:axId val="174998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Empreendedoras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9107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2018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serie_inss!$B$21</c:f>
              <c:numCache>
                <c:formatCode>#,##0</c:formatCode>
                <c:ptCount val="1"/>
                <c:pt idx="0">
                  <c:v>36335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B3-4A73-A491-B5FF76D88AC3}"/>
            </c:ext>
          </c:extLst>
        </c:ser>
        <c:ser>
          <c:idx val="1"/>
          <c:order val="1"/>
          <c:tx>
            <c:v>2019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serie_inss!$B$22</c:f>
              <c:numCache>
                <c:formatCode>#,##0</c:formatCode>
                <c:ptCount val="1"/>
                <c:pt idx="0">
                  <c:v>21418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B3-4A73-A491-B5FF76D88AC3}"/>
            </c:ext>
          </c:extLst>
        </c:ser>
        <c:ser>
          <c:idx val="2"/>
          <c:order val="2"/>
          <c:tx>
            <c:v>2020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serie_inss!$B$23</c:f>
              <c:numCache>
                <c:formatCode>#,##0</c:formatCode>
                <c:ptCount val="1"/>
                <c:pt idx="0">
                  <c:v>17278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B3-4A73-A491-B5FF76D88AC3}"/>
            </c:ext>
          </c:extLst>
        </c:ser>
        <c:ser>
          <c:idx val="3"/>
          <c:order val="3"/>
          <c:tx>
            <c:v>2021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serie_inss!$B$24</c:f>
              <c:numCache>
                <c:formatCode>#,##0</c:formatCode>
                <c:ptCount val="1"/>
                <c:pt idx="0">
                  <c:v>28390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0B3-4A73-A491-B5FF76D88AC3}"/>
            </c:ext>
          </c:extLst>
        </c:ser>
        <c:ser>
          <c:idx val="4"/>
          <c:order val="4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serie_inss!$B$25</c:f>
              <c:numCache>
                <c:formatCode>#,##0</c:formatCode>
                <c:ptCount val="1"/>
                <c:pt idx="0">
                  <c:v>33932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0B3-4A73-A491-B5FF76D88AC3}"/>
            </c:ext>
          </c:extLst>
        </c:ser>
        <c:ser>
          <c:idx val="5"/>
          <c:order val="5"/>
          <c:tx>
            <c:v>2023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serie_inss!$B$20</c:f>
              <c:strCache>
                <c:ptCount val="1"/>
                <c:pt idx="0">
                  <c:v>Empreendedoras</c:v>
                </c:pt>
              </c:strCache>
            </c:strRef>
          </c:cat>
          <c:val>
            <c:numRef>
              <c:f>serie_inss!$B$26</c:f>
              <c:numCache>
                <c:formatCode>#,##0</c:formatCode>
                <c:ptCount val="1"/>
                <c:pt idx="0">
                  <c:v>28144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0B3-4A73-A491-B5FF76D88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994154"/>
        <c:axId val="501004507"/>
      </c:barChart>
      <c:catAx>
        <c:axId val="119799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01004507"/>
        <c:crosses val="autoZero"/>
        <c:auto val="1"/>
        <c:lblAlgn val="ctr"/>
        <c:lblOffset val="100"/>
        <c:noMultiLvlLbl val="1"/>
      </c:catAx>
      <c:valAx>
        <c:axId val="50100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979941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2018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serie_inss!$F$21</c:f>
              <c:numCache>
                <c:formatCode>#,##0</c:formatCode>
                <c:ptCount val="1"/>
                <c:pt idx="0">
                  <c:v>11122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13-49A5-AD6C-048D0F83D1DB}"/>
            </c:ext>
          </c:extLst>
        </c:ser>
        <c:ser>
          <c:idx val="1"/>
          <c:order val="1"/>
          <c:tx>
            <c:v>2019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serie_inss!$F$22</c:f>
              <c:numCache>
                <c:formatCode>#,##0</c:formatCode>
                <c:ptCount val="1"/>
                <c:pt idx="0">
                  <c:v>15715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13-49A5-AD6C-048D0F83D1DB}"/>
            </c:ext>
          </c:extLst>
        </c:ser>
        <c:ser>
          <c:idx val="2"/>
          <c:order val="2"/>
          <c:tx>
            <c:v>2020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serie_inss!$F$23</c:f>
              <c:numCache>
                <c:formatCode>#,##0</c:formatCode>
                <c:ptCount val="1"/>
                <c:pt idx="0">
                  <c:v>13717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D13-49A5-AD6C-048D0F83D1DB}"/>
            </c:ext>
          </c:extLst>
        </c:ser>
        <c:ser>
          <c:idx val="3"/>
          <c:order val="3"/>
          <c:tx>
            <c:v>2021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serie_inss!$F$24</c:f>
              <c:numCache>
                <c:formatCode>#,##0</c:formatCode>
                <c:ptCount val="1"/>
                <c:pt idx="0">
                  <c:v>16713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D13-49A5-AD6C-048D0F83D1DB}"/>
            </c:ext>
          </c:extLst>
        </c:ser>
        <c:ser>
          <c:idx val="4"/>
          <c:order val="4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serie_inss!$F$25</c:f>
              <c:numCache>
                <c:formatCode>#,##0</c:formatCode>
                <c:ptCount val="1"/>
                <c:pt idx="0">
                  <c:v>25052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D13-49A5-AD6C-048D0F83D1DB}"/>
            </c:ext>
          </c:extLst>
        </c:ser>
        <c:ser>
          <c:idx val="5"/>
          <c:order val="5"/>
          <c:tx>
            <c:v>2023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serie_inss!$F$20</c:f>
              <c:strCache>
                <c:ptCount val="1"/>
                <c:pt idx="0">
                  <c:v>Empreendedores</c:v>
                </c:pt>
              </c:strCache>
            </c:strRef>
          </c:cat>
          <c:val>
            <c:numRef>
              <c:f>serie_inss!$F$26</c:f>
              <c:numCache>
                <c:formatCode>#,##0</c:formatCode>
                <c:ptCount val="1"/>
                <c:pt idx="0">
                  <c:v>24105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D13-49A5-AD6C-048D0F83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74122"/>
        <c:axId val="2069869955"/>
      </c:barChart>
      <c:catAx>
        <c:axId val="151907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69869955"/>
        <c:crosses val="autoZero"/>
        <c:auto val="1"/>
        <c:lblAlgn val="ctr"/>
        <c:lblOffset val="100"/>
        <c:noMultiLvlLbl val="1"/>
      </c:catAx>
      <c:valAx>
        <c:axId val="206986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190741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Empreendedoras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serie_sexo!$A$3:$A$8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serie_sexo!$F$3:$F$8</c:f>
              <c:numCache>
                <c:formatCode>#,##0</c:formatCode>
                <c:ptCount val="6"/>
                <c:pt idx="0">
                  <c:v>118636.3</c:v>
                </c:pt>
                <c:pt idx="1">
                  <c:v>114020.4</c:v>
                </c:pt>
                <c:pt idx="2">
                  <c:v>131002.5</c:v>
                </c:pt>
                <c:pt idx="3">
                  <c:v>124582.8</c:v>
                </c:pt>
                <c:pt idx="4">
                  <c:v>133286.1</c:v>
                </c:pt>
                <c:pt idx="5">
                  <c:v>113081.9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68E-AA19-220C549A7261}"/>
            </c:ext>
          </c:extLst>
        </c:ser>
        <c:ser>
          <c:idx val="1"/>
          <c:order val="1"/>
          <c:tx>
            <c:v>Empreendedores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serie_sexo!$A$3:$A$8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serie_sexo!$G$3:$G$8</c:f>
              <c:numCache>
                <c:formatCode>#,##0</c:formatCode>
                <c:ptCount val="6"/>
                <c:pt idx="0">
                  <c:v>42087.6</c:v>
                </c:pt>
                <c:pt idx="1">
                  <c:v>51821.1</c:v>
                </c:pt>
                <c:pt idx="2">
                  <c:v>47395.4</c:v>
                </c:pt>
                <c:pt idx="3">
                  <c:v>57213.8</c:v>
                </c:pt>
                <c:pt idx="4">
                  <c:v>62481.4</c:v>
                </c:pt>
                <c:pt idx="5">
                  <c:v>62745.9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6-468E-AA19-220C549A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80304"/>
        <c:axId val="1472271384"/>
      </c:lineChart>
      <c:catAx>
        <c:axId val="36378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2271384"/>
        <c:crosses val="autoZero"/>
        <c:auto val="1"/>
        <c:lblAlgn val="ctr"/>
        <c:lblOffset val="100"/>
        <c:noMultiLvlLbl val="1"/>
      </c:catAx>
      <c:valAx>
        <c:axId val="1472271384"/>
        <c:scaling>
          <c:orientation val="minMax"/>
          <c:max val="13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637803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Empreendedoras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serie_sexo!$A$3:$A$8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serie_sexo!$F$3:$F$8</c:f>
              <c:numCache>
                <c:formatCode>#,##0</c:formatCode>
                <c:ptCount val="6"/>
                <c:pt idx="0">
                  <c:v>118636.3</c:v>
                </c:pt>
                <c:pt idx="1">
                  <c:v>114020.4</c:v>
                </c:pt>
                <c:pt idx="2">
                  <c:v>131002.5</c:v>
                </c:pt>
                <c:pt idx="3">
                  <c:v>124582.8</c:v>
                </c:pt>
                <c:pt idx="4">
                  <c:v>133286.1</c:v>
                </c:pt>
                <c:pt idx="5">
                  <c:v>113081.9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A-41FF-B468-A13C70E2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10076"/>
        <c:axId val="32396490"/>
      </c:lineChart>
      <c:catAx>
        <c:axId val="90861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396490"/>
        <c:crosses val="autoZero"/>
        <c:auto val="1"/>
        <c:lblAlgn val="ctr"/>
        <c:lblOffset val="100"/>
        <c:noMultiLvlLbl val="1"/>
      </c:catAx>
      <c:valAx>
        <c:axId val="32396490"/>
        <c:scaling>
          <c:orientation val="minMax"/>
          <c:min val="1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086100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Empreendedores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serie_sexo!$A$3:$A$8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serie_sexo!$G$3:$G$8</c:f>
              <c:numCache>
                <c:formatCode>#,##0</c:formatCode>
                <c:ptCount val="6"/>
                <c:pt idx="0">
                  <c:v>42087.6</c:v>
                </c:pt>
                <c:pt idx="1">
                  <c:v>51821.1</c:v>
                </c:pt>
                <c:pt idx="2">
                  <c:v>47395.4</c:v>
                </c:pt>
                <c:pt idx="3">
                  <c:v>57213.8</c:v>
                </c:pt>
                <c:pt idx="4">
                  <c:v>62481.4</c:v>
                </c:pt>
                <c:pt idx="5">
                  <c:v>62745.9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D-4573-BDDB-7C7759B5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917022"/>
        <c:axId val="905762362"/>
      </c:lineChart>
      <c:catAx>
        <c:axId val="1894917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05762362"/>
        <c:crosses val="autoZero"/>
        <c:auto val="1"/>
        <c:lblAlgn val="ctr"/>
        <c:lblOffset val="100"/>
        <c:noMultiLvlLbl val="1"/>
      </c:catAx>
      <c:valAx>
        <c:axId val="905762362"/>
        <c:scaling>
          <c:orientation val="minMax"/>
          <c:min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9491702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Empreendedoras e condição familiar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511231722458622"/>
          <c:y val="0.14565713358191795"/>
          <c:w val="0.60394888183297746"/>
          <c:h val="0.74352738569251065"/>
        </c:manualLayout>
      </c:layout>
      <c:barChart>
        <c:barDir val="col"/>
        <c:grouping val="clustered"/>
        <c:varyColors val="1"/>
        <c:ser>
          <c:idx val="0"/>
          <c:order val="0"/>
          <c:tx>
            <c:v>Unipessoal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esc_familia!$A$49:$A$56</c:f>
              <c:strCache>
                <c:ptCount val="7"/>
                <c:pt idx="0">
                  <c:v>Sem instrução </c:v>
                </c:pt>
                <c:pt idx="2">
                  <c:v>Fundamental</c:v>
                </c:pt>
                <c:pt idx="4">
                  <c:v>Médio</c:v>
                </c:pt>
                <c:pt idx="6">
                  <c:v>Superior</c:v>
                </c:pt>
              </c:strCache>
            </c:strRef>
          </c:cat>
          <c:val>
            <c:numRef>
              <c:f>esc_familia!$B$49:$B$56</c:f>
              <c:numCache>
                <c:formatCode>General</c:formatCode>
                <c:ptCount val="8"/>
                <c:pt idx="0" formatCode="0%">
                  <c:v>0</c:v>
                </c:pt>
                <c:pt idx="2" formatCode="0%">
                  <c:v>0.27340146919328973</c:v>
                </c:pt>
                <c:pt idx="4" formatCode="0%">
                  <c:v>0.29977036312743288</c:v>
                </c:pt>
                <c:pt idx="6" formatCode="0%">
                  <c:v>0.42682816767927728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79-4EF8-A082-07EF44EE9A2E}"/>
            </c:ext>
          </c:extLst>
        </c:ser>
        <c:ser>
          <c:idx val="1"/>
          <c:order val="1"/>
          <c:tx>
            <c:v> Nuclear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esc_familia!$A$49:$A$56</c:f>
              <c:strCache>
                <c:ptCount val="7"/>
                <c:pt idx="0">
                  <c:v>Sem instrução </c:v>
                </c:pt>
                <c:pt idx="2">
                  <c:v>Fundamental</c:v>
                </c:pt>
                <c:pt idx="4">
                  <c:v>Médio</c:v>
                </c:pt>
                <c:pt idx="6">
                  <c:v>Superior</c:v>
                </c:pt>
              </c:strCache>
            </c:strRef>
          </c:cat>
          <c:val>
            <c:numRef>
              <c:f>esc_familia!$C$49:$C$56</c:f>
              <c:numCache>
                <c:formatCode>General</c:formatCode>
                <c:ptCount val="8"/>
                <c:pt idx="0" formatCode="0%">
                  <c:v>1.1188953779034437E-3</c:v>
                </c:pt>
                <c:pt idx="2" formatCode="0%">
                  <c:v>0.23113201867634109</c:v>
                </c:pt>
                <c:pt idx="4" formatCode="0%">
                  <c:v>0.50685589842454881</c:v>
                </c:pt>
                <c:pt idx="6" formatCode="0%">
                  <c:v>0.26089318752120683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79-4EF8-A082-07EF44EE9A2E}"/>
            </c:ext>
          </c:extLst>
        </c:ser>
        <c:ser>
          <c:idx val="2"/>
          <c:order val="2"/>
          <c:tx>
            <c:v>Estendida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esc_familia!$A$49:$A$56</c:f>
              <c:strCache>
                <c:ptCount val="7"/>
                <c:pt idx="0">
                  <c:v>Sem instrução </c:v>
                </c:pt>
                <c:pt idx="2">
                  <c:v>Fundamental</c:v>
                </c:pt>
                <c:pt idx="4">
                  <c:v>Médio</c:v>
                </c:pt>
                <c:pt idx="6">
                  <c:v>Superior</c:v>
                </c:pt>
              </c:strCache>
            </c:strRef>
          </c:cat>
          <c:val>
            <c:numRef>
              <c:f>esc_familia!$D$49:$D$56</c:f>
              <c:numCache>
                <c:formatCode>General</c:formatCode>
                <c:ptCount val="8"/>
                <c:pt idx="0" formatCode="0%">
                  <c:v>4.1741572367447285E-2</c:v>
                </c:pt>
                <c:pt idx="2" formatCode="0%">
                  <c:v>0.395490702739484</c:v>
                </c:pt>
                <c:pt idx="4" formatCode="0%">
                  <c:v>0.40565388193554447</c:v>
                </c:pt>
                <c:pt idx="6" formatCode="0%">
                  <c:v>0.15711384295752415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B79-4EF8-A082-07EF44EE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2096"/>
        <c:axId val="1670881993"/>
      </c:barChart>
      <c:catAx>
        <c:axId val="2103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0881993"/>
        <c:crosses val="autoZero"/>
        <c:auto val="1"/>
        <c:lblAlgn val="ctr"/>
        <c:lblOffset val="100"/>
        <c:noMultiLvlLbl val="1"/>
      </c:catAx>
      <c:valAx>
        <c:axId val="16708819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035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2639680798488"/>
          <c:y val="0.15772716410642548"/>
        </c:manualLayout>
      </c:layout>
      <c:overlay val="0"/>
      <c:txPr>
        <a:bodyPr/>
        <a:lstStyle/>
        <a:p>
          <a:pPr lvl="0">
            <a:defRPr sz="1100" b="1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rPr sz="1400" b="1" i="0">
                <a:solidFill>
                  <a:srgbClr val="000000"/>
                </a:solidFill>
                <a:latin typeface="+mn-lt"/>
              </a:rPr>
              <a:t>Empreendedoras  (%)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Empreendedora  (%)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atividade_dom!$E$3:$E$45</c:f>
              <c:strCache>
                <c:ptCount val="43"/>
                <c:pt idx="0">
                  <c:v>96020 - Cabeleireiros e outras atividades de tratamento de beleza</c:v>
                </c:pt>
                <c:pt idx="1">
                  <c:v>14002 - Confecção, sob medida, de artigos do vestuário</c:v>
                </c:pt>
                <c:pt idx="2">
                  <c:v>56012 - Serviços de catering, bufê e outros serviços de comida preparada</c:v>
                </c:pt>
                <c:pt idx="3">
                  <c:v>14001 - Confecção de artigos do vestuário e acessórios, exceto sob medida</c:v>
                </c:pt>
                <c:pt idx="4">
                  <c:v>13002 - Fabricação de artefatos têxteis, exceto vestuário</c:v>
                </c:pt>
                <c:pt idx="5">
                  <c:v>10030 - Laticínios</c:v>
                </c:pt>
                <c:pt idx="6">
                  <c:v>48042 - Comércio de artigos do vestuário, complementos, calçados e artigos de viagem</c:v>
                </c:pt>
                <c:pt idx="7">
                  <c:v>48071 - Comércio de produtos farmaceuticos, médicos, ortopédicos, odontológicos e de cosméticos e perfumaria</c:v>
                </c:pt>
                <c:pt idx="8">
                  <c:v>69000 - Atividades jurídicas, de contabilidade e de auditoria </c:v>
                </c:pt>
                <c:pt idx="9">
                  <c:v>48079 - Comércio de produtos novos não especificados anteriormente</c:v>
                </c:pt>
                <c:pt idx="10">
                  <c:v>56011 - Restaurantes e outros estabelecimentos de serviços de alimentação e bebidas</c:v>
                </c:pt>
                <c:pt idx="11">
                  <c:v>96090 - Outras atividades de serviços pessoais</c:v>
                </c:pt>
                <c:pt idx="12">
                  <c:v>13001 - Preparação de fibras, fiação e tecelagem</c:v>
                </c:pt>
                <c:pt idx="13">
                  <c:v>74000 - Outras atividades profissionais, científicas e técnicas não especificadas anteriormente</c:v>
                </c:pt>
                <c:pt idx="14">
                  <c:v>85029 - Outras atividades de ensino</c:v>
                </c:pt>
                <c:pt idx="15">
                  <c:v>73010 - Publicidade</c:v>
                </c:pt>
                <c:pt idx="16">
                  <c:v>15020 - Fabricação de calçados e partes para calçados, de qualquer material</c:v>
                </c:pt>
                <c:pt idx="17">
                  <c:v>48030 - Comércio de produtos alimentícios, bebidas e fumo</c:v>
                </c:pt>
                <c:pt idx="18">
                  <c:v>86004 - Outras atividades de ensino</c:v>
                </c:pt>
                <c:pt idx="19">
                  <c:v>48100 - Comércio ambulante e feiras</c:v>
                </c:pt>
                <c:pt idx="20">
                  <c:v>71000 - Serviços de arquitetura e engenharia e atividades técnicas relacionadas; Testes e análises técnicas</c:v>
                </c:pt>
                <c:pt idx="21">
                  <c:v>68000 - Atividades imobiliárias</c:v>
                </c:pt>
                <c:pt idx="22">
                  <c:v>78000 - Seleção, agenciamento e locação de mão-de-obra</c:v>
                </c:pt>
                <c:pt idx="23">
                  <c:v>95030 - Reparação e manutenção de objetos e equipamentos pessoais e domésticos</c:v>
                </c:pt>
                <c:pt idx="24">
                  <c:v>23091 - Fabricação de produtos cerâmicos</c:v>
                </c:pt>
                <c:pt idx="25">
                  <c:v>32009 - Fabricação de produtos diversos</c:v>
                </c:pt>
                <c:pt idx="26">
                  <c:v>48073 - Comércio de eletrodomésticos, móveis e outros artigos de residência</c:v>
                </c:pt>
                <c:pt idx="27">
                  <c:v>62000 - Atividades dos serviços de tecnologia da informação</c:v>
                </c:pt>
                <c:pt idx="28">
                  <c:v>48077 - Comércio de produtos usados</c:v>
                </c:pt>
                <c:pt idx="29">
                  <c:v>96020 - Cabeleireiros e outras atividades de tratamento de beleza</c:v>
                </c:pt>
                <c:pt idx="30">
                  <c:v>32003 - Fabricação de artefatos para pesca e esporte e de brinquedos e jogos recreativos</c:v>
                </c:pt>
                <c:pt idx="31">
                  <c:v>17002 - Fabricação de embalagens e de produtos diversos de papel, cartolina, papel-cartão e papelão </c:v>
                </c:pt>
                <c:pt idx="32">
                  <c:v>48041 - Comércio de tecidos, artefatos de tecidos e armarinho</c:v>
                </c:pt>
                <c:pt idx="33">
                  <c:v>93012 - Atividades de condicionamento físico</c:v>
                </c:pt>
                <c:pt idx="34">
                  <c:v>66002 - Atividades auxiliares dos seguros, da previdência complementar e dos planos de saúde</c:v>
                </c:pt>
                <c:pt idx="35">
                  <c:v>43000 - Serviços especializados para construção</c:v>
                </c:pt>
                <c:pt idx="36">
                  <c:v>82003 - Atividades de organização de eventos, exceto culturais e esportivos</c:v>
                </c:pt>
                <c:pt idx="37">
                  <c:v>49030 - Transporte rodoviário de passageiros</c:v>
                </c:pt>
                <c:pt idx="38">
                  <c:v>63000 - Atividades de prestação de serviços de informação</c:v>
                </c:pt>
                <c:pt idx="39">
                  <c:v>16002 - Fabricação de produtos de madeira, cortiça e material trançado, exceto móveis</c:v>
                </c:pt>
                <c:pt idx="40">
                  <c:v>16002 - Fabricação de produtos de madeira, cortiça e material trançado, exceto móveis</c:v>
                </c:pt>
                <c:pt idx="41">
                  <c:v>82009 - Outras atividades de serviços prestados principalmente às empresas</c:v>
                </c:pt>
                <c:pt idx="42">
                  <c:v>10091 - Moagem, fabricação de produtos amiláceos e de alimentos para animais</c:v>
                </c:pt>
              </c:strCache>
            </c:strRef>
          </c:cat>
          <c:val>
            <c:numRef>
              <c:f>atividade_dom!$G$3:$G$45</c:f>
              <c:numCache>
                <c:formatCode>0.00%</c:formatCode>
                <c:ptCount val="43"/>
                <c:pt idx="0">
                  <c:v>0.19197996165470282</c:v>
                </c:pt>
                <c:pt idx="1">
                  <c:v>0.10702893418534067</c:v>
                </c:pt>
                <c:pt idx="2">
                  <c:v>8.7914184852698835E-2</c:v>
                </c:pt>
                <c:pt idx="3">
                  <c:v>7.8712258711657629E-2</c:v>
                </c:pt>
                <c:pt idx="4">
                  <c:v>6.7269993140317785E-2</c:v>
                </c:pt>
                <c:pt idx="5">
                  <c:v>4.8190236654131212E-2</c:v>
                </c:pt>
                <c:pt idx="6">
                  <c:v>3.9210103139898117E-2</c:v>
                </c:pt>
                <c:pt idx="7">
                  <c:v>3.7103162452731694E-2</c:v>
                </c:pt>
                <c:pt idx="8">
                  <c:v>3.4926798941251246E-2</c:v>
                </c:pt>
                <c:pt idx="9">
                  <c:v>2.7744118002919413E-2</c:v>
                </c:pt>
                <c:pt idx="10">
                  <c:v>2.4689766179446578E-2</c:v>
                </c:pt>
                <c:pt idx="11">
                  <c:v>2.3569695609643206E-2</c:v>
                </c:pt>
                <c:pt idx="12">
                  <c:v>1.9996982363620203E-2</c:v>
                </c:pt>
                <c:pt idx="13">
                  <c:v>1.7653244087103732E-2</c:v>
                </c:pt>
                <c:pt idx="14">
                  <c:v>1.5431088955863804E-2</c:v>
                </c:pt>
                <c:pt idx="15">
                  <c:v>1.3717548414700914E-2</c:v>
                </c:pt>
                <c:pt idx="16">
                  <c:v>1.3481965569180552E-2</c:v>
                </c:pt>
                <c:pt idx="17">
                  <c:v>1.1908217781542602E-2</c:v>
                </c:pt>
                <c:pt idx="18">
                  <c:v>1.1504641236609632E-2</c:v>
                </c:pt>
                <c:pt idx="19">
                  <c:v>1.106667717878256E-2</c:v>
                </c:pt>
                <c:pt idx="20">
                  <c:v>9.9790042465260805E-3</c:v>
                </c:pt>
                <c:pt idx="21">
                  <c:v>9.886879176342912E-3</c:v>
                </c:pt>
                <c:pt idx="22">
                  <c:v>9.7178725433793387E-3</c:v>
                </c:pt>
                <c:pt idx="23">
                  <c:v>8.7656677519252196E-3</c:v>
                </c:pt>
                <c:pt idx="24">
                  <c:v>8.3629541654658256E-3</c:v>
                </c:pt>
                <c:pt idx="25">
                  <c:v>8.0684972173251397E-3</c:v>
                </c:pt>
                <c:pt idx="26">
                  <c:v>7.1870716706492208E-3</c:v>
                </c:pt>
                <c:pt idx="27">
                  <c:v>5.9885158966936384E-3</c:v>
                </c:pt>
                <c:pt idx="28">
                  <c:v>5.4777367023542151E-3</c:v>
                </c:pt>
                <c:pt idx="29">
                  <c:v>4.999796338150655E-3</c:v>
                </c:pt>
                <c:pt idx="30">
                  <c:v>4.6343133222673675E-3</c:v>
                </c:pt>
                <c:pt idx="31">
                  <c:v>4.5001505352004409E-3</c:v>
                </c:pt>
                <c:pt idx="32">
                  <c:v>4.4076612894774891E-3</c:v>
                </c:pt>
                <c:pt idx="33">
                  <c:v>4.3509290517588419E-3</c:v>
                </c:pt>
                <c:pt idx="34">
                  <c:v>3.0983361115210816E-3</c:v>
                </c:pt>
                <c:pt idx="35">
                  <c:v>2.9390915328014991E-3</c:v>
                </c:pt>
                <c:pt idx="36">
                  <c:v>2.9244428576801194E-3</c:v>
                </c:pt>
                <c:pt idx="37">
                  <c:v>2.8755670496311168E-3</c:v>
                </c:pt>
                <c:pt idx="38">
                  <c:v>2.5088019278561259E-3</c:v>
                </c:pt>
                <c:pt idx="39">
                  <c:v>2.3971884606107923E-3</c:v>
                </c:pt>
                <c:pt idx="40">
                  <c:v>1.9654725510634503E-3</c:v>
                </c:pt>
                <c:pt idx="41">
                  <c:v>1.3929220416534613E-3</c:v>
                </c:pt>
                <c:pt idx="42">
                  <c:v>4.7154844752284893E-4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D-405D-88C7-6DBB4C30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70464"/>
        <c:axId val="834509067"/>
      </c:barChart>
      <c:catAx>
        <c:axId val="2847704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34509067"/>
        <c:crosses val="autoZero"/>
        <c:auto val="1"/>
        <c:lblAlgn val="ctr"/>
        <c:lblOffset val="100"/>
        <c:noMultiLvlLbl val="1"/>
      </c:catAx>
      <c:valAx>
        <c:axId val="834509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477046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Empreendedores (%)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atividade_dom!$J$3:$J$40</c:f>
              <c:strCache>
                <c:ptCount val="38"/>
                <c:pt idx="0">
                  <c:v>69000 - Atividades jurídicas, de contabilidade e de auditoria </c:v>
                </c:pt>
                <c:pt idx="1">
                  <c:v>73010 - Publicidade</c:v>
                </c:pt>
                <c:pt idx="2">
                  <c:v>48071 - Comércio de produtos farmaceuticos, médicos, ortopédicos, odontológicos e de cosméticos e perfumaria</c:v>
                </c:pt>
                <c:pt idx="3">
                  <c:v>10030 - Laticínios</c:v>
                </c:pt>
                <c:pt idx="4">
                  <c:v>66001 - Atividades auxiliares dos serviços financeiros</c:v>
                </c:pt>
                <c:pt idx="5">
                  <c:v>45020 - Manutenção e reparação de veículos automotores</c:v>
                </c:pt>
                <c:pt idx="6">
                  <c:v>95030 - Reparação e manutenção de objetos e equipamentos pessoais e domésticos</c:v>
                </c:pt>
                <c:pt idx="7">
                  <c:v>56012 - Serviços de catering, bufê e outros serviços de comida preparada</c:v>
                </c:pt>
                <c:pt idx="8">
                  <c:v>96090 - Outras atividades de serviços pessoais</c:v>
                </c:pt>
                <c:pt idx="9">
                  <c:v>74000 - Outras atividades profissionais, científicas e técnicas não especificadas anteriormente</c:v>
                </c:pt>
                <c:pt idx="10">
                  <c:v>62000 - Atividades dos serviços de tecnologia da informação</c:v>
                </c:pt>
                <c:pt idx="11">
                  <c:v>63000 - Atividades de prestação de serviços de informação</c:v>
                </c:pt>
                <c:pt idx="12">
                  <c:v>16002 - Fabricação de produtos de madeira, cortiça e material trançado, exceto móveis</c:v>
                </c:pt>
                <c:pt idx="13">
                  <c:v>48073 - Comércio de eletrodomésticos, móveis e outros artigos de residência</c:v>
                </c:pt>
                <c:pt idx="14">
                  <c:v>15020 - Fabricação de calçados e partes para calçados, de qualquer material</c:v>
                </c:pt>
                <c:pt idx="15">
                  <c:v>48030 - Comércio de produtos alimentícios, bebidas e fumo</c:v>
                </c:pt>
                <c:pt idx="16">
                  <c:v>14001 - Confecção de artigos do vestuário e acessórios, exceto sob medida</c:v>
                </c:pt>
                <c:pt idx="17">
                  <c:v>48042 - Comércio de artigos do vestuário, complementos, calçados e artigos de viagem</c:v>
                </c:pt>
                <c:pt idx="18">
                  <c:v>48079 - Comércio de produtos novos não especificados anteriormente</c:v>
                </c:pt>
                <c:pt idx="19">
                  <c:v>23091 - Fabricação de produtos cerâmicos</c:v>
                </c:pt>
                <c:pt idx="20">
                  <c:v>14002 - Confecção, sob medida, de artigos do vestuário</c:v>
                </c:pt>
                <c:pt idx="21">
                  <c:v>41000 - Construção de edifícios</c:v>
                </c:pt>
                <c:pt idx="22">
                  <c:v>56011 - Restaurantes e outros estabelecimentos de serviços de alimentação e bebidas</c:v>
                </c:pt>
                <c:pt idx="23">
                  <c:v>45010 - Comércio de veículos automotores</c:v>
                </c:pt>
                <c:pt idx="24">
                  <c:v>96020 - Cabeleireiros e outras atividades de tratamento de beleza</c:v>
                </c:pt>
                <c:pt idx="25">
                  <c:v>20020 - Fabricação de sabões, detergentes, produtos de limpeza, cosméticos, produtos de perfumaria e de higiene pessoal</c:v>
                </c:pt>
                <c:pt idx="26">
                  <c:v>69000 - Atividades jurídicas, de contabilidade e de auditoria </c:v>
                </c:pt>
                <c:pt idx="27">
                  <c:v>43000 - Serviços especializados para construção</c:v>
                </c:pt>
                <c:pt idx="28">
                  <c:v>49030 - Transporte rodoviário de passageiros</c:v>
                </c:pt>
                <c:pt idx="29">
                  <c:v>48010 - Representantes comerciais e agentes do comércio, exceto de veículos automotores e motocicletas</c:v>
                </c:pt>
                <c:pt idx="30">
                  <c:v>85029 - Outras atividades de ensino</c:v>
                </c:pt>
                <c:pt idx="31">
                  <c:v>90000 - Atividades artísticas, criativas e de espetáculos</c:v>
                </c:pt>
                <c:pt idx="32">
                  <c:v>25001 - Fabricação de produtos de metal, exceto máquinas e equipamentos</c:v>
                </c:pt>
                <c:pt idx="33">
                  <c:v>68000 - Atividades imobiliárias</c:v>
                </c:pt>
                <c:pt idx="34">
                  <c:v>31000 - Fabricação de móveis</c:v>
                </c:pt>
                <c:pt idx="35">
                  <c:v>43000 - Serviços especializados para construção</c:v>
                </c:pt>
                <c:pt idx="36">
                  <c:v>48041 - Comércio de tecidos, artefatos de tecidos e armarinho</c:v>
                </c:pt>
                <c:pt idx="37">
                  <c:v>68000 - Atividades imobiliárias</c:v>
                </c:pt>
              </c:strCache>
            </c:strRef>
          </c:cat>
          <c:val>
            <c:numRef>
              <c:f>atividade_dom!$L$3:$L$40</c:f>
              <c:numCache>
                <c:formatCode>0%</c:formatCode>
                <c:ptCount val="38"/>
                <c:pt idx="0">
                  <c:v>0.11585590232730419</c:v>
                </c:pt>
                <c:pt idx="1">
                  <c:v>7.7054691764917929E-2</c:v>
                </c:pt>
                <c:pt idx="2">
                  <c:v>5.9975350404071009E-2</c:v>
                </c:pt>
                <c:pt idx="3">
                  <c:v>5.5122485747876475E-2</c:v>
                </c:pt>
                <c:pt idx="4">
                  <c:v>4.7794373958230871E-2</c:v>
                </c:pt>
                <c:pt idx="5">
                  <c:v>3.9024738754681765E-2</c:v>
                </c:pt>
                <c:pt idx="6">
                  <c:v>3.8969352923980995E-2</c:v>
                </c:pt>
                <c:pt idx="7">
                  <c:v>3.6544308316763009E-2</c:v>
                </c:pt>
                <c:pt idx="8">
                  <c:v>3.0038942956862703E-2</c:v>
                </c:pt>
                <c:pt idx="9">
                  <c:v>2.951419766281194E-2</c:v>
                </c:pt>
                <c:pt idx="10">
                  <c:v>2.9089629023058897E-2</c:v>
                </c:pt>
                <c:pt idx="11">
                  <c:v>2.7184701583024853E-2</c:v>
                </c:pt>
                <c:pt idx="12">
                  <c:v>2.6135897575978177E-2</c:v>
                </c:pt>
                <c:pt idx="13">
                  <c:v>2.4932797242672181E-2</c:v>
                </c:pt>
                <c:pt idx="14">
                  <c:v>2.4297451470300421E-2</c:v>
                </c:pt>
                <c:pt idx="15">
                  <c:v>2.3895476463141337E-2</c:v>
                </c:pt>
                <c:pt idx="16">
                  <c:v>2.2748057630260572E-2</c:v>
                </c:pt>
                <c:pt idx="17">
                  <c:v>2.1845627141972104E-2</c:v>
                </c:pt>
                <c:pt idx="18">
                  <c:v>2.157070575993315E-2</c:v>
                </c:pt>
                <c:pt idx="19">
                  <c:v>2.1328949733123066E-2</c:v>
                </c:pt>
                <c:pt idx="20">
                  <c:v>1.6933614994138691E-2</c:v>
                </c:pt>
                <c:pt idx="21">
                  <c:v>1.6794978788060393E-2</c:v>
                </c:pt>
                <c:pt idx="22">
                  <c:v>1.6130608582525126E-2</c:v>
                </c:pt>
                <c:pt idx="23">
                  <c:v>1.4601116070508992E-2</c:v>
                </c:pt>
                <c:pt idx="24">
                  <c:v>1.3514662905230568E-2</c:v>
                </c:pt>
                <c:pt idx="25">
                  <c:v>1.3364655868206338E-2</c:v>
                </c:pt>
                <c:pt idx="26">
                  <c:v>1.3348357565516136E-2</c:v>
                </c:pt>
                <c:pt idx="27">
                  <c:v>1.2978423487297514E-2</c:v>
                </c:pt>
                <c:pt idx="28">
                  <c:v>1.265882999579721E-2</c:v>
                </c:pt>
                <c:pt idx="29">
                  <c:v>1.164489872985789E-2</c:v>
                </c:pt>
                <c:pt idx="30">
                  <c:v>1.1172887447588861E-2</c:v>
                </c:pt>
                <c:pt idx="31">
                  <c:v>1.1036679720776163E-2</c:v>
                </c:pt>
                <c:pt idx="32">
                  <c:v>9.9106645502537345E-3</c:v>
                </c:pt>
                <c:pt idx="33">
                  <c:v>9.3512445701426656E-3</c:v>
                </c:pt>
                <c:pt idx="34">
                  <c:v>7.9550086801109289E-3</c:v>
                </c:pt>
                <c:pt idx="35">
                  <c:v>7.8009943445482236E-3</c:v>
                </c:pt>
                <c:pt idx="36">
                  <c:v>7.6754062416707746E-3</c:v>
                </c:pt>
                <c:pt idx="37">
                  <c:v>6.9275592276648304E-3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DF-46DE-86A6-65F7F4DC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09841"/>
        <c:axId val="334806849"/>
      </c:barChart>
      <c:catAx>
        <c:axId val="1325098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34806849"/>
        <c:crosses val="autoZero"/>
        <c:auto val="1"/>
        <c:lblAlgn val="ctr"/>
        <c:lblOffset val="100"/>
        <c:noMultiLvlLbl val="1"/>
      </c:catAx>
      <c:valAx>
        <c:axId val="334806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50984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Urbana versus Faixa etária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Urbana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rural_urbana_fx!$A$40:$A$53</c:f>
              <c:strCache>
                <c:ptCount val="14"/>
                <c:pt idx="0">
                  <c:v>14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anos ou mais</c:v>
                </c:pt>
              </c:strCache>
            </c:strRef>
          </c:cat>
          <c:val>
            <c:numRef>
              <c:f>rural_urbana_fx!$B$40:$B$53</c:f>
              <c:numCache>
                <c:formatCode>0.0%</c:formatCode>
                <c:ptCount val="14"/>
                <c:pt idx="0">
                  <c:v>2.1999999999999999E-2</c:v>
                </c:pt>
                <c:pt idx="1">
                  <c:v>0.10100000000000001</c:v>
                </c:pt>
                <c:pt idx="2">
                  <c:v>0.113</c:v>
                </c:pt>
                <c:pt idx="3">
                  <c:v>0.10299999999999999</c:v>
                </c:pt>
                <c:pt idx="4">
                  <c:v>0.153</c:v>
                </c:pt>
                <c:pt idx="5">
                  <c:v>7.6999999999999999E-2</c:v>
                </c:pt>
                <c:pt idx="6">
                  <c:v>0.106</c:v>
                </c:pt>
                <c:pt idx="7">
                  <c:v>7.4999999999999997E-2</c:v>
                </c:pt>
                <c:pt idx="8">
                  <c:v>0.1</c:v>
                </c:pt>
                <c:pt idx="9">
                  <c:v>7.0999999999999994E-2</c:v>
                </c:pt>
                <c:pt idx="10">
                  <c:v>5.6000000000000001E-2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7.0000000000000001E-3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55-4B71-864D-5EF602E2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695611"/>
        <c:axId val="1566445051"/>
      </c:barChart>
      <c:catAx>
        <c:axId val="1051695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66445051"/>
        <c:crosses val="autoZero"/>
        <c:auto val="1"/>
        <c:lblAlgn val="ctr"/>
        <c:lblOffset val="100"/>
        <c:noMultiLvlLbl val="1"/>
      </c:catAx>
      <c:valAx>
        <c:axId val="156644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Urbana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1695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Urbana e Rural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Urbana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rural_urbana_fx!$A$40:$A$53</c:f>
              <c:strCache>
                <c:ptCount val="14"/>
                <c:pt idx="0">
                  <c:v>14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anos ou mais</c:v>
                </c:pt>
              </c:strCache>
            </c:strRef>
          </c:cat>
          <c:val>
            <c:numRef>
              <c:f>rural_urbana_fx!$B$40:$B$53</c:f>
              <c:numCache>
                <c:formatCode>0.0%</c:formatCode>
                <c:ptCount val="14"/>
                <c:pt idx="0">
                  <c:v>2.1999999999999999E-2</c:v>
                </c:pt>
                <c:pt idx="1">
                  <c:v>0.10100000000000001</c:v>
                </c:pt>
                <c:pt idx="2">
                  <c:v>0.113</c:v>
                </c:pt>
                <c:pt idx="3">
                  <c:v>0.10299999999999999</c:v>
                </c:pt>
                <c:pt idx="4">
                  <c:v>0.153</c:v>
                </c:pt>
                <c:pt idx="5">
                  <c:v>7.6999999999999999E-2</c:v>
                </c:pt>
                <c:pt idx="6">
                  <c:v>0.106</c:v>
                </c:pt>
                <c:pt idx="7">
                  <c:v>7.4999999999999997E-2</c:v>
                </c:pt>
                <c:pt idx="8">
                  <c:v>0.1</c:v>
                </c:pt>
                <c:pt idx="9">
                  <c:v>7.0999999999999994E-2</c:v>
                </c:pt>
                <c:pt idx="10">
                  <c:v>5.6000000000000001E-2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7.0000000000000001E-3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64-4987-B360-4FF898018B40}"/>
            </c:ext>
          </c:extLst>
        </c:ser>
        <c:ser>
          <c:idx val="1"/>
          <c:order val="1"/>
          <c:tx>
            <c:v>Rural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rural_urbana_fx!$A$40:$A$53</c:f>
              <c:strCache>
                <c:ptCount val="14"/>
                <c:pt idx="0">
                  <c:v>14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anos ou mais</c:v>
                </c:pt>
              </c:strCache>
            </c:strRef>
          </c:cat>
          <c:val>
            <c:numRef>
              <c:f>rural_urbana_fx!$C$40:$C$53</c:f>
              <c:numCache>
                <c:formatCode>0.0%</c:formatCode>
                <c:ptCount val="14"/>
                <c:pt idx="0">
                  <c:v>4.518058972900988E-2</c:v>
                </c:pt>
                <c:pt idx="1">
                  <c:v>2.9767702711230179E-2</c:v>
                </c:pt>
                <c:pt idx="2">
                  <c:v>3.1704201111564724E-2</c:v>
                </c:pt>
                <c:pt idx="3">
                  <c:v>0</c:v>
                </c:pt>
                <c:pt idx="4">
                  <c:v>0.17577057886007383</c:v>
                </c:pt>
                <c:pt idx="5">
                  <c:v>0.14247418565353961</c:v>
                </c:pt>
                <c:pt idx="6">
                  <c:v>0.24952809852685826</c:v>
                </c:pt>
                <c:pt idx="7">
                  <c:v>0.10749577012475008</c:v>
                </c:pt>
                <c:pt idx="8">
                  <c:v>4.2177534596533749E-2</c:v>
                </c:pt>
                <c:pt idx="9">
                  <c:v>5.500950164736558E-2</c:v>
                </c:pt>
                <c:pt idx="10">
                  <c:v>9.2326066772010426E-3</c:v>
                </c:pt>
                <c:pt idx="11">
                  <c:v>8.8774040543832616E-2</c:v>
                </c:pt>
                <c:pt idx="12">
                  <c:v>1.7690879627828521E-2</c:v>
                </c:pt>
                <c:pt idx="13" formatCode="0%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64-4987-B360-4FF89801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464835"/>
        <c:axId val="579321898"/>
      </c:barChart>
      <c:catAx>
        <c:axId val="778464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79321898"/>
        <c:crosses val="autoZero"/>
        <c:auto val="1"/>
        <c:lblAlgn val="ctr"/>
        <c:lblOffset val="100"/>
        <c:noMultiLvlLbl val="1"/>
      </c:catAx>
      <c:valAx>
        <c:axId val="57932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784648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Rural versus Faixa etária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Rural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rural_urbana_fx!$A$40:$A$53</c:f>
              <c:strCache>
                <c:ptCount val="14"/>
                <c:pt idx="0">
                  <c:v>14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anos ou mais</c:v>
                </c:pt>
              </c:strCache>
            </c:strRef>
          </c:cat>
          <c:val>
            <c:numRef>
              <c:f>rural_urbana_fx!$C$40:$C$53</c:f>
              <c:numCache>
                <c:formatCode>0.0%</c:formatCode>
                <c:ptCount val="14"/>
                <c:pt idx="0">
                  <c:v>4.518058972900988E-2</c:v>
                </c:pt>
                <c:pt idx="1">
                  <c:v>2.9767702711230179E-2</c:v>
                </c:pt>
                <c:pt idx="2">
                  <c:v>3.1704201111564724E-2</c:v>
                </c:pt>
                <c:pt idx="3">
                  <c:v>0</c:v>
                </c:pt>
                <c:pt idx="4">
                  <c:v>0.17577057886007383</c:v>
                </c:pt>
                <c:pt idx="5">
                  <c:v>0.14247418565353961</c:v>
                </c:pt>
                <c:pt idx="6">
                  <c:v>0.24952809852685826</c:v>
                </c:pt>
                <c:pt idx="7">
                  <c:v>0.10749577012475008</c:v>
                </c:pt>
                <c:pt idx="8">
                  <c:v>4.2177534596533749E-2</c:v>
                </c:pt>
                <c:pt idx="9">
                  <c:v>5.500950164736558E-2</c:v>
                </c:pt>
                <c:pt idx="10">
                  <c:v>9.2326066772010426E-3</c:v>
                </c:pt>
                <c:pt idx="11">
                  <c:v>8.8774040543832616E-2</c:v>
                </c:pt>
                <c:pt idx="12">
                  <c:v>1.7690879627828521E-2</c:v>
                </c:pt>
                <c:pt idx="13" formatCode="0%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2D-4FEF-AA79-97364964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35140"/>
        <c:axId val="428208926"/>
      </c:barChart>
      <c:catAx>
        <c:axId val="60535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28208926"/>
        <c:crosses val="autoZero"/>
        <c:auto val="1"/>
        <c:lblAlgn val="ctr"/>
        <c:lblOffset val="100"/>
        <c:noMultiLvlLbl val="1"/>
      </c:catAx>
      <c:valAx>
        <c:axId val="428208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Rural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0535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Empreendedoras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serie_inss!$A$21:$A$26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xVal>
          <c:yVal>
            <c:numRef>
              <c:f>serie_inss!$B$21:$B$26</c:f>
              <c:numCache>
                <c:formatCode>#,##0</c:formatCode>
                <c:ptCount val="6"/>
                <c:pt idx="0">
                  <c:v>36335</c:v>
                </c:pt>
                <c:pt idx="1">
                  <c:v>21418</c:v>
                </c:pt>
                <c:pt idx="2">
                  <c:v>17278</c:v>
                </c:pt>
                <c:pt idx="3">
                  <c:v>28390</c:v>
                </c:pt>
                <c:pt idx="4">
                  <c:v>33932</c:v>
                </c:pt>
                <c:pt idx="5">
                  <c:v>28144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8-471A-BC1C-35A50261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5945"/>
        <c:axId val="981559510"/>
      </c:scatterChart>
      <c:valAx>
        <c:axId val="178475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81559510"/>
        <c:crosses val="autoZero"/>
        <c:crossBetween val="midCat"/>
      </c:valAx>
      <c:valAx>
        <c:axId val="981559510"/>
        <c:scaling>
          <c:orientation val="minMax"/>
          <c:min val="1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84759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Empreendedores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serie_inss!$E$21:$E$26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serie_inss!$F$21:$F$26</c:f>
              <c:numCache>
                <c:formatCode>#,##0</c:formatCode>
                <c:ptCount val="6"/>
                <c:pt idx="0">
                  <c:v>11122</c:v>
                </c:pt>
                <c:pt idx="1">
                  <c:v>15715</c:v>
                </c:pt>
                <c:pt idx="2">
                  <c:v>13717</c:v>
                </c:pt>
                <c:pt idx="3">
                  <c:v>16713</c:v>
                </c:pt>
                <c:pt idx="4">
                  <c:v>25052</c:v>
                </c:pt>
                <c:pt idx="5">
                  <c:v>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4A53-96C1-BBEACB81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39671"/>
        <c:axId val="176253332"/>
      </c:lineChart>
      <c:catAx>
        <c:axId val="451839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6253332"/>
        <c:crosses val="autoZero"/>
        <c:auto val="1"/>
        <c:lblAlgn val="ctr"/>
        <c:lblOffset val="100"/>
        <c:noMultiLvlLbl val="1"/>
      </c:catAx>
      <c:valAx>
        <c:axId val="176253332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518396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31</xdr:row>
      <xdr:rowOff>85725</xdr:rowOff>
    </xdr:from>
    <xdr:ext cx="5715000" cy="3533775"/>
    <xdr:graphicFrame macro="">
      <xdr:nvGraphicFramePr>
        <xdr:cNvPr id="864600434" name="Chart 1" title="Gráfico">
          <a:extLst>
            <a:ext uri="{FF2B5EF4-FFF2-40B4-BE49-F238E27FC236}">
              <a16:creationId xmlns:a16="http://schemas.microsoft.com/office/drawing/2014/main" id="{00000000-0008-0000-0200-000072C1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733425</xdr:colOff>
      <xdr:row>46</xdr:row>
      <xdr:rowOff>333375</xdr:rowOff>
    </xdr:from>
    <xdr:ext cx="6429375" cy="4524375"/>
    <xdr:graphicFrame macro="">
      <xdr:nvGraphicFramePr>
        <xdr:cNvPr id="1063008400" name="Chart 2">
          <a:extLst>
            <a:ext uri="{FF2B5EF4-FFF2-40B4-BE49-F238E27FC236}">
              <a16:creationId xmlns:a16="http://schemas.microsoft.com/office/drawing/2014/main" id="{00000000-0008-0000-0200-00009038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219075</xdr:colOff>
      <xdr:row>33</xdr:row>
      <xdr:rowOff>152400</xdr:rowOff>
    </xdr:from>
    <xdr:ext cx="4419600" cy="2781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140963" y="2394113"/>
          <a:ext cx="4410075" cy="27717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Este gráfico não está disponível na sua versão de Excel.</a:t>
          </a:r>
          <a:br>
            <a:rPr lang="en-US" sz="1100"/>
          </a:br>
          <a:br>
            <a:rPr lang="en-US" sz="1100"/>
          </a:br>
          <a:r>
            <a:rPr lang="en-US" sz="1100"/>
            <a:t>Editar esta forma ou salvar esta pasta de trabalho em um formato de arquivo diferente quebrará o gráfico permanentemente.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67</xdr:row>
      <xdr:rowOff>171450</xdr:rowOff>
    </xdr:from>
    <xdr:ext cx="6657975" cy="6962775"/>
    <xdr:graphicFrame macro="">
      <xdr:nvGraphicFramePr>
        <xdr:cNvPr id="32410310" name="Chart 3" title="Gráfico">
          <a:extLst>
            <a:ext uri="{FF2B5EF4-FFF2-40B4-BE49-F238E27FC236}">
              <a16:creationId xmlns:a16="http://schemas.microsoft.com/office/drawing/2014/main" id="{00000000-0008-0000-0300-0000C68AE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495300</xdr:colOff>
      <xdr:row>66</xdr:row>
      <xdr:rowOff>133350</xdr:rowOff>
    </xdr:from>
    <xdr:ext cx="7734300" cy="6962775"/>
    <xdr:graphicFrame macro="">
      <xdr:nvGraphicFramePr>
        <xdr:cNvPr id="1366491153" name="Chart 4">
          <a:extLst>
            <a:ext uri="{FF2B5EF4-FFF2-40B4-BE49-F238E27FC236}">
              <a16:creationId xmlns:a16="http://schemas.microsoft.com/office/drawing/2014/main" id="{00000000-0008-0000-0300-00001100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838200</xdr:colOff>
      <xdr:row>77</xdr:row>
      <xdr:rowOff>19050</xdr:rowOff>
    </xdr:from>
    <xdr:ext cx="5229225" cy="4600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736150" y="1484475"/>
          <a:ext cx="5219700" cy="4591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Este gráfico não está disponível na sua versão de Excel.</a:t>
          </a:r>
          <a:br>
            <a:rPr lang="en-US" sz="1100"/>
          </a:br>
          <a:br>
            <a:rPr lang="en-US" sz="1100"/>
          </a:br>
          <a:r>
            <a:rPr lang="en-US" sz="1100"/>
            <a:t>Editar esta forma ou salvar esta pasta de trabalho em um formato de arquivo diferente quebrará o gráfico permanentemente.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180975</xdr:colOff>
      <xdr:row>27</xdr:row>
      <xdr:rowOff>28575</xdr:rowOff>
    </xdr:from>
    <xdr:ext cx="5715000" cy="3533775"/>
    <xdr:graphicFrame macro="">
      <xdr:nvGraphicFramePr>
        <xdr:cNvPr id="1213163928" name="Chart 5" title="Gráfico">
          <a:extLst>
            <a:ext uri="{FF2B5EF4-FFF2-40B4-BE49-F238E27FC236}">
              <a16:creationId xmlns:a16="http://schemas.microsoft.com/office/drawing/2014/main" id="{00000000-0008-0000-0600-00009869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371475</xdr:colOff>
      <xdr:row>35</xdr:row>
      <xdr:rowOff>838200</xdr:rowOff>
    </xdr:from>
    <xdr:ext cx="5715000" cy="3533775"/>
    <xdr:graphicFrame macro="">
      <xdr:nvGraphicFramePr>
        <xdr:cNvPr id="274383905" name="Chart 6" title="Gráfico">
          <a:extLst>
            <a:ext uri="{FF2B5EF4-FFF2-40B4-BE49-F238E27FC236}">
              <a16:creationId xmlns:a16="http://schemas.microsoft.com/office/drawing/2014/main" id="{00000000-0008-0000-0600-000021C4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47625</xdr:colOff>
      <xdr:row>48</xdr:row>
      <xdr:rowOff>19050</xdr:rowOff>
    </xdr:from>
    <xdr:ext cx="5715000" cy="3533775"/>
    <xdr:graphicFrame macro="">
      <xdr:nvGraphicFramePr>
        <xdr:cNvPr id="297193826" name="Chart 7" title="Gráfico">
          <a:extLst>
            <a:ext uri="{FF2B5EF4-FFF2-40B4-BE49-F238E27FC236}">
              <a16:creationId xmlns:a16="http://schemas.microsoft.com/office/drawing/2014/main" id="{00000000-0008-0000-0600-000062D1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28</xdr:row>
      <xdr:rowOff>19050</xdr:rowOff>
    </xdr:from>
    <xdr:ext cx="4467225" cy="2828925"/>
    <xdr:graphicFrame macro="">
      <xdr:nvGraphicFramePr>
        <xdr:cNvPr id="1737824577" name="Chart 8">
          <a:extLst>
            <a:ext uri="{FF2B5EF4-FFF2-40B4-BE49-F238E27FC236}">
              <a16:creationId xmlns:a16="http://schemas.microsoft.com/office/drawing/2014/main" id="{00000000-0008-0000-1000-00004119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876300</xdr:colOff>
      <xdr:row>27</xdr:row>
      <xdr:rowOff>95250</xdr:rowOff>
    </xdr:from>
    <xdr:ext cx="4429125" cy="2838450"/>
    <xdr:graphicFrame macro="">
      <xdr:nvGraphicFramePr>
        <xdr:cNvPr id="234296968" name="Chart 9">
          <a:extLst>
            <a:ext uri="{FF2B5EF4-FFF2-40B4-BE49-F238E27FC236}">
              <a16:creationId xmlns:a16="http://schemas.microsoft.com/office/drawing/2014/main" id="{00000000-0008-0000-1000-00008816F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44</xdr:row>
      <xdr:rowOff>171450</xdr:rowOff>
    </xdr:from>
    <xdr:ext cx="4467225" cy="2838450"/>
    <xdr:graphicFrame macro="">
      <xdr:nvGraphicFramePr>
        <xdr:cNvPr id="1997454170" name="Chart 10">
          <a:extLst>
            <a:ext uri="{FF2B5EF4-FFF2-40B4-BE49-F238E27FC236}">
              <a16:creationId xmlns:a16="http://schemas.microsoft.com/office/drawing/2014/main" id="{00000000-0008-0000-1000-00005ABB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857250</xdr:colOff>
      <xdr:row>44</xdr:row>
      <xdr:rowOff>142875</xdr:rowOff>
    </xdr:from>
    <xdr:ext cx="4429125" cy="2838450"/>
    <xdr:graphicFrame macro="">
      <xdr:nvGraphicFramePr>
        <xdr:cNvPr id="1464054464" name="Chart 11">
          <a:extLst>
            <a:ext uri="{FF2B5EF4-FFF2-40B4-BE49-F238E27FC236}">
              <a16:creationId xmlns:a16="http://schemas.microsoft.com/office/drawing/2014/main" id="{00000000-0008-0000-1000-0000C0B24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0</xdr:rowOff>
    </xdr:from>
    <xdr:ext cx="4476750" cy="2809875"/>
    <xdr:graphicFrame macro="">
      <xdr:nvGraphicFramePr>
        <xdr:cNvPr id="1572958258" name="Chart 12">
          <a:extLst>
            <a:ext uri="{FF2B5EF4-FFF2-40B4-BE49-F238E27FC236}">
              <a16:creationId xmlns:a16="http://schemas.microsoft.com/office/drawing/2014/main" id="{00000000-0008-0000-1100-00003270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323850</xdr:colOff>
      <xdr:row>15</xdr:row>
      <xdr:rowOff>47625</xdr:rowOff>
    </xdr:from>
    <xdr:ext cx="4457700" cy="2828925"/>
    <xdr:graphicFrame macro="">
      <xdr:nvGraphicFramePr>
        <xdr:cNvPr id="1640939727" name="Chart 13">
          <a:extLst>
            <a:ext uri="{FF2B5EF4-FFF2-40B4-BE49-F238E27FC236}">
              <a16:creationId xmlns:a16="http://schemas.microsoft.com/office/drawing/2014/main" id="{00000000-0008-0000-1100-0000CFC0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857250</xdr:colOff>
      <xdr:row>15</xdr:row>
      <xdr:rowOff>57150</xdr:rowOff>
    </xdr:from>
    <xdr:ext cx="4448175" cy="2828925"/>
    <xdr:graphicFrame macro="">
      <xdr:nvGraphicFramePr>
        <xdr:cNvPr id="792584796" name="Chart 14">
          <a:extLst>
            <a:ext uri="{FF2B5EF4-FFF2-40B4-BE49-F238E27FC236}">
              <a16:creationId xmlns:a16="http://schemas.microsoft.com/office/drawing/2014/main" id="{00000000-0008-0000-1100-00005CE2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/>
  </sheetViews>
  <sheetFormatPr defaultColWidth="14.44140625" defaultRowHeight="15" customHeight="1"/>
  <cols>
    <col min="2" max="2" width="15.5546875" customWidth="1"/>
    <col min="3" max="3" width="13.109375" customWidth="1"/>
    <col min="4" max="4" width="14.33203125" customWidth="1"/>
    <col min="5" max="5" width="15.33203125" customWidth="1"/>
    <col min="14" max="14" width="15.6640625" customWidth="1"/>
    <col min="15" max="15" width="15.33203125" customWidth="1"/>
  </cols>
  <sheetData>
    <row r="1" spans="1:15" ht="9.75" customHeight="1"/>
    <row r="2" spans="1:15" ht="33" customHeight="1">
      <c r="A2" s="187" t="s">
        <v>0</v>
      </c>
      <c r="B2" s="188"/>
      <c r="C2" s="188"/>
      <c r="D2" s="188"/>
      <c r="E2" s="1"/>
      <c r="F2" s="1"/>
      <c r="G2" s="1"/>
      <c r="H2" s="187" t="s">
        <v>1</v>
      </c>
      <c r="I2" s="188"/>
      <c r="J2" s="188"/>
      <c r="K2" s="188"/>
      <c r="L2" s="1"/>
      <c r="M2" s="189" t="s">
        <v>2</v>
      </c>
      <c r="N2" s="188"/>
    </row>
    <row r="3" spans="1:15" ht="28.8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1"/>
      <c r="G3" s="1"/>
      <c r="H3" s="2" t="s">
        <v>3</v>
      </c>
      <c r="I3" s="2" t="s">
        <v>4</v>
      </c>
      <c r="J3" s="2" t="s">
        <v>8</v>
      </c>
      <c r="K3" s="2" t="s">
        <v>6</v>
      </c>
      <c r="L3" s="4"/>
      <c r="M3" s="5" t="s">
        <v>3</v>
      </c>
      <c r="N3" s="2" t="s">
        <v>6</v>
      </c>
      <c r="O3" s="6" t="s">
        <v>9</v>
      </c>
    </row>
    <row r="4" spans="1:15" ht="14.4">
      <c r="A4" s="5" t="s">
        <v>10</v>
      </c>
      <c r="B4" s="7">
        <v>1219.7149999999999</v>
      </c>
      <c r="C4" s="7"/>
      <c r="D4" s="8">
        <f t="shared" ref="D4:D6" si="0">B4-C4</f>
        <v>1219.7149999999999</v>
      </c>
      <c r="E4" s="9">
        <f t="shared" ref="E4:E6" si="1">D4/K4</f>
        <v>1.0786120502043209E-2</v>
      </c>
      <c r="F4" s="1"/>
      <c r="G4" s="1"/>
      <c r="H4" s="5" t="s">
        <v>10</v>
      </c>
      <c r="I4" s="7">
        <v>111306</v>
      </c>
      <c r="J4" s="7">
        <v>1775.9</v>
      </c>
      <c r="K4" s="10">
        <f t="shared" ref="K4:K5" si="2">SUM(I4:J4)</f>
        <v>113081.9</v>
      </c>
      <c r="L4" s="11"/>
      <c r="M4" s="12" t="s">
        <v>10</v>
      </c>
      <c r="N4" s="13">
        <v>369606</v>
      </c>
      <c r="O4" s="14">
        <f t="shared" ref="O4:O5" si="3">K4/N4</f>
        <v>0.30595255488276701</v>
      </c>
    </row>
    <row r="5" spans="1:15" ht="14.4">
      <c r="A5" s="5" t="s">
        <v>11</v>
      </c>
      <c r="B5" s="7">
        <v>178.15790000000001</v>
      </c>
      <c r="C5" s="7">
        <v>0</v>
      </c>
      <c r="D5" s="15">
        <f t="shared" si="0"/>
        <v>178.15790000000001</v>
      </c>
      <c r="E5" s="16">
        <f t="shared" si="1"/>
        <v>2.8393552407408296E-3</v>
      </c>
      <c r="F5" s="1"/>
      <c r="G5" s="1"/>
      <c r="H5" s="5" t="s">
        <v>11</v>
      </c>
      <c r="I5" s="7">
        <v>59692</v>
      </c>
      <c r="J5" s="7">
        <v>3053.9</v>
      </c>
      <c r="K5" s="7">
        <f t="shared" si="2"/>
        <v>62745.9</v>
      </c>
      <c r="L5" s="11"/>
      <c r="M5" s="12" t="s">
        <v>11</v>
      </c>
      <c r="N5" s="17">
        <v>726965</v>
      </c>
      <c r="O5" s="14">
        <f t="shared" si="3"/>
        <v>8.6312133321411619E-2</v>
      </c>
    </row>
    <row r="6" spans="1:15" ht="14.4">
      <c r="A6" s="5" t="s">
        <v>12</v>
      </c>
      <c r="B6" s="7">
        <f t="shared" ref="B6:C6" si="4">SUM(B4:B5)</f>
        <v>1397.8728999999998</v>
      </c>
      <c r="C6" s="7">
        <f t="shared" si="4"/>
        <v>0</v>
      </c>
      <c r="D6" s="15">
        <f t="shared" si="0"/>
        <v>1397.8728999999998</v>
      </c>
      <c r="E6" s="16">
        <f t="shared" si="1"/>
        <v>7.9502382444641851E-3</v>
      </c>
      <c r="F6" s="1"/>
      <c r="G6" s="1"/>
      <c r="H6" s="5" t="s">
        <v>12</v>
      </c>
      <c r="I6" s="7">
        <f t="shared" ref="I6:K6" si="5">SUM(I4:I5)</f>
        <v>170998</v>
      </c>
      <c r="J6" s="7">
        <f t="shared" si="5"/>
        <v>4829.8</v>
      </c>
      <c r="K6" s="7">
        <f t="shared" si="5"/>
        <v>175827.8</v>
      </c>
      <c r="L6" s="11"/>
      <c r="M6" s="1"/>
      <c r="N6" s="1"/>
    </row>
    <row r="9" spans="1:15" ht="69.75" customHeight="1">
      <c r="A9" s="18">
        <f>(K4/N4)</f>
        <v>0.30595255488276701</v>
      </c>
      <c r="B9" s="19" t="s">
        <v>13</v>
      </c>
      <c r="E9" s="20">
        <f>D4/K4</f>
        <v>1.0786120502043209E-2</v>
      </c>
      <c r="F9" s="21" t="s">
        <v>14</v>
      </c>
      <c r="G9" s="21"/>
    </row>
    <row r="10" spans="1:15" ht="15" customHeight="1">
      <c r="E10" s="22"/>
    </row>
    <row r="11" spans="1:15" ht="67.5" customHeight="1">
      <c r="A11" s="23">
        <f>K5/N5</f>
        <v>8.6312133321411619E-2</v>
      </c>
      <c r="B11" s="19" t="s">
        <v>15</v>
      </c>
      <c r="E11" s="24">
        <f>D5/K5</f>
        <v>2.8393552407408296E-3</v>
      </c>
      <c r="F11" s="21" t="s">
        <v>16</v>
      </c>
      <c r="G11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D2"/>
    <mergeCell ref="H2:K2"/>
    <mergeCell ref="M2:N2"/>
  </mergeCells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"/>
  <sheetViews>
    <sheetView workbookViewId="0"/>
  </sheetViews>
  <sheetFormatPr defaultColWidth="14.44140625" defaultRowHeight="15" customHeight="1"/>
  <cols>
    <col min="1" max="1" width="20" customWidth="1"/>
  </cols>
  <sheetData>
    <row r="1" spans="1:2">
      <c r="A1" s="140" t="s">
        <v>181</v>
      </c>
    </row>
    <row r="2" spans="1:2">
      <c r="A2" s="141" t="s">
        <v>182</v>
      </c>
      <c r="B2" s="142" t="s">
        <v>183</v>
      </c>
    </row>
    <row r="3" spans="1:2">
      <c r="A3" s="143" t="s">
        <v>41</v>
      </c>
      <c r="B3" s="137">
        <v>51.183810000000001</v>
      </c>
    </row>
    <row r="4" spans="1:2">
      <c r="A4" s="143" t="s">
        <v>179</v>
      </c>
      <c r="B4" s="137">
        <v>40.580379999999998</v>
      </c>
    </row>
    <row r="5" spans="1:2">
      <c r="A5" s="143" t="s">
        <v>43</v>
      </c>
      <c r="B5" s="137">
        <v>45.198329999999999</v>
      </c>
    </row>
    <row r="8" spans="1:2">
      <c r="A8" s="144" t="s">
        <v>184</v>
      </c>
      <c r="B8" s="134" t="s">
        <v>183</v>
      </c>
    </row>
    <row r="9" spans="1:2">
      <c r="A9" s="136" t="s">
        <v>41</v>
      </c>
      <c r="B9" s="137">
        <v>41.873040000000003</v>
      </c>
    </row>
    <row r="10" spans="1:2">
      <c r="A10" s="136" t="s">
        <v>179</v>
      </c>
      <c r="B10" s="137">
        <v>38.542850000000001</v>
      </c>
    </row>
    <row r="11" spans="1:2">
      <c r="A11" s="136" t="s">
        <v>43</v>
      </c>
      <c r="B11" s="137">
        <v>41.749130000000001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2"/>
  <sheetViews>
    <sheetView tabSelected="1" topLeftCell="A19" workbookViewId="0">
      <selection activeCell="B41" sqref="B41"/>
    </sheetView>
  </sheetViews>
  <sheetFormatPr defaultColWidth="14.44140625" defaultRowHeight="15" customHeight="1"/>
  <cols>
    <col min="1" max="1" width="90.88671875" customWidth="1"/>
  </cols>
  <sheetData>
    <row r="1" spans="1:8">
      <c r="A1" s="1" t="s">
        <v>185</v>
      </c>
      <c r="B1" s="1"/>
      <c r="C1" s="1"/>
      <c r="D1" s="1"/>
      <c r="E1" s="1"/>
      <c r="F1" s="1"/>
    </row>
    <row r="2" spans="1:8">
      <c r="A2" s="91" t="s">
        <v>186</v>
      </c>
      <c r="B2" s="145" t="s">
        <v>123</v>
      </c>
      <c r="C2" s="145" t="s">
        <v>187</v>
      </c>
      <c r="D2" s="145" t="s">
        <v>125</v>
      </c>
      <c r="E2" s="145" t="s">
        <v>188</v>
      </c>
      <c r="F2" s="91" t="s">
        <v>12</v>
      </c>
    </row>
    <row r="3" spans="1:8">
      <c r="A3" s="129" t="s">
        <v>189</v>
      </c>
      <c r="B3" s="130">
        <v>11247.9</v>
      </c>
      <c r="C3" s="146"/>
      <c r="D3" s="147">
        <v>30215.71</v>
      </c>
      <c r="E3" s="101"/>
      <c r="F3" s="148">
        <f t="shared" ref="F3:F10" si="0">B3+D3</f>
        <v>41463.61</v>
      </c>
    </row>
    <row r="4" spans="1:8">
      <c r="A4" s="129" t="s">
        <v>190</v>
      </c>
      <c r="B4" s="130">
        <v>0</v>
      </c>
      <c r="C4" s="146"/>
      <c r="D4" s="147">
        <v>2126.7260000000001</v>
      </c>
      <c r="E4" s="101"/>
      <c r="F4" s="148">
        <f t="shared" si="0"/>
        <v>2126.7260000000001</v>
      </c>
    </row>
    <row r="5" spans="1:8">
      <c r="A5" s="149" t="s">
        <v>191</v>
      </c>
      <c r="B5" s="150">
        <v>17213.560000000001</v>
      </c>
      <c r="C5" s="151"/>
      <c r="D5" s="152">
        <v>37012.129999999997</v>
      </c>
      <c r="E5" s="153"/>
      <c r="F5" s="154">
        <f t="shared" si="0"/>
        <v>54225.69</v>
      </c>
      <c r="G5" s="155">
        <f>B5+B6+D5+D6</f>
        <v>113081.45600000001</v>
      </c>
    </row>
    <row r="6" spans="1:8">
      <c r="A6" s="149" t="s">
        <v>192</v>
      </c>
      <c r="B6" s="150">
        <v>9123.5859999999993</v>
      </c>
      <c r="C6" s="151"/>
      <c r="D6" s="152">
        <v>49732.18</v>
      </c>
      <c r="E6" s="153"/>
      <c r="F6" s="154">
        <f t="shared" si="0"/>
        <v>58855.766000000003</v>
      </c>
    </row>
    <row r="7" spans="1:8">
      <c r="A7" s="129" t="s">
        <v>193</v>
      </c>
      <c r="B7" s="130">
        <v>488.68869999999998</v>
      </c>
      <c r="C7" s="146"/>
      <c r="D7" s="147">
        <v>141.7988</v>
      </c>
      <c r="E7" s="101"/>
      <c r="F7" s="148">
        <f t="shared" si="0"/>
        <v>630.48749999999995</v>
      </c>
    </row>
    <row r="8" spans="1:8">
      <c r="A8" s="129" t="s">
        <v>194</v>
      </c>
      <c r="B8" s="130">
        <v>2118.9650000000001</v>
      </c>
      <c r="C8" s="146"/>
      <c r="D8" s="147">
        <v>11876.99</v>
      </c>
      <c r="E8" s="101"/>
      <c r="F8" s="148">
        <f t="shared" si="0"/>
        <v>13995.955</v>
      </c>
    </row>
    <row r="9" spans="1:8">
      <c r="A9" s="129" t="s">
        <v>195</v>
      </c>
      <c r="B9" s="130">
        <v>0</v>
      </c>
      <c r="C9" s="146"/>
      <c r="D9" s="147">
        <v>375.41180000000003</v>
      </c>
      <c r="E9" s="101"/>
      <c r="F9" s="148">
        <f t="shared" si="0"/>
        <v>375.41180000000003</v>
      </c>
    </row>
    <row r="10" spans="1:8">
      <c r="A10" s="91" t="s">
        <v>12</v>
      </c>
      <c r="B10" s="156">
        <f>SUM(B3:B9)</f>
        <v>40192.699699999997</v>
      </c>
      <c r="C10" s="101"/>
      <c r="D10" s="148">
        <f>SUM(D3:D9)</f>
        <v>131480.9466</v>
      </c>
      <c r="E10" s="101"/>
      <c r="F10" s="148">
        <f t="shared" si="0"/>
        <v>171673.64629999999</v>
      </c>
      <c r="G10" s="140">
        <f>369606-171674</f>
        <v>197932</v>
      </c>
      <c r="H10" s="140" t="s">
        <v>196</v>
      </c>
    </row>
    <row r="11" spans="1:8">
      <c r="A11" s="1"/>
      <c r="B11" s="1"/>
      <c r="C11" s="1"/>
      <c r="D11" s="1"/>
      <c r="E11" s="1"/>
      <c r="F11" s="1"/>
    </row>
    <row r="12" spans="1:8">
      <c r="A12" s="1" t="s">
        <v>197</v>
      </c>
      <c r="B12" s="1"/>
      <c r="C12" s="1"/>
      <c r="D12" s="1"/>
      <c r="E12" s="1"/>
      <c r="F12" s="1"/>
    </row>
    <row r="13" spans="1:8">
      <c r="A13" s="91" t="s">
        <v>186</v>
      </c>
      <c r="B13" s="145" t="s">
        <v>123</v>
      </c>
      <c r="C13" s="145" t="s">
        <v>187</v>
      </c>
      <c r="D13" s="145" t="s">
        <v>125</v>
      </c>
      <c r="E13" s="145" t="s">
        <v>188</v>
      </c>
      <c r="F13" s="91" t="s">
        <v>12</v>
      </c>
    </row>
    <row r="14" spans="1:8">
      <c r="A14" s="129" t="s">
        <v>198</v>
      </c>
      <c r="B14" s="147">
        <v>0</v>
      </c>
      <c r="C14" s="146"/>
      <c r="D14" s="147">
        <v>91.566310000000001</v>
      </c>
      <c r="E14" s="101"/>
      <c r="F14" s="148">
        <f t="shared" ref="F14:F22" si="1">B14+D14</f>
        <v>91.566310000000001</v>
      </c>
    </row>
    <row r="15" spans="1:8">
      <c r="A15" s="129" t="s">
        <v>189</v>
      </c>
      <c r="B15" s="147">
        <v>63628.08</v>
      </c>
      <c r="C15" s="146"/>
      <c r="D15" s="147">
        <v>171330.8</v>
      </c>
      <c r="E15" s="101"/>
      <c r="F15" s="148">
        <f t="shared" si="1"/>
        <v>234958.88</v>
      </c>
    </row>
    <row r="16" spans="1:8">
      <c r="A16" s="129" t="s">
        <v>190</v>
      </c>
      <c r="B16" s="147">
        <v>0</v>
      </c>
      <c r="C16" s="146"/>
      <c r="D16" s="147">
        <v>954.52179999999998</v>
      </c>
      <c r="E16" s="101"/>
      <c r="F16" s="148">
        <f t="shared" si="1"/>
        <v>954.52179999999998</v>
      </c>
    </row>
    <row r="17" spans="1:7">
      <c r="A17" s="149" t="s">
        <v>191</v>
      </c>
      <c r="B17" s="152">
        <v>14578.89</v>
      </c>
      <c r="C17" s="151"/>
      <c r="D17" s="152">
        <v>15908.82</v>
      </c>
      <c r="E17" s="153"/>
      <c r="F17" s="154">
        <f t="shared" si="1"/>
        <v>30487.71</v>
      </c>
      <c r="G17" s="155">
        <f>B17+B18+D17+D18</f>
        <v>62745.68</v>
      </c>
    </row>
    <row r="18" spans="1:7">
      <c r="A18" s="149" t="s">
        <v>192</v>
      </c>
      <c r="B18" s="152">
        <v>11968.93</v>
      </c>
      <c r="C18" s="151"/>
      <c r="D18" s="152">
        <v>20289.04</v>
      </c>
      <c r="E18" s="153"/>
      <c r="F18" s="154">
        <f t="shared" si="1"/>
        <v>32257.97</v>
      </c>
    </row>
    <row r="19" spans="1:7">
      <c r="A19" s="129" t="s">
        <v>193</v>
      </c>
      <c r="B19" s="147">
        <v>18563.11</v>
      </c>
      <c r="C19" s="146"/>
      <c r="D19" s="147">
        <v>49505.85</v>
      </c>
      <c r="E19" s="101"/>
      <c r="F19" s="148">
        <f t="shared" si="1"/>
        <v>68068.959999999992</v>
      </c>
    </row>
    <row r="20" spans="1:7">
      <c r="A20" s="129" t="s">
        <v>194</v>
      </c>
      <c r="B20" s="147">
        <v>4120.8220000000001</v>
      </c>
      <c r="C20" s="146"/>
      <c r="D20" s="147">
        <v>23989.07</v>
      </c>
      <c r="E20" s="101"/>
      <c r="F20" s="148">
        <f t="shared" si="1"/>
        <v>28109.892</v>
      </c>
    </row>
    <row r="21" spans="1:7">
      <c r="A21" s="129" t="s">
        <v>195</v>
      </c>
      <c r="B21" s="147">
        <v>0</v>
      </c>
      <c r="C21" s="146"/>
      <c r="D21" s="147">
        <v>491.63330000000002</v>
      </c>
      <c r="E21" s="101"/>
      <c r="F21" s="148">
        <f t="shared" si="1"/>
        <v>491.63330000000002</v>
      </c>
    </row>
    <row r="22" spans="1:7">
      <c r="A22" s="91" t="s">
        <v>12</v>
      </c>
      <c r="B22" s="148">
        <f>SUM(B14:B21)</f>
        <v>112859.83199999999</v>
      </c>
      <c r="C22" s="101"/>
      <c r="D22" s="148">
        <f>SUM(D14:D21)</f>
        <v>282561.30140999996</v>
      </c>
      <c r="E22" s="101"/>
      <c r="F22" s="148">
        <f t="shared" si="1"/>
        <v>395421.13340999995</v>
      </c>
    </row>
    <row r="23" spans="1:7">
      <c r="A23" s="1"/>
      <c r="B23" s="1"/>
      <c r="C23" s="1"/>
      <c r="D23" s="1"/>
      <c r="E23" s="1"/>
      <c r="F23" s="1"/>
    </row>
    <row r="24" spans="1:7">
      <c r="A24" s="157" t="s">
        <v>199</v>
      </c>
      <c r="B24" s="158"/>
      <c r="C24" s="158"/>
      <c r="D24" s="1"/>
      <c r="E24" s="1"/>
      <c r="F24" s="1"/>
    </row>
    <row r="25" spans="1:7">
      <c r="A25" s="91" t="s">
        <v>186</v>
      </c>
      <c r="B25" s="145" t="s">
        <v>123</v>
      </c>
      <c r="C25" s="145" t="s">
        <v>187</v>
      </c>
      <c r="D25" s="145" t="s">
        <v>125</v>
      </c>
      <c r="E25" s="145" t="s">
        <v>188</v>
      </c>
      <c r="F25" s="91" t="s">
        <v>12</v>
      </c>
    </row>
    <row r="26" spans="1:7">
      <c r="A26" s="91" t="s">
        <v>189</v>
      </c>
      <c r="B26" s="156">
        <v>11247.9</v>
      </c>
      <c r="C26" s="107">
        <f t="shared" ref="C26:C31" si="2">B26/F26</f>
        <v>0.27127160418497087</v>
      </c>
      <c r="D26" s="159">
        <v>30215.71</v>
      </c>
      <c r="E26" s="107">
        <f t="shared" ref="E26:E31" si="3">D26/F26</f>
        <v>0.72872839581502913</v>
      </c>
      <c r="F26" s="159">
        <f t="shared" ref="F26:F31" si="4">B26+D26</f>
        <v>41463.61</v>
      </c>
    </row>
    <row r="27" spans="1:7">
      <c r="A27" s="91" t="s">
        <v>190</v>
      </c>
      <c r="B27" s="156">
        <v>0</v>
      </c>
      <c r="C27" s="107">
        <f t="shared" si="2"/>
        <v>0</v>
      </c>
      <c r="D27" s="159">
        <v>2126.7260000000001</v>
      </c>
      <c r="E27" s="107">
        <f t="shared" si="3"/>
        <v>1</v>
      </c>
      <c r="F27" s="159">
        <f t="shared" si="4"/>
        <v>2126.7260000000001</v>
      </c>
    </row>
    <row r="28" spans="1:7">
      <c r="A28" s="160" t="s">
        <v>193</v>
      </c>
      <c r="B28" s="161">
        <v>488.68869999999998</v>
      </c>
      <c r="C28" s="162">
        <f t="shared" si="2"/>
        <v>0.77509657209698846</v>
      </c>
      <c r="D28" s="163">
        <v>141.7988</v>
      </c>
      <c r="E28" s="162">
        <f t="shared" si="3"/>
        <v>0.22490342790301157</v>
      </c>
      <c r="F28" s="163">
        <f t="shared" si="4"/>
        <v>630.48749999999995</v>
      </c>
    </row>
    <row r="29" spans="1:7">
      <c r="A29" s="91" t="s">
        <v>194</v>
      </c>
      <c r="B29" s="156">
        <v>2118.9650000000001</v>
      </c>
      <c r="C29" s="107">
        <f t="shared" si="2"/>
        <v>0.15139838617657747</v>
      </c>
      <c r="D29" s="159">
        <v>11876.99</v>
      </c>
      <c r="E29" s="107">
        <f t="shared" si="3"/>
        <v>0.84860161382342258</v>
      </c>
      <c r="F29" s="159">
        <f t="shared" si="4"/>
        <v>13995.955</v>
      </c>
    </row>
    <row r="30" spans="1:7">
      <c r="A30" s="91" t="s">
        <v>195</v>
      </c>
      <c r="B30" s="156">
        <v>0</v>
      </c>
      <c r="C30" s="107">
        <f t="shared" si="2"/>
        <v>0</v>
      </c>
      <c r="D30" s="159">
        <v>375.41180000000003</v>
      </c>
      <c r="E30" s="107">
        <f t="shared" si="3"/>
        <v>1</v>
      </c>
      <c r="F30" s="159">
        <f t="shared" si="4"/>
        <v>375.41180000000003</v>
      </c>
    </row>
    <row r="31" spans="1:7">
      <c r="A31" s="91" t="s">
        <v>12</v>
      </c>
      <c r="B31" s="156">
        <f>SUM(B26:B30)</f>
        <v>13855.5537</v>
      </c>
      <c r="C31" s="107">
        <f t="shared" si="2"/>
        <v>0.23647441116397383</v>
      </c>
      <c r="D31" s="159">
        <f>SUM(D26:D30)</f>
        <v>44736.636599999998</v>
      </c>
      <c r="E31" s="107">
        <f t="shared" si="3"/>
        <v>0.76352558883602606</v>
      </c>
      <c r="F31" s="159">
        <f t="shared" si="4"/>
        <v>58592.190300000002</v>
      </c>
    </row>
    <row r="32" spans="1:7">
      <c r="A32" s="164"/>
      <c r="B32" s="165"/>
      <c r="C32" s="165"/>
      <c r="D32" s="1"/>
      <c r="E32" s="1"/>
      <c r="F32" s="1"/>
    </row>
    <row r="33" spans="1:3">
      <c r="A33" s="54"/>
      <c r="B33" s="55"/>
      <c r="C33" s="55"/>
    </row>
    <row r="35" spans="1:3" ht="15" customHeight="1">
      <c r="A35" s="209" t="s">
        <v>457</v>
      </c>
    </row>
    <row r="36" spans="1:3" ht="15" customHeight="1">
      <c r="A36" s="209" t="s">
        <v>458</v>
      </c>
      <c r="B36">
        <v>13859</v>
      </c>
      <c r="C36">
        <f>B36/B38</f>
        <v>0.23651785104785308</v>
      </c>
    </row>
    <row r="37" spans="1:3" ht="15" customHeight="1">
      <c r="A37" s="209" t="s">
        <v>459</v>
      </c>
      <c r="B37">
        <v>44737</v>
      </c>
      <c r="C37">
        <f>B37/B38</f>
        <v>0.76348214895214694</v>
      </c>
    </row>
    <row r="38" spans="1:3" ht="15" customHeight="1">
      <c r="A38" s="209" t="s">
        <v>460</v>
      </c>
      <c r="B38">
        <f>SUM(B36:B37)</f>
        <v>58596</v>
      </c>
    </row>
    <row r="41" spans="1:3" ht="15" customHeight="1">
      <c r="A41">
        <v>52113</v>
      </c>
    </row>
    <row r="42" spans="1:3" ht="15" customHeight="1">
      <c r="A42">
        <v>2469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D29"/>
  <sheetViews>
    <sheetView workbookViewId="0"/>
  </sheetViews>
  <sheetFormatPr defaultColWidth="14.44140625" defaultRowHeight="15" customHeight="1"/>
  <cols>
    <col min="1" max="1" width="33" customWidth="1"/>
    <col min="2" max="2" width="23.6640625" customWidth="1"/>
  </cols>
  <sheetData>
    <row r="2" spans="1:4">
      <c r="A2" s="52" t="s">
        <v>200</v>
      </c>
      <c r="B2" s="52" t="s">
        <v>201</v>
      </c>
      <c r="C2" s="52" t="s">
        <v>202</v>
      </c>
      <c r="D2" s="52" t="s">
        <v>203</v>
      </c>
    </row>
    <row r="3" spans="1:4">
      <c r="A3" s="54" t="s">
        <v>204</v>
      </c>
      <c r="B3" s="166">
        <v>753.23400000000004</v>
      </c>
      <c r="C3" s="166">
        <v>1873.1320000000001</v>
      </c>
      <c r="D3" s="166">
        <v>0</v>
      </c>
    </row>
    <row r="4" spans="1:4">
      <c r="A4" s="54" t="s">
        <v>205</v>
      </c>
      <c r="B4" s="166">
        <v>954.10149999999999</v>
      </c>
      <c r="C4" s="166">
        <v>1415.4480000000001</v>
      </c>
      <c r="D4" s="166">
        <v>260.94279999999998</v>
      </c>
    </row>
    <row r="5" spans="1:4">
      <c r="A5" s="54" t="s">
        <v>206</v>
      </c>
      <c r="B5" s="166">
        <v>0</v>
      </c>
      <c r="C5" s="166">
        <v>2312.2449999999999</v>
      </c>
      <c r="D5" s="166">
        <v>2436.8530000000001</v>
      </c>
    </row>
    <row r="6" spans="1:4">
      <c r="A6" s="54" t="s">
        <v>207</v>
      </c>
      <c r="B6" s="166">
        <v>191.31809999999999</v>
      </c>
      <c r="C6" s="166">
        <v>6968.3339999999998</v>
      </c>
      <c r="D6" s="166">
        <v>3819.683</v>
      </c>
    </row>
    <row r="7" spans="1:4">
      <c r="A7" s="54" t="s">
        <v>208</v>
      </c>
      <c r="B7" s="166">
        <v>1504.4849999999999</v>
      </c>
      <c r="C7" s="166">
        <v>10965.57</v>
      </c>
      <c r="D7" s="166">
        <v>1027.94</v>
      </c>
    </row>
    <row r="8" spans="1:4">
      <c r="A8" s="54" t="s">
        <v>209</v>
      </c>
      <c r="B8" s="166">
        <v>1688.066</v>
      </c>
      <c r="C8" s="166">
        <v>9225.7139999999999</v>
      </c>
      <c r="D8" s="166">
        <v>1398.03</v>
      </c>
    </row>
    <row r="9" spans="1:4">
      <c r="A9" s="54" t="s">
        <v>210</v>
      </c>
      <c r="B9" s="166">
        <v>0</v>
      </c>
      <c r="C9" s="166">
        <v>6861.4880000000003</v>
      </c>
      <c r="D9" s="166">
        <v>1402.1410000000001</v>
      </c>
    </row>
    <row r="10" spans="1:4">
      <c r="A10" s="54" t="s">
        <v>211</v>
      </c>
      <c r="B10" s="167">
        <v>0</v>
      </c>
      <c r="C10" s="166">
        <v>10423.620000000001</v>
      </c>
      <c r="D10" s="166">
        <v>608.83399999999995</v>
      </c>
    </row>
    <row r="11" spans="1:4">
      <c r="A11" s="54" t="s">
        <v>212</v>
      </c>
      <c r="B11" s="166">
        <v>1107.711</v>
      </c>
      <c r="C11" s="166">
        <v>4496.4579999999996</v>
      </c>
      <c r="D11" s="166">
        <v>1331.31</v>
      </c>
    </row>
    <row r="12" spans="1:4">
      <c r="A12" s="54" t="s">
        <v>213</v>
      </c>
      <c r="B12" s="167">
        <v>0</v>
      </c>
      <c r="C12" s="166">
        <v>16679.36</v>
      </c>
      <c r="D12" s="166">
        <v>792.15869999999995</v>
      </c>
    </row>
    <row r="13" spans="1:4">
      <c r="A13" s="54" t="s">
        <v>214</v>
      </c>
      <c r="B13" s="166">
        <v>389.60489999999999</v>
      </c>
      <c r="C13" s="166">
        <v>5230.1729999999998</v>
      </c>
      <c r="D13" s="166">
        <v>0</v>
      </c>
    </row>
    <row r="14" spans="1:4">
      <c r="A14" s="54" t="s">
        <v>215</v>
      </c>
      <c r="B14" s="166">
        <v>718.53779999999995</v>
      </c>
      <c r="C14" s="166">
        <v>5268.29</v>
      </c>
      <c r="D14" s="166">
        <v>3071.7159999999999</v>
      </c>
    </row>
    <row r="15" spans="1:4">
      <c r="A15" s="54" t="s">
        <v>216</v>
      </c>
      <c r="B15" s="166">
        <v>856.28150000000005</v>
      </c>
      <c r="C15" s="166">
        <v>4135.1019999999999</v>
      </c>
      <c r="D15" s="166">
        <v>404.72460000000001</v>
      </c>
    </row>
    <row r="16" spans="1:4">
      <c r="A16" s="168" t="s">
        <v>217</v>
      </c>
      <c r="B16" s="169">
        <v>317.54129999999998</v>
      </c>
      <c r="C16" s="169">
        <v>11105.98</v>
      </c>
      <c r="D16" s="169">
        <v>1352.96</v>
      </c>
    </row>
    <row r="17" spans="1:4">
      <c r="A17" s="54" t="s">
        <v>218</v>
      </c>
      <c r="B17" s="166">
        <v>672.13369999999998</v>
      </c>
      <c r="C17" s="166">
        <v>2313.9879999999998</v>
      </c>
      <c r="D17" s="166">
        <v>0</v>
      </c>
    </row>
    <row r="18" spans="1:4">
      <c r="A18" s="168" t="s">
        <v>219</v>
      </c>
      <c r="B18" s="169">
        <v>451.54270000000002</v>
      </c>
      <c r="C18" s="169">
        <v>7362.8109999999997</v>
      </c>
      <c r="D18" s="169">
        <v>823.70360000000005</v>
      </c>
    </row>
    <row r="19" spans="1:4">
      <c r="A19" s="54" t="s">
        <v>220</v>
      </c>
      <c r="B19" s="166">
        <v>0</v>
      </c>
      <c r="C19" s="166">
        <v>3842.02</v>
      </c>
      <c r="D19" s="166">
        <v>917.01589999999999</v>
      </c>
    </row>
    <row r="20" spans="1:4">
      <c r="A20" s="54" t="s">
        <v>221</v>
      </c>
      <c r="B20" s="166">
        <v>2669.3530000000001</v>
      </c>
      <c r="C20" s="166">
        <v>5232.348</v>
      </c>
      <c r="D20" s="166">
        <v>3096.723</v>
      </c>
    </row>
    <row r="21" spans="1:4">
      <c r="A21" s="54" t="s">
        <v>222</v>
      </c>
      <c r="B21" s="166">
        <v>1004.476</v>
      </c>
      <c r="C21" s="166">
        <v>3140.0529999999999</v>
      </c>
      <c r="D21" s="166">
        <v>416.20119999999997</v>
      </c>
    </row>
    <row r="22" spans="1:4">
      <c r="A22" s="54" t="s">
        <v>223</v>
      </c>
      <c r="B22" s="166">
        <v>2215.5300000000002</v>
      </c>
      <c r="C22" s="166">
        <v>4294.9690000000001</v>
      </c>
      <c r="D22" s="166">
        <v>1444.19</v>
      </c>
    </row>
    <row r="23" spans="1:4">
      <c r="A23" s="54" t="s">
        <v>224</v>
      </c>
      <c r="B23" s="166">
        <v>0</v>
      </c>
      <c r="C23" s="166">
        <v>765.03440000000001</v>
      </c>
      <c r="D23" s="166">
        <v>780.43399999999997</v>
      </c>
    </row>
    <row r="24" spans="1:4">
      <c r="A24" s="54" t="s">
        <v>225</v>
      </c>
      <c r="B24" s="166">
        <v>1252.616</v>
      </c>
      <c r="C24" s="166">
        <v>3226.31</v>
      </c>
      <c r="D24" s="166">
        <v>1537.9059999999999</v>
      </c>
    </row>
    <row r="25" spans="1:4">
      <c r="A25" s="54" t="s">
        <v>226</v>
      </c>
      <c r="B25" s="166">
        <v>498.27550000000002</v>
      </c>
      <c r="C25" s="166">
        <v>143.81370000000001</v>
      </c>
      <c r="D25" s="166">
        <v>849.6472</v>
      </c>
    </row>
    <row r="26" spans="1:4">
      <c r="A26" s="54" t="s">
        <v>227</v>
      </c>
      <c r="B26" s="166">
        <v>1109.72</v>
      </c>
      <c r="C26" s="166">
        <v>530.92740000000003</v>
      </c>
      <c r="D26" s="166">
        <v>314.14350000000002</v>
      </c>
    </row>
    <row r="27" spans="1:4">
      <c r="A27" s="54" t="s">
        <v>228</v>
      </c>
      <c r="B27" s="166">
        <v>0</v>
      </c>
      <c r="C27" s="166">
        <v>0</v>
      </c>
      <c r="D27" s="166">
        <v>314.14350000000002</v>
      </c>
    </row>
    <row r="28" spans="1:4">
      <c r="A28" s="54" t="s">
        <v>229</v>
      </c>
      <c r="B28" s="166">
        <v>198.9487</v>
      </c>
      <c r="C28" s="166">
        <v>102.1746</v>
      </c>
      <c r="D28" s="166">
        <v>170.904</v>
      </c>
    </row>
    <row r="29" spans="1:4">
      <c r="A29" s="54" t="s">
        <v>230</v>
      </c>
      <c r="B29" s="166">
        <v>0</v>
      </c>
      <c r="C29" s="166">
        <v>0</v>
      </c>
      <c r="D29" s="166">
        <v>785.99829999999997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70"/>
  <sheetViews>
    <sheetView workbookViewId="0"/>
  </sheetViews>
  <sheetFormatPr defaultColWidth="14.44140625" defaultRowHeight="15" customHeight="1"/>
  <cols>
    <col min="1" max="1" width="55" customWidth="1"/>
  </cols>
  <sheetData>
    <row r="1" spans="1:2">
      <c r="A1" s="140" t="s">
        <v>231</v>
      </c>
    </row>
    <row r="2" spans="1:2">
      <c r="A2" s="52" t="s">
        <v>232</v>
      </c>
      <c r="B2" s="52" t="s">
        <v>233</v>
      </c>
    </row>
    <row r="3" spans="1:2">
      <c r="A3" s="54" t="s">
        <v>234</v>
      </c>
      <c r="B3" s="55">
        <v>1600</v>
      </c>
    </row>
    <row r="4" spans="1:2">
      <c r="A4" s="54" t="s">
        <v>235</v>
      </c>
      <c r="B4" s="55">
        <v>3000</v>
      </c>
    </row>
    <row r="5" spans="1:2">
      <c r="A5" s="54" t="s">
        <v>236</v>
      </c>
      <c r="B5" s="55">
        <v>1800</v>
      </c>
    </row>
    <row r="6" spans="1:2">
      <c r="A6" s="54" t="s">
        <v>237</v>
      </c>
      <c r="B6" s="55">
        <v>4223.2309999999998</v>
      </c>
    </row>
    <row r="7" spans="1:2">
      <c r="A7" s="54" t="s">
        <v>238</v>
      </c>
      <c r="B7" s="55">
        <v>3045.6019999999999</v>
      </c>
    </row>
    <row r="8" spans="1:2">
      <c r="A8" s="54" t="s">
        <v>239</v>
      </c>
      <c r="B8" s="55">
        <v>1600</v>
      </c>
    </row>
    <row r="9" spans="1:2">
      <c r="A9" s="54" t="s">
        <v>240</v>
      </c>
      <c r="B9" s="55">
        <v>700</v>
      </c>
    </row>
    <row r="10" spans="1:2">
      <c r="A10" s="54" t="s">
        <v>241</v>
      </c>
      <c r="B10" s="55">
        <v>1500</v>
      </c>
    </row>
    <row r="11" spans="1:2">
      <c r="A11" s="54" t="s">
        <v>242</v>
      </c>
      <c r="B11" s="55">
        <v>11152.36</v>
      </c>
    </row>
    <row r="12" spans="1:2">
      <c r="A12" s="54" t="s">
        <v>243</v>
      </c>
      <c r="B12" s="55">
        <v>400</v>
      </c>
    </row>
    <row r="13" spans="1:2">
      <c r="A13" s="54" t="s">
        <v>244</v>
      </c>
      <c r="B13" s="55">
        <v>3000</v>
      </c>
    </row>
    <row r="14" spans="1:2">
      <c r="A14" s="54" t="s">
        <v>245</v>
      </c>
      <c r="B14" s="55">
        <v>1300</v>
      </c>
    </row>
    <row r="15" spans="1:2">
      <c r="A15" s="54" t="s">
        <v>246</v>
      </c>
      <c r="B15" s="55">
        <v>1324.645</v>
      </c>
    </row>
    <row r="16" spans="1:2">
      <c r="A16" s="54" t="s">
        <v>247</v>
      </c>
      <c r="B16" s="55">
        <v>2751.5410000000002</v>
      </c>
    </row>
    <row r="17" spans="1:2">
      <c r="A17" s="54" t="s">
        <v>248</v>
      </c>
      <c r="B17" s="55">
        <v>1520.3910000000001</v>
      </c>
    </row>
    <row r="18" spans="1:2">
      <c r="A18" s="54" t="s">
        <v>249</v>
      </c>
      <c r="B18" s="55">
        <v>338.06330000000003</v>
      </c>
    </row>
    <row r="19" spans="1:2">
      <c r="A19" s="54" t="s">
        <v>250</v>
      </c>
      <c r="B19" s="55">
        <v>30000</v>
      </c>
    </row>
    <row r="20" spans="1:2">
      <c r="A20" s="54" t="s">
        <v>251</v>
      </c>
      <c r="B20" s="55">
        <v>652.47109999999998</v>
      </c>
    </row>
    <row r="21" spans="1:2">
      <c r="A21" s="54" t="s">
        <v>252</v>
      </c>
      <c r="B21" s="55">
        <v>200</v>
      </c>
    </row>
    <row r="22" spans="1:2">
      <c r="A22" s="54" t="s">
        <v>253</v>
      </c>
      <c r="B22" s="55">
        <v>1678.0060000000001</v>
      </c>
    </row>
    <row r="23" spans="1:2">
      <c r="A23" s="54" t="s">
        <v>254</v>
      </c>
      <c r="B23" s="55">
        <v>742.99180000000001</v>
      </c>
    </row>
    <row r="24" spans="1:2">
      <c r="A24" s="54" t="s">
        <v>255</v>
      </c>
      <c r="B24" s="55">
        <v>935.44169999999997</v>
      </c>
    </row>
    <row r="25" spans="1:2">
      <c r="A25" s="54" t="s">
        <v>256</v>
      </c>
      <c r="B25" s="55">
        <v>1902.4</v>
      </c>
    </row>
    <row r="26" spans="1:2">
      <c r="A26" s="54" t="s">
        <v>257</v>
      </c>
      <c r="B26" s="55">
        <v>3480.4279999999999</v>
      </c>
    </row>
    <row r="27" spans="1:2">
      <c r="A27" s="54" t="s">
        <v>258</v>
      </c>
      <c r="B27" s="55">
        <v>1417.6759999999999</v>
      </c>
    </row>
    <row r="28" spans="1:2">
      <c r="A28" s="54" t="s">
        <v>259</v>
      </c>
      <c r="B28" s="55">
        <v>3025.904</v>
      </c>
    </row>
    <row r="29" spans="1:2">
      <c r="A29" s="54" t="s">
        <v>260</v>
      </c>
      <c r="B29" s="55">
        <v>2325.6779999999999</v>
      </c>
    </row>
    <row r="30" spans="1:2">
      <c r="A30" s="54" t="s">
        <v>261</v>
      </c>
      <c r="B30" s="55">
        <v>4108.6319999999996</v>
      </c>
    </row>
    <row r="31" spans="1:2">
      <c r="A31" s="54" t="s">
        <v>262</v>
      </c>
      <c r="B31" s="55">
        <v>2154.3809999999999</v>
      </c>
    </row>
    <row r="32" spans="1:2">
      <c r="A32" s="54" t="s">
        <v>263</v>
      </c>
      <c r="B32" s="55">
        <v>6303.7579999999998</v>
      </c>
    </row>
    <row r="33" spans="1:2">
      <c r="A33" s="54" t="s">
        <v>264</v>
      </c>
      <c r="B33" s="55">
        <v>1686.654</v>
      </c>
    </row>
    <row r="34" spans="1:2">
      <c r="A34" s="54" t="s">
        <v>265</v>
      </c>
      <c r="B34" s="55">
        <v>2271.6289999999999</v>
      </c>
    </row>
    <row r="35" spans="1:2">
      <c r="A35" s="54" t="s">
        <v>266</v>
      </c>
      <c r="B35" s="55">
        <v>1438.6880000000001</v>
      </c>
    </row>
    <row r="36" spans="1:2">
      <c r="A36" s="54" t="s">
        <v>267</v>
      </c>
      <c r="B36" s="55">
        <v>9123.4719999999998</v>
      </c>
    </row>
    <row r="37" spans="1:2">
      <c r="A37" s="54" t="s">
        <v>268</v>
      </c>
      <c r="B37" s="55">
        <v>1201.691</v>
      </c>
    </row>
    <row r="38" spans="1:2">
      <c r="A38" s="54" t="s">
        <v>269</v>
      </c>
      <c r="B38" s="55">
        <v>3013.6819999999998</v>
      </c>
    </row>
    <row r="39" spans="1:2">
      <c r="A39" s="54" t="s">
        <v>270</v>
      </c>
      <c r="B39" s="55">
        <v>1273.3499999999999</v>
      </c>
    </row>
    <row r="40" spans="1:2">
      <c r="A40" s="54" t="s">
        <v>271</v>
      </c>
      <c r="B40" s="55">
        <v>4572.125</v>
      </c>
    </row>
    <row r="41" spans="1:2">
      <c r="A41" s="54" t="s">
        <v>272</v>
      </c>
      <c r="B41" s="55">
        <v>1306.9480000000001</v>
      </c>
    </row>
    <row r="42" spans="1:2">
      <c r="A42" s="54" t="s">
        <v>273</v>
      </c>
      <c r="B42" s="55">
        <v>1326.01</v>
      </c>
    </row>
    <row r="43" spans="1:2">
      <c r="A43" s="54" t="s">
        <v>274</v>
      </c>
      <c r="B43" s="55">
        <v>717.26179999999999</v>
      </c>
    </row>
    <row r="44" spans="1:2">
      <c r="A44" s="54" t="s">
        <v>275</v>
      </c>
      <c r="B44" s="55">
        <v>1700</v>
      </c>
    </row>
    <row r="45" spans="1:2">
      <c r="A45" s="54" t="s">
        <v>276</v>
      </c>
      <c r="B45" s="55">
        <v>595.40819999999997</v>
      </c>
    </row>
    <row r="46" spans="1:2">
      <c r="A46" s="54" t="s">
        <v>277</v>
      </c>
      <c r="B46" s="55">
        <v>900</v>
      </c>
    </row>
    <row r="47" spans="1:2">
      <c r="A47" s="54" t="s">
        <v>278</v>
      </c>
      <c r="B47" s="55">
        <v>1000</v>
      </c>
    </row>
    <row r="48" spans="1:2">
      <c r="A48" s="54" t="s">
        <v>279</v>
      </c>
      <c r="B48" s="55">
        <v>1020.8680000000001</v>
      </c>
    </row>
    <row r="49" spans="1:2">
      <c r="A49" s="54" t="s">
        <v>280</v>
      </c>
      <c r="B49" s="55">
        <v>1424.538</v>
      </c>
    </row>
    <row r="50" spans="1:2">
      <c r="A50" s="54" t="s">
        <v>281</v>
      </c>
      <c r="B50" s="55">
        <v>3000</v>
      </c>
    </row>
    <row r="51" spans="1:2">
      <c r="A51" s="54" t="s">
        <v>282</v>
      </c>
      <c r="B51" s="55">
        <v>1360.797</v>
      </c>
    </row>
    <row r="52" spans="1:2">
      <c r="A52" s="54" t="s">
        <v>283</v>
      </c>
      <c r="B52" s="55">
        <v>3681.4760000000001</v>
      </c>
    </row>
    <row r="53" spans="1:2">
      <c r="A53" s="54" t="s">
        <v>284</v>
      </c>
      <c r="B53" s="55">
        <v>5000</v>
      </c>
    </row>
    <row r="54" spans="1:2">
      <c r="A54" s="54" t="s">
        <v>285</v>
      </c>
      <c r="B54" s="55">
        <v>2050.5320000000002</v>
      </c>
    </row>
    <row r="55" spans="1:2">
      <c r="A55" s="54" t="s">
        <v>286</v>
      </c>
      <c r="B55" s="55">
        <v>1856.115</v>
      </c>
    </row>
    <row r="56" spans="1:2">
      <c r="A56" s="54" t="s">
        <v>287</v>
      </c>
      <c r="B56" s="55">
        <v>2055.4560000000001</v>
      </c>
    </row>
    <row r="57" spans="1:2">
      <c r="A57" s="54" t="s">
        <v>288</v>
      </c>
      <c r="B57" s="55">
        <v>800</v>
      </c>
    </row>
    <row r="58" spans="1:2">
      <c r="A58" s="54" t="s">
        <v>289</v>
      </c>
      <c r="B58" s="55">
        <v>876.68449999999996</v>
      </c>
    </row>
    <row r="59" spans="1:2">
      <c r="A59" s="54" t="s">
        <v>290</v>
      </c>
      <c r="B59" s="55">
        <v>993.54700000000003</v>
      </c>
    </row>
    <row r="60" spans="1:2">
      <c r="A60" s="54" t="s">
        <v>291</v>
      </c>
      <c r="B60" s="55">
        <v>15272.27</v>
      </c>
    </row>
    <row r="61" spans="1:2">
      <c r="A61" s="54" t="s">
        <v>292</v>
      </c>
      <c r="B61" s="55">
        <v>1061.7729999999999</v>
      </c>
    </row>
    <row r="62" spans="1:2">
      <c r="A62" s="54" t="s">
        <v>293</v>
      </c>
      <c r="B62" s="55">
        <v>2000</v>
      </c>
    </row>
    <row r="63" spans="1:2">
      <c r="A63" s="54" t="s">
        <v>294</v>
      </c>
      <c r="B63" s="55">
        <v>1299.943</v>
      </c>
    </row>
    <row r="64" spans="1:2">
      <c r="A64" s="54" t="s">
        <v>295</v>
      </c>
      <c r="B64" s="55">
        <v>3623.0169999999998</v>
      </c>
    </row>
    <row r="65" spans="1:2">
      <c r="A65" s="54" t="s">
        <v>296</v>
      </c>
      <c r="B65" s="55">
        <v>2091.3359999999998</v>
      </c>
    </row>
    <row r="66" spans="1:2">
      <c r="A66" s="54" t="s">
        <v>297</v>
      </c>
      <c r="B66" s="55">
        <v>1194.2260000000001</v>
      </c>
    </row>
    <row r="67" spans="1:2">
      <c r="A67" s="54" t="s">
        <v>298</v>
      </c>
      <c r="B67" s="55">
        <v>200</v>
      </c>
    </row>
    <row r="68" spans="1:2">
      <c r="A68" s="54" t="s">
        <v>299</v>
      </c>
      <c r="B68" s="55">
        <v>200</v>
      </c>
    </row>
    <row r="69" spans="1:2">
      <c r="A69" s="54" t="s">
        <v>300</v>
      </c>
      <c r="B69" s="55">
        <v>300</v>
      </c>
    </row>
    <row r="70" spans="1:2">
      <c r="A70" s="54" t="s">
        <v>301</v>
      </c>
      <c r="B70" s="55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00"/>
  <sheetViews>
    <sheetView workbookViewId="0"/>
  </sheetViews>
  <sheetFormatPr defaultColWidth="14.44140625" defaultRowHeight="15" customHeight="1"/>
  <cols>
    <col min="1" max="1" width="17.88671875" customWidth="1"/>
    <col min="2" max="4" width="8.6640625" customWidth="1"/>
    <col min="5" max="5" width="15" customWidth="1"/>
    <col min="6" max="8" width="8.6640625" customWidth="1"/>
    <col min="10" max="16" width="8.6640625" customWidth="1"/>
    <col min="17" max="17" width="17" customWidth="1"/>
    <col min="18" max="20" width="8.6640625" customWidth="1"/>
    <col min="21" max="21" width="15.6640625" customWidth="1"/>
    <col min="22" max="23" width="8.6640625" customWidth="1"/>
    <col min="24" max="24" width="26" customWidth="1"/>
    <col min="25" max="27" width="8.6640625" customWidth="1"/>
  </cols>
  <sheetData>
    <row r="1" spans="1:27" ht="14.25" customHeight="1">
      <c r="A1" s="27" t="s">
        <v>110</v>
      </c>
    </row>
    <row r="2" spans="1:27" ht="14.25" customHeight="1">
      <c r="A2" s="190">
        <v>2018</v>
      </c>
      <c r="B2" s="191"/>
      <c r="C2" s="191"/>
      <c r="E2" s="190">
        <v>2019</v>
      </c>
      <c r="F2" s="191"/>
      <c r="G2" s="191"/>
      <c r="I2" s="190">
        <v>2020</v>
      </c>
      <c r="J2" s="191"/>
      <c r="K2" s="191"/>
      <c r="M2" s="202">
        <v>2021</v>
      </c>
      <c r="N2" s="191"/>
      <c r="O2" s="191"/>
      <c r="Q2" s="190">
        <v>2022</v>
      </c>
      <c r="R2" s="191"/>
      <c r="S2" s="191"/>
      <c r="T2" s="190">
        <v>2023</v>
      </c>
      <c r="U2" s="191"/>
      <c r="V2" s="191"/>
      <c r="X2" s="27"/>
      <c r="Y2" s="202"/>
      <c r="Z2" s="191"/>
      <c r="AA2" s="191"/>
    </row>
    <row r="3" spans="1:27" ht="33.75" customHeight="1">
      <c r="A3" s="65" t="s">
        <v>302</v>
      </c>
      <c r="B3" s="65" t="s">
        <v>303</v>
      </c>
      <c r="C3" s="65" t="s">
        <v>304</v>
      </c>
      <c r="D3" s="28"/>
      <c r="E3" s="67" t="s">
        <v>302</v>
      </c>
      <c r="F3" s="67" t="s">
        <v>11</v>
      </c>
      <c r="G3" s="67" t="s">
        <v>10</v>
      </c>
      <c r="H3" s="28"/>
      <c r="I3" s="67" t="s">
        <v>302</v>
      </c>
      <c r="J3" s="67" t="s">
        <v>11</v>
      </c>
      <c r="K3" s="67" t="s">
        <v>10</v>
      </c>
      <c r="L3" s="67"/>
      <c r="M3" s="65" t="s">
        <v>302</v>
      </c>
      <c r="N3" s="65" t="s">
        <v>303</v>
      </c>
      <c r="O3" s="65" t="s">
        <v>304</v>
      </c>
      <c r="P3" s="28"/>
      <c r="Q3" s="65" t="s">
        <v>302</v>
      </c>
      <c r="R3" s="65" t="s">
        <v>303</v>
      </c>
      <c r="S3" s="65" t="s">
        <v>304</v>
      </c>
      <c r="T3" s="28"/>
      <c r="U3" s="67" t="s">
        <v>302</v>
      </c>
      <c r="V3" s="67" t="s">
        <v>11</v>
      </c>
      <c r="W3" s="67" t="s">
        <v>10</v>
      </c>
    </row>
    <row r="4" spans="1:27" ht="14.25" customHeight="1">
      <c r="A4" s="68" t="s">
        <v>305</v>
      </c>
      <c r="B4" s="170">
        <v>736.06482579999999</v>
      </c>
      <c r="C4" s="170">
        <v>736.06482579999999</v>
      </c>
      <c r="E4" s="68" t="s">
        <v>306</v>
      </c>
      <c r="F4" s="170">
        <v>633.95968530000005</v>
      </c>
      <c r="G4" s="170">
        <v>1303.922065</v>
      </c>
      <c r="I4" s="68" t="s">
        <v>306</v>
      </c>
      <c r="J4" s="170">
        <v>219.93863579999999</v>
      </c>
      <c r="K4" s="170">
        <v>0</v>
      </c>
      <c r="L4" s="171"/>
      <c r="M4" s="68" t="s">
        <v>306</v>
      </c>
      <c r="N4" s="170">
        <v>141.37254429999999</v>
      </c>
      <c r="O4" s="170">
        <v>443.26858110000001</v>
      </c>
      <c r="Q4" s="68" t="s">
        <v>307</v>
      </c>
      <c r="R4" s="172">
        <v>0</v>
      </c>
      <c r="S4" s="172">
        <v>490.2316854</v>
      </c>
      <c r="U4" s="68" t="s">
        <v>308</v>
      </c>
      <c r="V4" s="172">
        <v>0</v>
      </c>
      <c r="W4" s="172">
        <v>222.25849629999999</v>
      </c>
    </row>
    <row r="5" spans="1:27" ht="14.25" customHeight="1">
      <c r="A5" s="68" t="s">
        <v>309</v>
      </c>
      <c r="B5" s="170">
        <v>0</v>
      </c>
      <c r="C5" s="170">
        <v>279.98491369999999</v>
      </c>
      <c r="E5" s="68" t="s">
        <v>310</v>
      </c>
      <c r="F5" s="170">
        <v>955.07892400000003</v>
      </c>
      <c r="G5" s="170">
        <v>0</v>
      </c>
      <c r="I5" s="68" t="s">
        <v>310</v>
      </c>
      <c r="J5" s="170">
        <v>0</v>
      </c>
      <c r="K5" s="170">
        <v>808.89402189999998</v>
      </c>
      <c r="L5" s="171"/>
      <c r="M5" s="68" t="s">
        <v>310</v>
      </c>
      <c r="N5" s="170">
        <v>440.34829500000001</v>
      </c>
      <c r="O5" s="170">
        <v>1097.7393930000001</v>
      </c>
      <c r="Q5" s="68" t="s">
        <v>311</v>
      </c>
      <c r="R5" s="172">
        <v>1529.7813920000001</v>
      </c>
      <c r="S5" s="172">
        <v>0</v>
      </c>
      <c r="U5" s="68" t="s">
        <v>311</v>
      </c>
      <c r="V5" s="172">
        <v>1053.8124829999999</v>
      </c>
      <c r="W5" s="172">
        <v>0</v>
      </c>
    </row>
    <row r="6" spans="1:27" ht="14.25" customHeight="1">
      <c r="A6" s="68" t="s">
        <v>306</v>
      </c>
      <c r="B6" s="170">
        <v>1970.878205</v>
      </c>
      <c r="C6" s="170">
        <v>968.83303450000005</v>
      </c>
      <c r="E6" s="68" t="s">
        <v>312</v>
      </c>
      <c r="F6" s="170">
        <v>0</v>
      </c>
      <c r="G6" s="170">
        <v>2627.5633849999999</v>
      </c>
      <c r="I6" s="68" t="s">
        <v>312</v>
      </c>
      <c r="J6" s="170">
        <v>0</v>
      </c>
      <c r="K6" s="170">
        <v>913.04185050000001</v>
      </c>
      <c r="L6" s="171"/>
      <c r="M6" s="68" t="s">
        <v>312</v>
      </c>
      <c r="N6" s="170">
        <v>0</v>
      </c>
      <c r="O6" s="170">
        <v>3503.0853550000002</v>
      </c>
      <c r="Q6" s="68" t="s">
        <v>313</v>
      </c>
      <c r="R6" s="172">
        <v>481.52060060000002</v>
      </c>
      <c r="S6" s="172">
        <v>167.83323759999999</v>
      </c>
      <c r="U6" s="68" t="s">
        <v>314</v>
      </c>
      <c r="V6" s="172">
        <v>489.4787498</v>
      </c>
      <c r="W6" s="172">
        <v>332.35674760000001</v>
      </c>
    </row>
    <row r="7" spans="1:27" ht="14.25" customHeight="1">
      <c r="A7" s="68" t="s">
        <v>310</v>
      </c>
      <c r="B7" s="170">
        <v>211.00489680000001</v>
      </c>
      <c r="C7" s="170">
        <v>0</v>
      </c>
      <c r="E7" s="68" t="s">
        <v>315</v>
      </c>
      <c r="F7" s="170">
        <v>536.26698339999996</v>
      </c>
      <c r="G7" s="170">
        <v>9070.1193650000005</v>
      </c>
      <c r="I7" s="68" t="s">
        <v>315</v>
      </c>
      <c r="J7" s="170">
        <v>316.06049910000002</v>
      </c>
      <c r="K7" s="170">
        <v>9090.3104629999998</v>
      </c>
      <c r="L7" s="171"/>
      <c r="M7" s="68" t="s">
        <v>315</v>
      </c>
      <c r="N7" s="170">
        <v>0</v>
      </c>
      <c r="O7" s="170">
        <v>6418.0266620000002</v>
      </c>
      <c r="Q7" s="68" t="s">
        <v>316</v>
      </c>
      <c r="R7" s="172">
        <v>940.79490399999997</v>
      </c>
      <c r="S7" s="172">
        <v>0</v>
      </c>
      <c r="U7" s="68" t="s">
        <v>317</v>
      </c>
      <c r="V7" s="172">
        <v>238.39620239999999</v>
      </c>
      <c r="W7" s="172">
        <v>325.17330659999999</v>
      </c>
    </row>
    <row r="8" spans="1:27" ht="14.25" customHeight="1">
      <c r="A8" s="68" t="s">
        <v>318</v>
      </c>
      <c r="B8" s="170">
        <v>0</v>
      </c>
      <c r="C8" s="170">
        <v>485.66101099999997</v>
      </c>
      <c r="E8" s="68" t="s">
        <v>307</v>
      </c>
      <c r="F8" s="170">
        <v>3325.476917</v>
      </c>
      <c r="G8" s="170">
        <v>22543.78673</v>
      </c>
      <c r="I8" s="68" t="s">
        <v>307</v>
      </c>
      <c r="J8" s="170">
        <v>1591.1531970000001</v>
      </c>
      <c r="K8" s="170">
        <v>28561.496739999999</v>
      </c>
      <c r="L8" s="171"/>
      <c r="M8" s="68" t="s">
        <v>307</v>
      </c>
      <c r="N8" s="170">
        <v>2824.2299130000001</v>
      </c>
      <c r="O8" s="170">
        <v>17928.23114</v>
      </c>
      <c r="Q8" s="68" t="s">
        <v>319</v>
      </c>
      <c r="R8" s="172">
        <v>330.90443749999997</v>
      </c>
      <c r="S8" s="172">
        <v>349.81621130000002</v>
      </c>
      <c r="U8" s="68" t="s">
        <v>320</v>
      </c>
      <c r="V8" s="172">
        <v>434.67446330000001</v>
      </c>
      <c r="W8" s="172">
        <v>0</v>
      </c>
    </row>
    <row r="9" spans="1:27" ht="14.25" customHeight="1">
      <c r="A9" s="68" t="s">
        <v>312</v>
      </c>
      <c r="B9" s="170">
        <v>515.93491129999995</v>
      </c>
      <c r="C9" s="170">
        <v>5549.7217369999998</v>
      </c>
      <c r="E9" s="68" t="s">
        <v>321</v>
      </c>
      <c r="F9" s="170">
        <v>0</v>
      </c>
      <c r="G9" s="170">
        <v>6225.6967569999997</v>
      </c>
      <c r="I9" s="68" t="s">
        <v>321</v>
      </c>
      <c r="J9" s="170">
        <v>1018.909929</v>
      </c>
      <c r="K9" s="170">
        <v>10347.36427</v>
      </c>
      <c r="L9" s="171"/>
      <c r="M9" s="68" t="s">
        <v>321</v>
      </c>
      <c r="N9" s="170">
        <v>0</v>
      </c>
      <c r="O9" s="170">
        <v>4563.5763880000004</v>
      </c>
      <c r="Q9" s="68" t="s">
        <v>322</v>
      </c>
      <c r="R9" s="172">
        <v>0</v>
      </c>
      <c r="S9" s="172">
        <v>209.7511882</v>
      </c>
      <c r="U9" s="68" t="s">
        <v>323</v>
      </c>
      <c r="V9" s="172">
        <v>837.55186639999999</v>
      </c>
      <c r="W9" s="172">
        <v>0</v>
      </c>
    </row>
    <row r="10" spans="1:27" ht="14.25" customHeight="1">
      <c r="A10" s="68" t="s">
        <v>315</v>
      </c>
      <c r="B10" s="170">
        <v>0</v>
      </c>
      <c r="C10" s="170">
        <v>8272.7968739999997</v>
      </c>
      <c r="E10" s="68" t="s">
        <v>324</v>
      </c>
      <c r="F10" s="170">
        <v>0</v>
      </c>
      <c r="G10" s="170">
        <v>2152.347417</v>
      </c>
      <c r="I10" s="68" t="s">
        <v>325</v>
      </c>
      <c r="J10" s="170">
        <v>316.28007980000001</v>
      </c>
      <c r="K10" s="170">
        <v>0</v>
      </c>
      <c r="L10" s="171"/>
      <c r="M10" s="68" t="s">
        <v>326</v>
      </c>
      <c r="N10" s="170">
        <v>806.12196889999996</v>
      </c>
      <c r="O10" s="170">
        <v>481.3857691</v>
      </c>
      <c r="Q10" s="68" t="s">
        <v>327</v>
      </c>
      <c r="R10" s="172">
        <v>0</v>
      </c>
      <c r="S10" s="172">
        <v>642.31157580000001</v>
      </c>
      <c r="U10" s="68" t="s">
        <v>328</v>
      </c>
      <c r="V10" s="172">
        <v>0</v>
      </c>
      <c r="W10" s="172">
        <v>330.7002541</v>
      </c>
    </row>
    <row r="11" spans="1:27" ht="14.25" customHeight="1">
      <c r="A11" s="68" t="s">
        <v>307</v>
      </c>
      <c r="B11" s="170">
        <v>5978.0511530000003</v>
      </c>
      <c r="C11" s="170">
        <v>25532.554700000001</v>
      </c>
      <c r="E11" s="68" t="s">
        <v>329</v>
      </c>
      <c r="F11" s="170">
        <v>245.39516689999999</v>
      </c>
      <c r="G11" s="170">
        <v>0</v>
      </c>
      <c r="I11" s="68" t="s">
        <v>308</v>
      </c>
      <c r="J11" s="170">
        <v>914.19543629999998</v>
      </c>
      <c r="K11" s="170">
        <v>272.66096340000001</v>
      </c>
      <c r="L11" s="171"/>
      <c r="M11" s="68" t="s">
        <v>308</v>
      </c>
      <c r="N11" s="170">
        <v>1522.5694759999999</v>
      </c>
      <c r="O11" s="170">
        <v>1172.337405</v>
      </c>
      <c r="Q11" s="68" t="s">
        <v>330</v>
      </c>
      <c r="R11" s="172">
        <v>0</v>
      </c>
      <c r="S11" s="172">
        <v>533.86428539999997</v>
      </c>
      <c r="U11" s="68" t="s">
        <v>331</v>
      </c>
      <c r="V11" s="172">
        <v>0</v>
      </c>
      <c r="W11" s="172">
        <v>565.38424580000003</v>
      </c>
    </row>
    <row r="12" spans="1:27" ht="14.25" customHeight="1">
      <c r="A12" s="68" t="s">
        <v>321</v>
      </c>
      <c r="B12" s="170">
        <v>0</v>
      </c>
      <c r="C12" s="170">
        <v>5778.7771480000001</v>
      </c>
      <c r="E12" s="68" t="s">
        <v>332</v>
      </c>
      <c r="F12" s="170">
        <v>508.37628599999999</v>
      </c>
      <c r="G12" s="170">
        <v>0</v>
      </c>
      <c r="I12" s="68" t="s">
        <v>324</v>
      </c>
      <c r="J12" s="170">
        <v>0</v>
      </c>
      <c r="K12" s="170">
        <v>1267.4073430000001</v>
      </c>
      <c r="L12" s="171"/>
      <c r="M12" s="68" t="s">
        <v>324</v>
      </c>
      <c r="N12" s="170">
        <v>0</v>
      </c>
      <c r="O12" s="170">
        <v>1467.5132530000001</v>
      </c>
      <c r="Q12" s="68" t="s">
        <v>333</v>
      </c>
      <c r="R12" s="172">
        <v>243.6295609</v>
      </c>
      <c r="S12" s="172">
        <v>753.80590359999997</v>
      </c>
      <c r="U12" s="68" t="s">
        <v>306</v>
      </c>
      <c r="V12" s="172">
        <v>2238.9845730000002</v>
      </c>
      <c r="W12" s="172">
        <v>2387.9968410000001</v>
      </c>
    </row>
    <row r="13" spans="1:27" ht="14.25" customHeight="1">
      <c r="A13" s="68" t="s">
        <v>326</v>
      </c>
      <c r="B13" s="170">
        <v>199.8908673</v>
      </c>
      <c r="C13" s="170">
        <v>966.20682739999995</v>
      </c>
      <c r="E13" s="68" t="s">
        <v>334</v>
      </c>
      <c r="F13" s="170">
        <v>0</v>
      </c>
      <c r="G13" s="170">
        <v>289.15508360000001</v>
      </c>
      <c r="I13" s="68" t="s">
        <v>329</v>
      </c>
      <c r="J13" s="170">
        <v>123.17442870000001</v>
      </c>
      <c r="K13" s="170">
        <v>0</v>
      </c>
      <c r="L13" s="171"/>
      <c r="M13" s="68" t="s">
        <v>329</v>
      </c>
      <c r="N13" s="170">
        <v>1099.9816209999999</v>
      </c>
      <c r="O13" s="170">
        <v>0</v>
      </c>
      <c r="Q13" s="68" t="s">
        <v>335</v>
      </c>
      <c r="R13" s="172">
        <v>293.95527750000002</v>
      </c>
      <c r="S13" s="172">
        <v>293.95527750000002</v>
      </c>
      <c r="U13" s="68" t="s">
        <v>312</v>
      </c>
      <c r="V13" s="172">
        <v>0</v>
      </c>
      <c r="W13" s="172">
        <v>2261.2878660000001</v>
      </c>
    </row>
    <row r="14" spans="1:27" ht="14.25" customHeight="1">
      <c r="A14" s="68" t="s">
        <v>308</v>
      </c>
      <c r="B14" s="170">
        <v>539.42983379999998</v>
      </c>
      <c r="C14" s="170">
        <v>529.64565379999999</v>
      </c>
      <c r="E14" s="68" t="s">
        <v>336</v>
      </c>
      <c r="F14" s="170">
        <v>0</v>
      </c>
      <c r="G14" s="170">
        <v>643.03141049999999</v>
      </c>
      <c r="I14" s="68" t="s">
        <v>334</v>
      </c>
      <c r="J14" s="170">
        <v>143.45951460000001</v>
      </c>
      <c r="K14" s="170">
        <v>0</v>
      </c>
      <c r="L14" s="171"/>
      <c r="M14" s="68" t="s">
        <v>337</v>
      </c>
      <c r="N14" s="170">
        <v>531.05152929999997</v>
      </c>
      <c r="O14" s="170">
        <v>531.05152929999997</v>
      </c>
      <c r="Q14" s="68" t="s">
        <v>338</v>
      </c>
      <c r="R14" s="172">
        <v>357.60541080000002</v>
      </c>
      <c r="S14" s="172">
        <v>813.61824999999999</v>
      </c>
      <c r="U14" s="68" t="s">
        <v>315</v>
      </c>
      <c r="V14" s="172">
        <v>0</v>
      </c>
      <c r="W14" s="172">
        <v>7502.01782</v>
      </c>
    </row>
    <row r="15" spans="1:27" ht="14.25" customHeight="1">
      <c r="A15" s="68" t="s">
        <v>324</v>
      </c>
      <c r="B15" s="170">
        <v>0</v>
      </c>
      <c r="C15" s="170">
        <v>126.3169298</v>
      </c>
      <c r="E15" s="68" t="s">
        <v>337</v>
      </c>
      <c r="F15" s="170">
        <v>0</v>
      </c>
      <c r="G15" s="170">
        <v>886.57074130000001</v>
      </c>
      <c r="I15" s="68" t="s">
        <v>337</v>
      </c>
      <c r="J15" s="170">
        <v>0</v>
      </c>
      <c r="K15" s="170">
        <v>1196.688592</v>
      </c>
      <c r="L15" s="171"/>
      <c r="M15" s="68" t="s">
        <v>339</v>
      </c>
      <c r="N15" s="170">
        <v>783.02378090000002</v>
      </c>
      <c r="O15" s="170">
        <v>0</v>
      </c>
      <c r="Q15" s="68" t="s">
        <v>340</v>
      </c>
      <c r="R15" s="172">
        <v>810.91944669999998</v>
      </c>
      <c r="S15" s="172">
        <v>810.91944669999998</v>
      </c>
      <c r="U15" s="68" t="s">
        <v>307</v>
      </c>
      <c r="V15" s="172">
        <v>1427.3425050000001</v>
      </c>
      <c r="W15" s="172">
        <v>8819.8588949999994</v>
      </c>
    </row>
    <row r="16" spans="1:27" ht="14.25" customHeight="1">
      <c r="A16" s="68" t="s">
        <v>329</v>
      </c>
      <c r="B16" s="170">
        <v>317.46638109999998</v>
      </c>
      <c r="C16" s="170">
        <v>0</v>
      </c>
      <c r="E16" s="68" t="s">
        <v>341</v>
      </c>
      <c r="F16" s="170">
        <v>3252.7919339999999</v>
      </c>
      <c r="G16" s="170">
        <v>0</v>
      </c>
      <c r="I16" s="68" t="s">
        <v>339</v>
      </c>
      <c r="J16" s="170">
        <v>0</v>
      </c>
      <c r="K16" s="170">
        <v>225.42763160000001</v>
      </c>
      <c r="L16" s="171"/>
      <c r="M16" s="68" t="s">
        <v>341</v>
      </c>
      <c r="N16" s="170">
        <v>3354.1405279999999</v>
      </c>
      <c r="O16" s="170">
        <v>0</v>
      </c>
      <c r="Q16" s="68" t="s">
        <v>342</v>
      </c>
      <c r="R16" s="172">
        <v>450.78600820000003</v>
      </c>
      <c r="S16" s="172">
        <v>0</v>
      </c>
      <c r="U16" s="68" t="s">
        <v>321</v>
      </c>
      <c r="V16" s="172">
        <v>1062.511307</v>
      </c>
      <c r="W16" s="172">
        <v>12039.151879999999</v>
      </c>
    </row>
    <row r="17" spans="1:23" ht="14.25" customHeight="1">
      <c r="A17" s="68" t="s">
        <v>343</v>
      </c>
      <c r="B17" s="170">
        <v>222.4659399</v>
      </c>
      <c r="C17" s="170">
        <v>463.89771910000002</v>
      </c>
      <c r="E17" s="68" t="s">
        <v>344</v>
      </c>
      <c r="F17" s="170">
        <v>1167.1171039999999</v>
      </c>
      <c r="G17" s="170">
        <v>586.49686550000001</v>
      </c>
      <c r="I17" s="68" t="s">
        <v>345</v>
      </c>
      <c r="J17" s="170">
        <v>256.32366969999998</v>
      </c>
      <c r="K17" s="170">
        <v>256.32366969999998</v>
      </c>
      <c r="L17" s="171"/>
      <c r="M17" s="68" t="s">
        <v>344</v>
      </c>
      <c r="N17" s="170">
        <v>915.23104269999999</v>
      </c>
      <c r="O17" s="170">
        <v>0</v>
      </c>
      <c r="Q17" s="68" t="s">
        <v>346</v>
      </c>
      <c r="R17" s="172">
        <v>192.48125970000001</v>
      </c>
      <c r="S17" s="172">
        <v>0</v>
      </c>
      <c r="U17" s="68" t="s">
        <v>326</v>
      </c>
      <c r="V17" s="172">
        <v>1524.5602859999999</v>
      </c>
      <c r="W17" s="172">
        <v>1524.5602859999999</v>
      </c>
    </row>
    <row r="18" spans="1:23" ht="14.25" customHeight="1">
      <c r="A18" s="68" t="s">
        <v>337</v>
      </c>
      <c r="B18" s="170">
        <v>0</v>
      </c>
      <c r="C18" s="170">
        <v>849.78537670000003</v>
      </c>
      <c r="E18" s="68" t="s">
        <v>347</v>
      </c>
      <c r="F18" s="170">
        <v>314.5862755</v>
      </c>
      <c r="G18" s="170">
        <v>454.02291600000001</v>
      </c>
      <c r="I18" s="68" t="s">
        <v>344</v>
      </c>
      <c r="J18" s="170">
        <v>2350.5366140000001</v>
      </c>
      <c r="K18" s="170">
        <v>0</v>
      </c>
      <c r="L18" s="171"/>
      <c r="M18" s="68" t="s">
        <v>347</v>
      </c>
      <c r="N18" s="170">
        <v>0</v>
      </c>
      <c r="O18" s="170">
        <v>834.51361280000003</v>
      </c>
      <c r="Q18" s="68" t="s">
        <v>306</v>
      </c>
      <c r="R18" s="172">
        <v>273.99165670000002</v>
      </c>
      <c r="S18" s="172">
        <v>1640.5590769999999</v>
      </c>
      <c r="U18" s="68" t="s">
        <v>308</v>
      </c>
      <c r="V18" s="172">
        <v>1639.9148499999999</v>
      </c>
      <c r="W18" s="172">
        <v>271.07755959999997</v>
      </c>
    </row>
    <row r="19" spans="1:23" ht="14.25" customHeight="1">
      <c r="A19" s="68" t="s">
        <v>341</v>
      </c>
      <c r="B19" s="170">
        <v>2238.6131019999998</v>
      </c>
      <c r="C19" s="170">
        <v>0</v>
      </c>
      <c r="E19" s="68" t="s">
        <v>348</v>
      </c>
      <c r="F19" s="170">
        <v>299.67009680000001</v>
      </c>
      <c r="G19" s="170">
        <v>299.67009680000001</v>
      </c>
      <c r="I19" s="68" t="s">
        <v>349</v>
      </c>
      <c r="J19" s="170">
        <v>212.71620229999999</v>
      </c>
      <c r="K19" s="170">
        <v>1042.634771</v>
      </c>
      <c r="L19" s="171"/>
      <c r="M19" s="68" t="s">
        <v>349</v>
      </c>
      <c r="N19" s="170">
        <v>1708.7225080000001</v>
      </c>
      <c r="O19" s="170">
        <v>958.14419750000002</v>
      </c>
      <c r="Q19" s="68" t="s">
        <v>310</v>
      </c>
      <c r="R19" s="172">
        <v>0</v>
      </c>
      <c r="S19" s="172">
        <v>306.98037060000001</v>
      </c>
      <c r="U19" s="68" t="s">
        <v>324</v>
      </c>
      <c r="V19" s="172">
        <v>0</v>
      </c>
      <c r="W19" s="172">
        <v>508.88357130000003</v>
      </c>
    </row>
    <row r="20" spans="1:23" ht="14.25" customHeight="1">
      <c r="A20" s="68" t="s">
        <v>345</v>
      </c>
      <c r="B20" s="170">
        <v>637.05047560000003</v>
      </c>
      <c r="C20" s="170">
        <v>0</v>
      </c>
      <c r="E20" s="68" t="s">
        <v>349</v>
      </c>
      <c r="F20" s="170">
        <v>1555.411951</v>
      </c>
      <c r="G20" s="170">
        <v>992.79455889999997</v>
      </c>
      <c r="I20" s="68" t="s">
        <v>311</v>
      </c>
      <c r="J20" s="170">
        <v>390.10913729999999</v>
      </c>
      <c r="K20" s="170">
        <v>0</v>
      </c>
      <c r="L20" s="171"/>
      <c r="M20" s="68" t="s">
        <v>311</v>
      </c>
      <c r="N20" s="170">
        <v>1666.738703</v>
      </c>
      <c r="O20" s="170">
        <v>0</v>
      </c>
      <c r="Q20" s="68" t="s">
        <v>318</v>
      </c>
      <c r="R20" s="172">
        <v>323.0655716</v>
      </c>
      <c r="S20" s="172">
        <v>0</v>
      </c>
      <c r="U20" s="68" t="s">
        <v>343</v>
      </c>
      <c r="V20" s="172">
        <v>838.57451460000004</v>
      </c>
      <c r="W20" s="172">
        <v>0</v>
      </c>
    </row>
    <row r="21" spans="1:23" ht="14.25" customHeight="1">
      <c r="A21" s="68" t="s">
        <v>344</v>
      </c>
      <c r="B21" s="170">
        <v>1399.7513349999999</v>
      </c>
      <c r="C21" s="170">
        <v>0</v>
      </c>
      <c r="E21" s="68" t="s">
        <v>311</v>
      </c>
      <c r="F21" s="170">
        <v>332.30865080000001</v>
      </c>
      <c r="G21" s="170">
        <v>0</v>
      </c>
      <c r="I21" s="68" t="s">
        <v>314</v>
      </c>
      <c r="J21" s="170">
        <v>609.09676219999994</v>
      </c>
      <c r="K21" s="170">
        <v>0</v>
      </c>
      <c r="L21" s="171"/>
      <c r="M21" s="68" t="s">
        <v>314</v>
      </c>
      <c r="N21" s="170">
        <v>2139.3269260000002</v>
      </c>
      <c r="O21" s="170">
        <v>0</v>
      </c>
      <c r="Q21" s="68" t="s">
        <v>312</v>
      </c>
      <c r="R21" s="172">
        <v>0</v>
      </c>
      <c r="S21" s="172">
        <v>1657.0199230000001</v>
      </c>
      <c r="U21" s="68" t="s">
        <v>337</v>
      </c>
      <c r="V21" s="172">
        <v>1092.7345459999999</v>
      </c>
      <c r="W21" s="172">
        <v>945.69502709999995</v>
      </c>
    </row>
    <row r="22" spans="1:23" ht="14.25" customHeight="1">
      <c r="A22" s="68" t="s">
        <v>347</v>
      </c>
      <c r="B22" s="170">
        <v>0</v>
      </c>
      <c r="C22" s="170">
        <v>290.94294339999999</v>
      </c>
      <c r="E22" s="68" t="s">
        <v>314</v>
      </c>
      <c r="F22" s="170">
        <v>784.50227710000001</v>
      </c>
      <c r="G22" s="170">
        <v>0</v>
      </c>
      <c r="I22" s="68" t="s">
        <v>350</v>
      </c>
      <c r="J22" s="170">
        <v>6768.8205799999996</v>
      </c>
      <c r="K22" s="170">
        <v>0</v>
      </c>
      <c r="L22" s="171"/>
      <c r="M22" s="68" t="s">
        <v>350</v>
      </c>
      <c r="N22" s="170">
        <v>188.02837769999999</v>
      </c>
      <c r="O22" s="170">
        <v>0</v>
      </c>
      <c r="Q22" s="68" t="s">
        <v>315</v>
      </c>
      <c r="R22" s="172">
        <v>1463.802398</v>
      </c>
      <c r="S22" s="172">
        <v>9234.0406710000007</v>
      </c>
      <c r="U22" s="68" t="s">
        <v>341</v>
      </c>
      <c r="V22" s="172">
        <v>621.8514563</v>
      </c>
      <c r="W22" s="172">
        <v>0</v>
      </c>
    </row>
    <row r="23" spans="1:23" ht="14.25" customHeight="1">
      <c r="A23" s="68" t="s">
        <v>349</v>
      </c>
      <c r="B23" s="170">
        <v>0</v>
      </c>
      <c r="C23" s="170">
        <v>500.6578222</v>
      </c>
      <c r="E23" s="68" t="s">
        <v>350</v>
      </c>
      <c r="F23" s="170">
        <v>2893.2902049999998</v>
      </c>
      <c r="G23" s="170">
        <v>0</v>
      </c>
      <c r="I23" s="68" t="s">
        <v>316</v>
      </c>
      <c r="J23" s="170">
        <v>647.34661449999999</v>
      </c>
      <c r="K23" s="170">
        <v>0</v>
      </c>
      <c r="L23" s="171"/>
      <c r="M23" s="68" t="s">
        <v>316</v>
      </c>
      <c r="N23" s="170">
        <v>2355.7161310000001</v>
      </c>
      <c r="O23" s="170">
        <v>0</v>
      </c>
      <c r="Q23" s="68" t="s">
        <v>307</v>
      </c>
      <c r="R23" s="172">
        <v>3419.688134</v>
      </c>
      <c r="S23" s="172">
        <v>14805.68111</v>
      </c>
      <c r="U23" s="68" t="s">
        <v>344</v>
      </c>
      <c r="V23" s="172">
        <v>499.14248509999999</v>
      </c>
      <c r="W23" s="172">
        <v>0</v>
      </c>
    </row>
    <row r="24" spans="1:23" ht="14.25" customHeight="1">
      <c r="A24" s="68" t="s">
        <v>311</v>
      </c>
      <c r="B24" s="170">
        <v>1022.683578</v>
      </c>
      <c r="C24" s="170">
        <v>0</v>
      </c>
      <c r="E24" s="68" t="s">
        <v>316</v>
      </c>
      <c r="F24" s="170">
        <v>2351.6680799999999</v>
      </c>
      <c r="G24" s="170">
        <v>0</v>
      </c>
      <c r="I24" s="68" t="s">
        <v>351</v>
      </c>
      <c r="J24" s="170">
        <v>427.47655789999999</v>
      </c>
      <c r="K24" s="170">
        <v>0</v>
      </c>
      <c r="L24" s="171"/>
      <c r="M24" s="68" t="s">
        <v>352</v>
      </c>
      <c r="N24" s="170">
        <v>1096.96948</v>
      </c>
      <c r="O24" s="170">
        <v>0</v>
      </c>
      <c r="Q24" s="68" t="s">
        <v>321</v>
      </c>
      <c r="R24" s="172">
        <v>604.93514149999999</v>
      </c>
      <c r="S24" s="172">
        <v>6675.3809179999998</v>
      </c>
      <c r="U24" s="68" t="s">
        <v>353</v>
      </c>
      <c r="V24" s="172">
        <v>0</v>
      </c>
      <c r="W24" s="172">
        <v>524.05489450000005</v>
      </c>
    </row>
    <row r="25" spans="1:23" ht="14.25" customHeight="1">
      <c r="A25" s="68" t="s">
        <v>314</v>
      </c>
      <c r="B25" s="170">
        <v>601.03648290000001</v>
      </c>
      <c r="C25" s="170">
        <v>0</v>
      </c>
      <c r="E25" s="68" t="s">
        <v>354</v>
      </c>
      <c r="F25" s="170">
        <v>878.99740069999996</v>
      </c>
      <c r="G25" s="170">
        <v>257.06917340000001</v>
      </c>
      <c r="I25" s="68" t="s">
        <v>352</v>
      </c>
      <c r="J25" s="170">
        <v>255.57934359999999</v>
      </c>
      <c r="K25" s="170">
        <v>0</v>
      </c>
      <c r="L25" s="171"/>
      <c r="M25" s="68" t="s">
        <v>354</v>
      </c>
      <c r="N25" s="170">
        <v>181.1190277</v>
      </c>
      <c r="O25" s="170">
        <v>0</v>
      </c>
      <c r="Q25" s="68" t="s">
        <v>308</v>
      </c>
      <c r="R25" s="172">
        <v>412.33555569999999</v>
      </c>
      <c r="S25" s="172">
        <v>510.29281450000002</v>
      </c>
      <c r="U25" s="68" t="s">
        <v>349</v>
      </c>
      <c r="V25" s="172">
        <v>0</v>
      </c>
      <c r="W25" s="172">
        <v>912.39740689999996</v>
      </c>
    </row>
    <row r="26" spans="1:23" ht="14.25" customHeight="1">
      <c r="A26" s="68" t="s">
        <v>350</v>
      </c>
      <c r="B26" s="170">
        <v>1115.786928</v>
      </c>
      <c r="C26" s="170">
        <v>0</v>
      </c>
      <c r="E26" s="68" t="s">
        <v>355</v>
      </c>
      <c r="F26" s="170">
        <v>0</v>
      </c>
      <c r="G26" s="170">
        <v>331.27972729999999</v>
      </c>
      <c r="I26" s="68" t="s">
        <v>354</v>
      </c>
      <c r="J26" s="170">
        <v>360.4701503</v>
      </c>
      <c r="K26" s="170">
        <v>0</v>
      </c>
      <c r="L26" s="171"/>
      <c r="M26" s="68" t="s">
        <v>319</v>
      </c>
      <c r="N26" s="170">
        <v>294.69969889999999</v>
      </c>
      <c r="O26" s="170">
        <v>1343.71218</v>
      </c>
      <c r="Q26" s="68" t="s">
        <v>324</v>
      </c>
      <c r="R26" s="172">
        <v>0</v>
      </c>
      <c r="S26" s="172">
        <v>224.42554390000001</v>
      </c>
      <c r="U26" s="68" t="s">
        <v>311</v>
      </c>
      <c r="V26" s="172">
        <v>180.06848389999999</v>
      </c>
      <c r="W26" s="172">
        <v>0</v>
      </c>
    </row>
    <row r="27" spans="1:23" ht="14.25" customHeight="1">
      <c r="A27" s="68" t="s">
        <v>316</v>
      </c>
      <c r="B27" s="170">
        <v>1196.5860600000001</v>
      </c>
      <c r="C27" s="170">
        <v>0</v>
      </c>
      <c r="E27" s="68" t="s">
        <v>319</v>
      </c>
      <c r="F27" s="170">
        <v>996.1832842</v>
      </c>
      <c r="G27" s="170">
        <v>907.2357829</v>
      </c>
      <c r="I27" s="68" t="s">
        <v>319</v>
      </c>
      <c r="J27" s="170">
        <v>237.8036558</v>
      </c>
      <c r="K27" s="170">
        <v>0</v>
      </c>
      <c r="L27" s="171"/>
      <c r="M27" s="68" t="s">
        <v>356</v>
      </c>
      <c r="N27" s="170">
        <v>1839.5609649999999</v>
      </c>
      <c r="O27" s="170">
        <v>270.8149464</v>
      </c>
      <c r="Q27" s="68" t="s">
        <v>329</v>
      </c>
      <c r="R27" s="172">
        <v>591.15718770000001</v>
      </c>
      <c r="S27" s="172">
        <v>1951.8529719999999</v>
      </c>
      <c r="U27" s="68" t="s">
        <v>314</v>
      </c>
      <c r="V27" s="172">
        <v>470.98863890000001</v>
      </c>
      <c r="W27" s="172">
        <v>0</v>
      </c>
    </row>
    <row r="28" spans="1:23" ht="14.25" customHeight="1">
      <c r="A28" s="68" t="s">
        <v>352</v>
      </c>
      <c r="B28" s="170">
        <v>560.43823159999999</v>
      </c>
      <c r="C28" s="170">
        <v>0</v>
      </c>
      <c r="E28" s="68" t="s">
        <v>356</v>
      </c>
      <c r="F28" s="170">
        <v>642.41987059999997</v>
      </c>
      <c r="G28" s="170">
        <v>1673.9055920000001</v>
      </c>
      <c r="I28" s="68" t="s">
        <v>356</v>
      </c>
      <c r="J28" s="170">
        <v>0</v>
      </c>
      <c r="K28" s="170">
        <v>1129.7505160000001</v>
      </c>
      <c r="L28" s="171"/>
      <c r="M28" s="68" t="s">
        <v>357</v>
      </c>
      <c r="N28" s="170">
        <v>2072.4509659999999</v>
      </c>
      <c r="O28" s="170">
        <v>10171.96494</v>
      </c>
      <c r="Q28" s="68" t="s">
        <v>341</v>
      </c>
      <c r="R28" s="172">
        <v>881.27868909999995</v>
      </c>
      <c r="S28" s="172">
        <v>0</v>
      </c>
      <c r="U28" s="68" t="s">
        <v>350</v>
      </c>
      <c r="V28" s="172">
        <v>916.15705949999995</v>
      </c>
      <c r="W28" s="172">
        <v>0</v>
      </c>
    </row>
    <row r="29" spans="1:23" ht="14.25" customHeight="1">
      <c r="A29" s="68" t="s">
        <v>354</v>
      </c>
      <c r="B29" s="170">
        <v>0</v>
      </c>
      <c r="C29" s="170">
        <v>342.10581660000003</v>
      </c>
      <c r="E29" s="68" t="s">
        <v>357</v>
      </c>
      <c r="F29" s="170">
        <v>779.72808150000003</v>
      </c>
      <c r="G29" s="170">
        <v>7319.3289420000001</v>
      </c>
      <c r="I29" s="68" t="s">
        <v>357</v>
      </c>
      <c r="J29" s="170">
        <v>2248.2184510000002</v>
      </c>
      <c r="K29" s="170">
        <v>6946.2983430000004</v>
      </c>
      <c r="L29" s="171"/>
      <c r="M29" s="68" t="s">
        <v>322</v>
      </c>
      <c r="N29" s="170">
        <v>0</v>
      </c>
      <c r="O29" s="170">
        <v>6826.4592860000002</v>
      </c>
      <c r="Q29" s="68" t="s">
        <v>344</v>
      </c>
      <c r="R29" s="172">
        <v>1219.2039360000001</v>
      </c>
      <c r="S29" s="172">
        <v>0</v>
      </c>
      <c r="U29" s="68" t="s">
        <v>316</v>
      </c>
      <c r="V29" s="172">
        <v>2232.6854859999999</v>
      </c>
      <c r="W29" s="172">
        <v>0</v>
      </c>
    </row>
    <row r="30" spans="1:23" ht="14.25" customHeight="1">
      <c r="A30" s="68" t="s">
        <v>355</v>
      </c>
      <c r="B30" s="170">
        <v>239.7544177</v>
      </c>
      <c r="C30" s="170">
        <v>0</v>
      </c>
      <c r="E30" s="68" t="s">
        <v>322</v>
      </c>
      <c r="F30" s="170">
        <v>358.71261440000001</v>
      </c>
      <c r="G30" s="170">
        <v>3039.5615480000001</v>
      </c>
      <c r="I30" s="68" t="s">
        <v>322</v>
      </c>
      <c r="J30" s="170">
        <v>551.81508559999997</v>
      </c>
      <c r="K30" s="170">
        <v>6582.6902630000004</v>
      </c>
      <c r="L30" s="171"/>
      <c r="M30" s="68" t="s">
        <v>358</v>
      </c>
      <c r="N30" s="170">
        <v>0</v>
      </c>
      <c r="O30" s="170">
        <v>588.56628479999995</v>
      </c>
      <c r="Q30" s="68" t="s">
        <v>347</v>
      </c>
      <c r="R30" s="172">
        <v>719.67239800000004</v>
      </c>
      <c r="S30" s="172">
        <v>0</v>
      </c>
      <c r="U30" s="68" t="s">
        <v>354</v>
      </c>
      <c r="V30" s="172">
        <v>730.66717140000003</v>
      </c>
      <c r="W30" s="172">
        <v>0</v>
      </c>
    </row>
    <row r="31" spans="1:23" ht="14.25" customHeight="1">
      <c r="A31" s="68" t="s">
        <v>319</v>
      </c>
      <c r="B31" s="170">
        <v>1378.347939</v>
      </c>
      <c r="C31" s="170">
        <v>1217.3029690000001</v>
      </c>
      <c r="E31" s="68" t="s">
        <v>359</v>
      </c>
      <c r="F31" s="170">
        <v>1618.3855450000001</v>
      </c>
      <c r="G31" s="170">
        <v>2098.2855039999999</v>
      </c>
      <c r="I31" s="68" t="s">
        <v>359</v>
      </c>
      <c r="J31" s="170">
        <v>1240.1449700000001</v>
      </c>
      <c r="K31" s="170">
        <v>1271.9442730000001</v>
      </c>
      <c r="L31" s="171"/>
      <c r="M31" s="68" t="s">
        <v>359</v>
      </c>
      <c r="N31" s="170">
        <v>1856.5801489999999</v>
      </c>
      <c r="O31" s="170">
        <v>1788.910318</v>
      </c>
      <c r="Q31" s="68" t="s">
        <v>349</v>
      </c>
      <c r="R31" s="172">
        <v>3717.8448440000002</v>
      </c>
      <c r="S31" s="172">
        <v>1582.19685</v>
      </c>
      <c r="U31" s="68" t="s">
        <v>319</v>
      </c>
      <c r="V31" s="172">
        <v>1499.338088</v>
      </c>
      <c r="W31" s="172">
        <v>781.57934209999996</v>
      </c>
    </row>
    <row r="32" spans="1:23" ht="14.25" customHeight="1">
      <c r="A32" s="68" t="s">
        <v>357</v>
      </c>
      <c r="B32" s="170">
        <v>789.59852079999996</v>
      </c>
      <c r="C32" s="170">
        <v>4056.8432560000001</v>
      </c>
      <c r="E32" s="68" t="s">
        <v>360</v>
      </c>
      <c r="F32" s="170">
        <v>588.18011879999995</v>
      </c>
      <c r="G32" s="170">
        <v>0</v>
      </c>
      <c r="I32" s="68" t="s">
        <v>360</v>
      </c>
      <c r="J32" s="170">
        <v>0</v>
      </c>
      <c r="K32" s="170">
        <v>1148.8889770000001</v>
      </c>
      <c r="L32" s="171"/>
      <c r="M32" s="68" t="s">
        <v>360</v>
      </c>
      <c r="N32" s="170">
        <v>271.56133820000002</v>
      </c>
      <c r="O32" s="170">
        <v>0</v>
      </c>
      <c r="Q32" s="68" t="s">
        <v>311</v>
      </c>
      <c r="R32" s="172">
        <v>802.55730140000003</v>
      </c>
      <c r="S32" s="172">
        <v>0</v>
      </c>
      <c r="U32" s="68" t="s">
        <v>356</v>
      </c>
      <c r="V32" s="172">
        <v>481.59863799999999</v>
      </c>
      <c r="W32" s="172">
        <v>498.42475280000002</v>
      </c>
    </row>
    <row r="33" spans="1:23" ht="14.25" customHeight="1">
      <c r="A33" s="68" t="s">
        <v>322</v>
      </c>
      <c r="B33" s="170">
        <v>2864.6711679999999</v>
      </c>
      <c r="C33" s="170">
        <v>5878.6969499999996</v>
      </c>
      <c r="E33" s="68" t="s">
        <v>361</v>
      </c>
      <c r="F33" s="170">
        <v>759.5576423</v>
      </c>
      <c r="G33" s="170">
        <v>1060.3286419999999</v>
      </c>
      <c r="I33" s="68" t="s">
        <v>361</v>
      </c>
      <c r="J33" s="170">
        <v>272.9531667</v>
      </c>
      <c r="K33" s="170">
        <v>588.08536140000001</v>
      </c>
      <c r="L33" s="171"/>
      <c r="M33" s="68" t="s">
        <v>361</v>
      </c>
      <c r="N33" s="170">
        <v>1376.4788269999999</v>
      </c>
      <c r="O33" s="170">
        <v>1926.094793</v>
      </c>
      <c r="Q33" s="68" t="s">
        <v>314</v>
      </c>
      <c r="R33" s="172">
        <v>1780.0163990000001</v>
      </c>
      <c r="S33" s="172">
        <v>0</v>
      </c>
      <c r="U33" s="68" t="s">
        <v>357</v>
      </c>
      <c r="V33" s="172">
        <v>1370.7188839999999</v>
      </c>
      <c r="W33" s="172">
        <v>4262.0106580000001</v>
      </c>
    </row>
    <row r="34" spans="1:23" ht="14.25" customHeight="1">
      <c r="A34" s="68" t="s">
        <v>359</v>
      </c>
      <c r="B34" s="170">
        <v>0</v>
      </c>
      <c r="C34" s="170">
        <v>334.86817159999998</v>
      </c>
      <c r="E34" s="68" t="s">
        <v>335</v>
      </c>
      <c r="F34" s="170">
        <v>1066.442939</v>
      </c>
      <c r="G34" s="170">
        <v>1306.7796080000001</v>
      </c>
      <c r="I34" s="68" t="s">
        <v>317</v>
      </c>
      <c r="J34" s="170">
        <v>413.60166140000001</v>
      </c>
      <c r="K34" s="170">
        <v>0</v>
      </c>
      <c r="L34" s="171"/>
      <c r="M34" s="68" t="s">
        <v>362</v>
      </c>
      <c r="N34" s="170">
        <v>335.23626819999998</v>
      </c>
      <c r="O34" s="170">
        <v>0</v>
      </c>
      <c r="Q34" s="68" t="s">
        <v>350</v>
      </c>
      <c r="R34" s="172">
        <v>195.05458329999999</v>
      </c>
      <c r="S34" s="172">
        <v>0</v>
      </c>
      <c r="U34" s="68" t="s">
        <v>322</v>
      </c>
      <c r="V34" s="172">
        <v>3763.194567</v>
      </c>
      <c r="W34" s="172">
        <v>3997.1041289999998</v>
      </c>
    </row>
    <row r="35" spans="1:23" ht="14.25" customHeight="1">
      <c r="A35" s="68" t="s">
        <v>361</v>
      </c>
      <c r="B35" s="170">
        <v>503.53154970000003</v>
      </c>
      <c r="C35" s="170">
        <v>1607.509049</v>
      </c>
      <c r="E35" s="68" t="s">
        <v>338</v>
      </c>
      <c r="F35" s="170">
        <v>1565.0719360000001</v>
      </c>
      <c r="G35" s="170">
        <v>11904.508390000001</v>
      </c>
      <c r="I35" s="68" t="s">
        <v>335</v>
      </c>
      <c r="J35" s="170">
        <v>284.98098520000002</v>
      </c>
      <c r="K35" s="170">
        <v>1268.6463470000001</v>
      </c>
      <c r="L35" s="171"/>
      <c r="M35" s="68" t="s">
        <v>333</v>
      </c>
      <c r="N35" s="170">
        <v>0</v>
      </c>
      <c r="O35" s="170">
        <v>199.0559911</v>
      </c>
      <c r="Q35" s="68" t="s">
        <v>316</v>
      </c>
      <c r="R35" s="172">
        <v>2252.2874059999999</v>
      </c>
      <c r="S35" s="172">
        <v>0</v>
      </c>
      <c r="U35" s="68" t="s">
        <v>359</v>
      </c>
      <c r="V35" s="172">
        <v>1564.425493</v>
      </c>
      <c r="W35" s="172">
        <v>812.72452339999995</v>
      </c>
    </row>
    <row r="36" spans="1:23" ht="14.25" customHeight="1">
      <c r="A36" s="68" t="s">
        <v>362</v>
      </c>
      <c r="B36" s="170">
        <v>0</v>
      </c>
      <c r="C36" s="170">
        <v>457.50519860000003</v>
      </c>
      <c r="E36" s="68" t="s">
        <v>340</v>
      </c>
      <c r="F36" s="170">
        <v>1850.328749</v>
      </c>
      <c r="G36" s="170">
        <v>0</v>
      </c>
      <c r="I36" s="68" t="s">
        <v>338</v>
      </c>
      <c r="J36" s="170">
        <v>1811.3540989999999</v>
      </c>
      <c r="K36" s="170">
        <v>12220.84275</v>
      </c>
      <c r="L36" s="171"/>
      <c r="M36" s="68" t="s">
        <v>363</v>
      </c>
      <c r="N36" s="170">
        <v>0</v>
      </c>
      <c r="O36" s="170">
        <v>613.33440599999994</v>
      </c>
      <c r="Q36" s="68" t="s">
        <v>351</v>
      </c>
      <c r="R36" s="172">
        <v>634.84431849999999</v>
      </c>
      <c r="S36" s="172">
        <v>0</v>
      </c>
      <c r="U36" s="68" t="s">
        <v>364</v>
      </c>
      <c r="V36" s="172">
        <v>0</v>
      </c>
      <c r="W36" s="172">
        <v>619.43043769999997</v>
      </c>
    </row>
    <row r="37" spans="1:23" ht="14.25" customHeight="1">
      <c r="A37" s="68" t="s">
        <v>317</v>
      </c>
      <c r="B37" s="170">
        <v>496.98626259999998</v>
      </c>
      <c r="C37" s="170">
        <v>124.5297382</v>
      </c>
      <c r="E37" s="68" t="s">
        <v>365</v>
      </c>
      <c r="F37" s="170">
        <v>0</v>
      </c>
      <c r="G37" s="170">
        <v>250.76887690000001</v>
      </c>
      <c r="I37" s="68" t="s">
        <v>366</v>
      </c>
      <c r="J37" s="170">
        <v>0</v>
      </c>
      <c r="K37" s="170">
        <v>1644.8563220000001</v>
      </c>
      <c r="L37" s="171"/>
      <c r="M37" s="68" t="s">
        <v>335</v>
      </c>
      <c r="N37" s="170">
        <v>390.2000511</v>
      </c>
      <c r="O37" s="170">
        <v>477.88968130000001</v>
      </c>
      <c r="Q37" s="68" t="s">
        <v>352</v>
      </c>
      <c r="R37" s="172">
        <v>402.83526280000001</v>
      </c>
      <c r="S37" s="172">
        <v>0</v>
      </c>
      <c r="U37" s="68" t="s">
        <v>361</v>
      </c>
      <c r="V37" s="172">
        <v>1353.4687530000001</v>
      </c>
      <c r="W37" s="172">
        <v>3137.3452379999999</v>
      </c>
    </row>
    <row r="38" spans="1:23" ht="14.25" customHeight="1">
      <c r="A38" s="68" t="s">
        <v>333</v>
      </c>
      <c r="B38" s="170">
        <v>124.5297382</v>
      </c>
      <c r="C38" s="170">
        <v>0</v>
      </c>
      <c r="E38" s="68" t="s">
        <v>367</v>
      </c>
      <c r="F38" s="170">
        <v>350.61115860000001</v>
      </c>
      <c r="G38" s="170">
        <v>0</v>
      </c>
      <c r="I38" s="68" t="s">
        <v>340</v>
      </c>
      <c r="J38" s="170">
        <v>4945.7249169999996</v>
      </c>
      <c r="K38" s="170">
        <v>1996.9492769999999</v>
      </c>
      <c r="L38" s="171"/>
      <c r="M38" s="68" t="s">
        <v>338</v>
      </c>
      <c r="N38" s="170">
        <v>3068.0359520000002</v>
      </c>
      <c r="O38" s="170">
        <v>10227.634179999999</v>
      </c>
      <c r="Q38" s="68" t="s">
        <v>319</v>
      </c>
      <c r="R38" s="172">
        <v>3020.9514979999999</v>
      </c>
      <c r="S38" s="172">
        <v>548.50494649999996</v>
      </c>
      <c r="U38" s="68" t="s">
        <v>362</v>
      </c>
      <c r="V38" s="172">
        <v>0</v>
      </c>
      <c r="W38" s="172">
        <v>1251.43596</v>
      </c>
    </row>
    <row r="39" spans="1:23" ht="14.25" customHeight="1">
      <c r="A39" s="68" t="s">
        <v>335</v>
      </c>
      <c r="B39" s="170">
        <v>0</v>
      </c>
      <c r="C39" s="170">
        <v>2330.024711</v>
      </c>
      <c r="E39" s="68" t="s">
        <v>320</v>
      </c>
      <c r="F39" s="170">
        <v>1211.1801459999999</v>
      </c>
      <c r="G39" s="170">
        <v>651.5494956</v>
      </c>
      <c r="I39" s="68" t="s">
        <v>365</v>
      </c>
      <c r="J39" s="170">
        <v>148.98345470000001</v>
      </c>
      <c r="K39" s="170">
        <v>0</v>
      </c>
      <c r="L39" s="171"/>
      <c r="M39" s="68" t="s">
        <v>340</v>
      </c>
      <c r="N39" s="170">
        <v>2111.569555</v>
      </c>
      <c r="O39" s="170">
        <v>0</v>
      </c>
      <c r="Q39" s="68" t="s">
        <v>356</v>
      </c>
      <c r="R39" s="172">
        <v>0</v>
      </c>
      <c r="S39" s="172">
        <v>582.65733039999998</v>
      </c>
      <c r="U39" s="68" t="s">
        <v>317</v>
      </c>
      <c r="V39" s="172">
        <v>794.28698529999997</v>
      </c>
      <c r="W39" s="172">
        <v>0</v>
      </c>
    </row>
    <row r="40" spans="1:23" ht="14.25" customHeight="1">
      <c r="A40" s="68" t="s">
        <v>338</v>
      </c>
      <c r="B40" s="170">
        <v>2758.6775990000001</v>
      </c>
      <c r="C40" s="170">
        <v>9706.4838249999993</v>
      </c>
      <c r="E40" s="68" t="s">
        <v>323</v>
      </c>
      <c r="F40" s="170">
        <v>4667.1436659999999</v>
      </c>
      <c r="G40" s="170">
        <v>1750.3692020000001</v>
      </c>
      <c r="I40" s="68" t="s">
        <v>368</v>
      </c>
      <c r="J40" s="170">
        <v>1039.4820930000001</v>
      </c>
      <c r="K40" s="170">
        <v>0</v>
      </c>
      <c r="L40" s="171"/>
      <c r="M40" s="68" t="s">
        <v>365</v>
      </c>
      <c r="N40" s="170">
        <v>0</v>
      </c>
      <c r="O40" s="170">
        <v>131.03337859999999</v>
      </c>
      <c r="Q40" s="68" t="s">
        <v>357</v>
      </c>
      <c r="R40" s="172">
        <v>1831.4113139999999</v>
      </c>
      <c r="S40" s="172">
        <v>4877.9766019999997</v>
      </c>
      <c r="U40" s="68" t="s">
        <v>335</v>
      </c>
      <c r="V40" s="172">
        <v>1012.126118</v>
      </c>
      <c r="W40" s="172">
        <v>2708.2938859999999</v>
      </c>
    </row>
    <row r="41" spans="1:23" ht="14.25" customHeight="1">
      <c r="A41" s="68" t="s">
        <v>340</v>
      </c>
      <c r="B41" s="170">
        <v>1156.9128009999999</v>
      </c>
      <c r="C41" s="170">
        <v>374.26899040000001</v>
      </c>
      <c r="E41" s="68" t="s">
        <v>369</v>
      </c>
      <c r="F41" s="170">
        <v>331.72946289999999</v>
      </c>
      <c r="G41" s="170">
        <v>0</v>
      </c>
      <c r="I41" s="68" t="s">
        <v>367</v>
      </c>
      <c r="J41" s="170">
        <v>0</v>
      </c>
      <c r="K41" s="170">
        <v>427.23090760000002</v>
      </c>
      <c r="L41" s="171"/>
      <c r="M41" s="68" t="s">
        <v>320</v>
      </c>
      <c r="N41" s="170">
        <v>317.55918819999999</v>
      </c>
      <c r="O41" s="170">
        <v>431.94501339999999</v>
      </c>
      <c r="Q41" s="68" t="s">
        <v>322</v>
      </c>
      <c r="R41" s="172">
        <v>0</v>
      </c>
      <c r="S41" s="172">
        <v>6286.3931030000003</v>
      </c>
      <c r="U41" s="68" t="s">
        <v>338</v>
      </c>
      <c r="V41" s="172">
        <v>2292.9977330000002</v>
      </c>
      <c r="W41" s="172">
        <v>9154.7549899999995</v>
      </c>
    </row>
    <row r="42" spans="1:23" ht="14.25" customHeight="1">
      <c r="A42" s="68" t="s">
        <v>368</v>
      </c>
      <c r="B42" s="170">
        <v>208.36947660000001</v>
      </c>
      <c r="C42" s="170">
        <v>0</v>
      </c>
      <c r="E42" s="68" t="s">
        <v>342</v>
      </c>
      <c r="F42" s="170">
        <v>2150.2171709999998</v>
      </c>
      <c r="G42" s="170">
        <v>1242.344386</v>
      </c>
      <c r="I42" s="68" t="s">
        <v>320</v>
      </c>
      <c r="J42" s="170">
        <v>1347.3131209999999</v>
      </c>
      <c r="K42" s="170">
        <v>0</v>
      </c>
      <c r="L42" s="171"/>
      <c r="M42" s="68" t="s">
        <v>323</v>
      </c>
      <c r="N42" s="170">
        <v>2708.5694429999999</v>
      </c>
      <c r="O42" s="170">
        <v>1829.943904</v>
      </c>
      <c r="Q42" s="68" t="s">
        <v>359</v>
      </c>
      <c r="R42" s="172">
        <v>996.20661640000003</v>
      </c>
      <c r="S42" s="172">
        <v>2220.4167790000001</v>
      </c>
      <c r="U42" s="68" t="s">
        <v>340</v>
      </c>
      <c r="V42" s="172">
        <v>1825.2487590000001</v>
      </c>
      <c r="W42" s="172">
        <v>677.19009229999995</v>
      </c>
    </row>
    <row r="43" spans="1:23" ht="14.25" customHeight="1">
      <c r="A43" s="68" t="s">
        <v>320</v>
      </c>
      <c r="B43" s="170">
        <v>1859.953747</v>
      </c>
      <c r="C43" s="170">
        <v>0</v>
      </c>
      <c r="E43" s="68" t="s">
        <v>346</v>
      </c>
      <c r="F43" s="170">
        <v>1048.169879</v>
      </c>
      <c r="G43" s="170">
        <v>184.19330350000001</v>
      </c>
      <c r="I43" s="68" t="s">
        <v>323</v>
      </c>
      <c r="J43" s="170">
        <v>1871.6517160000001</v>
      </c>
      <c r="K43" s="170">
        <v>2083.865198</v>
      </c>
      <c r="L43" s="171"/>
      <c r="M43" s="68" t="s">
        <v>369</v>
      </c>
      <c r="N43" s="170">
        <v>183.04824590000001</v>
      </c>
      <c r="O43" s="170">
        <v>0</v>
      </c>
      <c r="Q43" s="68" t="s">
        <v>364</v>
      </c>
      <c r="R43" s="172">
        <v>0</v>
      </c>
      <c r="S43" s="172">
        <v>1976.214371</v>
      </c>
      <c r="U43" s="68" t="s">
        <v>365</v>
      </c>
      <c r="V43" s="172">
        <v>1705.7227780000001</v>
      </c>
      <c r="W43" s="172">
        <v>283.6989729</v>
      </c>
    </row>
    <row r="44" spans="1:23" ht="14.25" customHeight="1">
      <c r="A44" s="68" t="s">
        <v>323</v>
      </c>
      <c r="B44" s="170">
        <v>0</v>
      </c>
      <c r="C44" s="170">
        <v>1508.5702329999999</v>
      </c>
      <c r="E44" s="68" t="s">
        <v>370</v>
      </c>
      <c r="F44" s="170">
        <v>525.5265885</v>
      </c>
      <c r="G44" s="170">
        <v>0</v>
      </c>
      <c r="I44" s="68" t="s">
        <v>342</v>
      </c>
      <c r="J44" s="170">
        <v>359.87032379999999</v>
      </c>
      <c r="K44" s="170">
        <v>2216.9989399999999</v>
      </c>
      <c r="L44" s="171"/>
      <c r="M44" s="68" t="s">
        <v>342</v>
      </c>
      <c r="N44" s="170">
        <v>1020.203003</v>
      </c>
      <c r="O44" s="170">
        <v>2734.1460109999998</v>
      </c>
      <c r="Q44" s="68" t="s">
        <v>361</v>
      </c>
      <c r="R44" s="172">
        <v>578.72865830000001</v>
      </c>
      <c r="S44" s="172">
        <v>3663.8057899999999</v>
      </c>
      <c r="U44" s="68" t="s">
        <v>368</v>
      </c>
      <c r="V44" s="172">
        <v>2998.8908310000002</v>
      </c>
      <c r="W44" s="172">
        <v>0</v>
      </c>
    </row>
    <row r="45" spans="1:23" ht="14.25" customHeight="1">
      <c r="A45" s="68" t="s">
        <v>369</v>
      </c>
      <c r="B45" s="170">
        <v>966.77171469999996</v>
      </c>
      <c r="C45" s="170">
        <v>0</v>
      </c>
      <c r="E45" s="68" t="s">
        <v>371</v>
      </c>
      <c r="F45" s="170">
        <v>0</v>
      </c>
      <c r="G45" s="170">
        <v>312.36010190000002</v>
      </c>
      <c r="I45" s="68" t="s">
        <v>346</v>
      </c>
      <c r="J45" s="170">
        <v>599.73818519999998</v>
      </c>
      <c r="K45" s="170">
        <v>3294.6337370000001</v>
      </c>
      <c r="L45" s="171"/>
      <c r="M45" s="68" t="s">
        <v>346</v>
      </c>
      <c r="N45" s="170">
        <v>2465.92551</v>
      </c>
      <c r="O45" s="170">
        <v>3700.4445639999999</v>
      </c>
      <c r="Q45" s="68" t="s">
        <v>362</v>
      </c>
      <c r="R45" s="172">
        <v>1936.3854530000001</v>
      </c>
      <c r="S45" s="172">
        <v>0</v>
      </c>
      <c r="U45" s="68" t="s">
        <v>367</v>
      </c>
      <c r="V45" s="172">
        <v>0</v>
      </c>
      <c r="W45" s="172">
        <v>350.3643563</v>
      </c>
    </row>
    <row r="46" spans="1:23" ht="14.25" customHeight="1">
      <c r="A46" s="68" t="s">
        <v>342</v>
      </c>
      <c r="B46" s="170">
        <v>1032.6394849999999</v>
      </c>
      <c r="C46" s="170">
        <v>0</v>
      </c>
      <c r="E46" s="68" t="s">
        <v>328</v>
      </c>
      <c r="F46" s="170">
        <v>0</v>
      </c>
      <c r="G46" s="170">
        <v>280.33574069999997</v>
      </c>
      <c r="I46" s="68" t="s">
        <v>370</v>
      </c>
      <c r="J46" s="170">
        <v>446.67197870000001</v>
      </c>
      <c r="K46" s="170">
        <v>1706.1594849999999</v>
      </c>
      <c r="L46" s="171"/>
      <c r="M46" s="68" t="s">
        <v>370</v>
      </c>
      <c r="N46" s="170">
        <v>667.34382930000004</v>
      </c>
      <c r="O46" s="170">
        <v>2030.859821</v>
      </c>
      <c r="Q46" s="68" t="s">
        <v>317</v>
      </c>
      <c r="R46" s="172">
        <v>475.6164192</v>
      </c>
      <c r="S46" s="172">
        <v>0</v>
      </c>
      <c r="U46" s="68" t="s">
        <v>320</v>
      </c>
      <c r="V46" s="172">
        <v>586.75026530000002</v>
      </c>
      <c r="W46" s="172">
        <v>1118.0226849999999</v>
      </c>
    </row>
    <row r="47" spans="1:23" ht="14.25" customHeight="1">
      <c r="A47" s="68" t="s">
        <v>346</v>
      </c>
      <c r="B47" s="170">
        <v>1153.8049940000001</v>
      </c>
      <c r="C47" s="170">
        <v>0</v>
      </c>
      <c r="E47" s="68" t="s">
        <v>372</v>
      </c>
      <c r="F47" s="170">
        <v>561.25023659999999</v>
      </c>
      <c r="G47" s="170">
        <v>1818.679817</v>
      </c>
      <c r="I47" s="68" t="s">
        <v>372</v>
      </c>
      <c r="J47" s="170">
        <v>405.33738870000002</v>
      </c>
      <c r="K47" s="170">
        <v>1710.6420700000001</v>
      </c>
      <c r="L47" s="171"/>
      <c r="M47" s="68" t="s">
        <v>373</v>
      </c>
      <c r="N47" s="170">
        <v>0</v>
      </c>
      <c r="O47" s="170">
        <v>413.28719130000002</v>
      </c>
      <c r="Q47" s="68" t="s">
        <v>335</v>
      </c>
      <c r="R47" s="172">
        <v>896.68003720000002</v>
      </c>
      <c r="S47" s="172">
        <v>3208.197467</v>
      </c>
      <c r="U47" s="68" t="s">
        <v>323</v>
      </c>
      <c r="V47" s="172">
        <v>7269.4581900000003</v>
      </c>
      <c r="W47" s="172">
        <v>3949.5732509999998</v>
      </c>
    </row>
    <row r="48" spans="1:23" ht="14.25" customHeight="1">
      <c r="A48" s="68" t="s">
        <v>370</v>
      </c>
      <c r="B48" s="170">
        <v>812.86053200000003</v>
      </c>
      <c r="C48" s="170">
        <v>954.42424949999997</v>
      </c>
      <c r="E48" s="68" t="s">
        <v>374</v>
      </c>
      <c r="F48" s="170">
        <v>0</v>
      </c>
      <c r="G48" s="170">
        <v>363.15731299999999</v>
      </c>
      <c r="I48" s="68" t="s">
        <v>375</v>
      </c>
      <c r="J48" s="170">
        <v>0</v>
      </c>
      <c r="K48" s="170">
        <v>387.00912879999998</v>
      </c>
      <c r="L48" s="171"/>
      <c r="M48" s="68" t="s">
        <v>376</v>
      </c>
      <c r="N48" s="170">
        <v>806.18187750000004</v>
      </c>
      <c r="O48" s="170">
        <v>0</v>
      </c>
      <c r="Q48" s="68" t="s">
        <v>338</v>
      </c>
      <c r="R48" s="172">
        <v>698.4618567</v>
      </c>
      <c r="S48" s="172">
        <v>14595.273800000001</v>
      </c>
      <c r="U48" s="68" t="s">
        <v>342</v>
      </c>
      <c r="V48" s="172">
        <v>308.57565629999999</v>
      </c>
      <c r="W48" s="172">
        <v>1128.4403219999999</v>
      </c>
    </row>
    <row r="49" spans="1:23" ht="14.25" customHeight="1">
      <c r="A49" s="68" t="s">
        <v>373</v>
      </c>
      <c r="B49" s="170">
        <v>0</v>
      </c>
      <c r="C49" s="170">
        <v>560.22239520000005</v>
      </c>
      <c r="E49" s="68" t="s">
        <v>377</v>
      </c>
      <c r="F49" s="170">
        <v>955.07892400000003</v>
      </c>
      <c r="G49" s="170">
        <v>0</v>
      </c>
      <c r="I49" s="68" t="s">
        <v>377</v>
      </c>
      <c r="J49" s="170">
        <v>0</v>
      </c>
      <c r="K49" s="170">
        <v>397.99765480000002</v>
      </c>
      <c r="L49" s="171"/>
      <c r="M49" s="68" t="s">
        <v>378</v>
      </c>
      <c r="N49" s="170">
        <v>266.46039580000001</v>
      </c>
      <c r="O49" s="170">
        <v>454.42108949999999</v>
      </c>
      <c r="Q49" s="68" t="s">
        <v>379</v>
      </c>
      <c r="R49" s="172">
        <v>0</v>
      </c>
      <c r="S49" s="172">
        <v>324.28521929999999</v>
      </c>
      <c r="U49" s="68" t="s">
        <v>346</v>
      </c>
      <c r="V49" s="172">
        <v>4834.8495750000002</v>
      </c>
      <c r="W49" s="172">
        <v>1551.200337</v>
      </c>
    </row>
    <row r="50" spans="1:23" ht="14.25" customHeight="1">
      <c r="A50" s="68" t="s">
        <v>380</v>
      </c>
      <c r="B50" s="170">
        <v>0</v>
      </c>
      <c r="C50" s="170">
        <v>821.49753490000001</v>
      </c>
      <c r="E50" s="68" t="s">
        <v>381</v>
      </c>
      <c r="F50" s="170">
        <v>1206.8190059999999</v>
      </c>
      <c r="G50" s="170">
        <v>0</v>
      </c>
      <c r="I50" s="68" t="s">
        <v>381</v>
      </c>
      <c r="J50" s="170">
        <v>2699.1181139999999</v>
      </c>
      <c r="K50" s="170">
        <v>0</v>
      </c>
      <c r="L50" s="171"/>
      <c r="M50" s="68" t="s">
        <v>382</v>
      </c>
      <c r="N50" s="170">
        <v>739.2192781</v>
      </c>
      <c r="O50" s="170">
        <v>1506.2809569999999</v>
      </c>
      <c r="Q50" s="68" t="s">
        <v>340</v>
      </c>
      <c r="R50" s="172">
        <v>671.0150539</v>
      </c>
      <c r="S50" s="172">
        <v>0</v>
      </c>
      <c r="U50" s="68" t="s">
        <v>370</v>
      </c>
      <c r="V50" s="172">
        <v>1563.47684</v>
      </c>
      <c r="W50" s="172">
        <v>1664.9306650000001</v>
      </c>
    </row>
    <row r="51" spans="1:23" ht="14.25" customHeight="1">
      <c r="A51" s="68" t="s">
        <v>372</v>
      </c>
      <c r="B51" s="170">
        <v>523.17463050000003</v>
      </c>
      <c r="C51" s="170">
        <v>0</v>
      </c>
      <c r="E51" s="68" t="s">
        <v>383</v>
      </c>
      <c r="F51" s="170">
        <v>1237.942644</v>
      </c>
      <c r="G51" s="170">
        <v>0</v>
      </c>
      <c r="I51" s="68" t="s">
        <v>383</v>
      </c>
      <c r="J51" s="170">
        <v>1570.2693859999999</v>
      </c>
      <c r="K51" s="170">
        <v>0</v>
      </c>
      <c r="L51" s="171"/>
      <c r="M51" s="68" t="s">
        <v>328</v>
      </c>
      <c r="N51" s="170">
        <v>0</v>
      </c>
      <c r="O51" s="170">
        <v>763.96635600000002</v>
      </c>
      <c r="Q51" s="68" t="s">
        <v>365</v>
      </c>
      <c r="R51" s="172">
        <v>340.37955590000001</v>
      </c>
      <c r="S51" s="172">
        <v>0</v>
      </c>
      <c r="U51" s="68" t="s">
        <v>384</v>
      </c>
      <c r="V51" s="172">
        <v>0</v>
      </c>
      <c r="W51" s="172">
        <v>1098.911169</v>
      </c>
    </row>
    <row r="52" spans="1:23" ht="14.25" customHeight="1">
      <c r="A52" s="68" t="s">
        <v>374</v>
      </c>
      <c r="B52" s="170">
        <v>0</v>
      </c>
      <c r="C52" s="170">
        <v>315.20297670000002</v>
      </c>
      <c r="E52" s="68" t="s">
        <v>331</v>
      </c>
      <c r="F52" s="170">
        <v>780.60048640000002</v>
      </c>
      <c r="G52" s="170">
        <v>18436.445769999998</v>
      </c>
      <c r="I52" s="68" t="s">
        <v>331</v>
      </c>
      <c r="J52" s="170">
        <v>679.39832460000002</v>
      </c>
      <c r="K52" s="170">
        <v>22793.975190000001</v>
      </c>
      <c r="L52" s="171"/>
      <c r="M52" s="68" t="s">
        <v>372</v>
      </c>
      <c r="N52" s="170">
        <v>1547.993406</v>
      </c>
      <c r="O52" s="170">
        <v>5787.3452200000002</v>
      </c>
      <c r="Q52" s="68" t="s">
        <v>368</v>
      </c>
      <c r="R52" s="172">
        <v>1694.7041320000001</v>
      </c>
      <c r="S52" s="172">
        <v>0</v>
      </c>
      <c r="U52" s="68" t="s">
        <v>380</v>
      </c>
      <c r="V52" s="172">
        <v>0</v>
      </c>
      <c r="W52" s="172">
        <v>157.51365150000001</v>
      </c>
    </row>
    <row r="53" spans="1:23" ht="14.25" customHeight="1">
      <c r="A53" s="68" t="s">
        <v>381</v>
      </c>
      <c r="B53" s="170">
        <v>559.50891000000001</v>
      </c>
      <c r="C53" s="170">
        <v>0</v>
      </c>
      <c r="E53" s="68" t="s">
        <v>385</v>
      </c>
      <c r="F53" s="170">
        <v>0</v>
      </c>
      <c r="G53" s="170">
        <v>1735.3308380000001</v>
      </c>
      <c r="I53" s="68" t="s">
        <v>385</v>
      </c>
      <c r="J53" s="170">
        <v>0</v>
      </c>
      <c r="K53" s="170">
        <v>1607.7256159999999</v>
      </c>
      <c r="L53" s="171"/>
      <c r="M53" s="68" t="s">
        <v>386</v>
      </c>
      <c r="N53" s="170">
        <v>0</v>
      </c>
      <c r="O53" s="170">
        <v>387.8781323</v>
      </c>
      <c r="Q53" s="68" t="s">
        <v>367</v>
      </c>
      <c r="R53" s="172">
        <v>0</v>
      </c>
      <c r="S53" s="172">
        <v>701.83006839999996</v>
      </c>
      <c r="U53" s="68" t="s">
        <v>372</v>
      </c>
      <c r="V53" s="172">
        <v>701.05049919999999</v>
      </c>
      <c r="W53" s="172">
        <v>1744.9699949999999</v>
      </c>
    </row>
    <row r="54" spans="1:23" ht="14.25" customHeight="1">
      <c r="A54" s="68" t="s">
        <v>383</v>
      </c>
      <c r="B54" s="170">
        <v>961.93650600000001</v>
      </c>
      <c r="C54" s="170">
        <v>0</v>
      </c>
      <c r="E54" s="68" t="s">
        <v>387</v>
      </c>
      <c r="F54" s="170">
        <v>0</v>
      </c>
      <c r="G54" s="170">
        <v>242.78801379999999</v>
      </c>
      <c r="I54" s="68" t="s">
        <v>388</v>
      </c>
      <c r="J54" s="170">
        <v>1708.230196</v>
      </c>
      <c r="K54" s="170">
        <v>1711.344967</v>
      </c>
      <c r="L54" s="171"/>
      <c r="M54" s="68" t="s">
        <v>375</v>
      </c>
      <c r="N54" s="170">
        <v>0</v>
      </c>
      <c r="O54" s="170">
        <v>2338.1472709999998</v>
      </c>
      <c r="Q54" s="68" t="s">
        <v>320</v>
      </c>
      <c r="R54" s="172">
        <v>2293.9208880000001</v>
      </c>
      <c r="S54" s="172">
        <v>495.67005180000001</v>
      </c>
      <c r="U54" s="68" t="s">
        <v>375</v>
      </c>
      <c r="V54" s="172">
        <v>0</v>
      </c>
      <c r="W54" s="172">
        <v>1300.961573</v>
      </c>
    </row>
    <row r="55" spans="1:23" ht="14.25" customHeight="1">
      <c r="A55" s="68" t="s">
        <v>331</v>
      </c>
      <c r="B55" s="170">
        <v>1022.107455</v>
      </c>
      <c r="C55" s="170">
        <v>29675.589090000001</v>
      </c>
      <c r="E55" s="68" t="s">
        <v>388</v>
      </c>
      <c r="F55" s="170">
        <v>911.92234550000001</v>
      </c>
      <c r="G55" s="170">
        <v>2169.434096</v>
      </c>
      <c r="I55" s="68" t="s">
        <v>389</v>
      </c>
      <c r="J55" s="170">
        <v>92.200499100000002</v>
      </c>
      <c r="K55" s="170">
        <v>92.200499100000002</v>
      </c>
      <c r="L55" s="171"/>
      <c r="M55" s="68" t="s">
        <v>374</v>
      </c>
      <c r="N55" s="170">
        <v>0</v>
      </c>
      <c r="O55" s="170">
        <v>446.2860526</v>
      </c>
      <c r="Q55" s="68" t="s">
        <v>323</v>
      </c>
      <c r="R55" s="172">
        <v>2128.99332</v>
      </c>
      <c r="S55" s="172">
        <v>3701.3842730000001</v>
      </c>
      <c r="U55" s="68" t="s">
        <v>390</v>
      </c>
      <c r="V55" s="172">
        <v>692.50405179999996</v>
      </c>
      <c r="W55" s="172">
        <v>0</v>
      </c>
    </row>
    <row r="56" spans="1:23" ht="14.25" customHeight="1">
      <c r="A56" s="68" t="s">
        <v>385</v>
      </c>
      <c r="B56" s="170">
        <v>360.35521749999998</v>
      </c>
      <c r="C56" s="170">
        <v>2243.330931</v>
      </c>
      <c r="E56" s="68" t="s">
        <v>389</v>
      </c>
      <c r="F56" s="170">
        <v>88.559807809999995</v>
      </c>
      <c r="G56" s="170">
        <v>154.1815914</v>
      </c>
      <c r="I56" s="68" t="s">
        <v>391</v>
      </c>
      <c r="J56" s="170">
        <v>146.79760089999999</v>
      </c>
      <c r="K56" s="170">
        <v>0</v>
      </c>
      <c r="L56" s="171"/>
      <c r="M56" s="68" t="s">
        <v>390</v>
      </c>
      <c r="N56" s="170">
        <v>1238.908109</v>
      </c>
      <c r="O56" s="170">
        <v>0</v>
      </c>
      <c r="Q56" s="68" t="s">
        <v>342</v>
      </c>
      <c r="R56" s="172">
        <v>1091.265494</v>
      </c>
      <c r="S56" s="172">
        <v>3875.6379809999999</v>
      </c>
      <c r="U56" s="68" t="s">
        <v>377</v>
      </c>
      <c r="V56" s="172">
        <v>0</v>
      </c>
      <c r="W56" s="172">
        <v>492.00938880000001</v>
      </c>
    </row>
    <row r="57" spans="1:23" ht="14.25" customHeight="1">
      <c r="A57" s="68" t="s">
        <v>388</v>
      </c>
      <c r="B57" s="170">
        <v>838.70445619999998</v>
      </c>
      <c r="C57" s="170">
        <v>677.72451609999996</v>
      </c>
      <c r="E57" s="68" t="s">
        <v>391</v>
      </c>
      <c r="F57" s="170">
        <v>158.75218860000001</v>
      </c>
      <c r="G57" s="170">
        <v>0</v>
      </c>
      <c r="I57" s="68" t="s">
        <v>392</v>
      </c>
      <c r="J57" s="170">
        <v>0</v>
      </c>
      <c r="K57" s="170">
        <v>454.42156699999998</v>
      </c>
      <c r="L57" s="171"/>
      <c r="M57" s="68" t="s">
        <v>393</v>
      </c>
      <c r="N57" s="170">
        <v>429.1378393</v>
      </c>
      <c r="O57" s="170">
        <v>0</v>
      </c>
      <c r="Q57" s="68" t="s">
        <v>346</v>
      </c>
      <c r="R57" s="172">
        <v>4582.3832860000002</v>
      </c>
      <c r="S57" s="172">
        <v>2463.801187</v>
      </c>
      <c r="U57" s="68" t="s">
        <v>383</v>
      </c>
      <c r="V57" s="172">
        <v>2193.918561</v>
      </c>
      <c r="W57" s="172">
        <v>991.23446550000006</v>
      </c>
    </row>
    <row r="58" spans="1:23" ht="14.25" customHeight="1">
      <c r="A58" s="68" t="s">
        <v>389</v>
      </c>
      <c r="B58" s="170">
        <v>0</v>
      </c>
      <c r="C58" s="170">
        <v>193.56670819999999</v>
      </c>
      <c r="E58" s="68" t="s">
        <v>394</v>
      </c>
      <c r="F58" s="170">
        <v>122.08663300000001</v>
      </c>
      <c r="G58" s="170">
        <v>122.08663300000001</v>
      </c>
      <c r="I58" s="68" t="s">
        <v>395</v>
      </c>
      <c r="J58" s="170">
        <v>0</v>
      </c>
      <c r="K58" s="170">
        <v>83.482805220000003</v>
      </c>
      <c r="L58" s="171"/>
      <c r="M58" s="68" t="s">
        <v>377</v>
      </c>
      <c r="N58" s="170">
        <v>0</v>
      </c>
      <c r="O58" s="170">
        <v>373.29549739999999</v>
      </c>
      <c r="Q58" s="68" t="s">
        <v>370</v>
      </c>
      <c r="R58" s="172">
        <v>2029.669247</v>
      </c>
      <c r="S58" s="172">
        <v>534.77851129999999</v>
      </c>
      <c r="U58" s="68" t="s">
        <v>331</v>
      </c>
      <c r="V58" s="172">
        <v>847.98680920000004</v>
      </c>
      <c r="W58" s="172">
        <v>21465.62948</v>
      </c>
    </row>
    <row r="59" spans="1:23" ht="14.25" customHeight="1">
      <c r="A59" s="68" t="s">
        <v>395</v>
      </c>
      <c r="B59" s="170">
        <v>268.81459050000001</v>
      </c>
      <c r="C59" s="170">
        <v>268.81459050000001</v>
      </c>
      <c r="E59" s="68" t="s">
        <v>392</v>
      </c>
      <c r="F59" s="170">
        <v>0</v>
      </c>
      <c r="G59" s="170">
        <v>564.82078469999999</v>
      </c>
      <c r="I59" s="68" t="s">
        <v>396</v>
      </c>
      <c r="J59" s="170">
        <v>0</v>
      </c>
      <c r="K59" s="170">
        <v>559.34313780000002</v>
      </c>
      <c r="L59" s="171"/>
      <c r="M59" s="68" t="s">
        <v>381</v>
      </c>
      <c r="N59" s="170">
        <v>856.64260409999997</v>
      </c>
      <c r="O59" s="170">
        <v>0</v>
      </c>
      <c r="Q59" s="68" t="s">
        <v>373</v>
      </c>
      <c r="R59" s="172">
        <v>487.15415039999999</v>
      </c>
      <c r="S59" s="172">
        <v>0</v>
      </c>
      <c r="U59" s="68" t="s">
        <v>385</v>
      </c>
      <c r="V59" s="172">
        <v>1884.814114</v>
      </c>
      <c r="W59" s="172">
        <v>2665.2954789999999</v>
      </c>
    </row>
    <row r="60" spans="1:23" ht="14.25" customHeight="1">
      <c r="A60" s="68" t="s">
        <v>397</v>
      </c>
      <c r="B60" s="170">
        <v>0</v>
      </c>
      <c r="C60" s="170">
        <v>340.37756880000001</v>
      </c>
      <c r="E60" s="68" t="s">
        <v>395</v>
      </c>
      <c r="F60" s="170">
        <v>257.42165269999998</v>
      </c>
      <c r="G60" s="170">
        <v>346.06862799999999</v>
      </c>
      <c r="I60" s="68" t="s">
        <v>398</v>
      </c>
      <c r="J60" s="170">
        <v>0</v>
      </c>
      <c r="K60" s="170">
        <v>592.65538070000002</v>
      </c>
      <c r="L60" s="171"/>
      <c r="M60" s="68" t="s">
        <v>383</v>
      </c>
      <c r="N60" s="170">
        <v>1193.5740559999999</v>
      </c>
      <c r="O60" s="170">
        <v>0</v>
      </c>
      <c r="Q60" s="68" t="s">
        <v>371</v>
      </c>
      <c r="R60" s="172">
        <v>696.14046099999996</v>
      </c>
      <c r="S60" s="172">
        <v>696.14046099999996</v>
      </c>
      <c r="U60" s="68" t="s">
        <v>388</v>
      </c>
      <c r="V60" s="172">
        <v>1219.7136680000001</v>
      </c>
      <c r="W60" s="172">
        <v>3061.4252470000001</v>
      </c>
    </row>
    <row r="61" spans="1:23" ht="14.25" customHeight="1">
      <c r="A61" s="68" t="s">
        <v>399</v>
      </c>
      <c r="B61" s="170">
        <v>233.374394</v>
      </c>
      <c r="C61" s="170">
        <v>0</v>
      </c>
      <c r="E61" s="68" t="s">
        <v>397</v>
      </c>
      <c r="F61" s="170">
        <v>0</v>
      </c>
      <c r="G61" s="170">
        <v>191.0604917</v>
      </c>
      <c r="I61" s="68" t="s">
        <v>400</v>
      </c>
      <c r="J61" s="170">
        <v>153.78295249999999</v>
      </c>
      <c r="K61" s="170">
        <v>48.996623200000002</v>
      </c>
      <c r="L61" s="171"/>
      <c r="M61" s="68" t="s">
        <v>401</v>
      </c>
      <c r="N61" s="170">
        <v>0</v>
      </c>
      <c r="O61" s="170">
        <v>481.44781640000002</v>
      </c>
      <c r="Q61" s="68" t="s">
        <v>378</v>
      </c>
      <c r="R61" s="172">
        <v>0</v>
      </c>
      <c r="S61" s="172">
        <v>676.50136869999994</v>
      </c>
      <c r="U61" s="68" t="s">
        <v>389</v>
      </c>
      <c r="V61" s="172">
        <v>0</v>
      </c>
      <c r="W61" s="172">
        <v>53.323384660000002</v>
      </c>
    </row>
    <row r="62" spans="1:23" ht="14.25" customHeight="1">
      <c r="A62" s="68" t="s">
        <v>402</v>
      </c>
      <c r="B62" s="170">
        <v>0</v>
      </c>
      <c r="C62" s="170">
        <v>171.74872400000001</v>
      </c>
      <c r="E62" s="68" t="s">
        <v>403</v>
      </c>
      <c r="F62" s="170">
        <v>191.0604917</v>
      </c>
      <c r="G62" s="170">
        <v>0</v>
      </c>
      <c r="I62" s="68" t="s">
        <v>404</v>
      </c>
      <c r="J62" s="170">
        <v>0</v>
      </c>
      <c r="K62" s="170">
        <v>141.6574354</v>
      </c>
      <c r="L62" s="171"/>
      <c r="M62" s="68" t="s">
        <v>331</v>
      </c>
      <c r="N62" s="170">
        <v>212.03074849999999</v>
      </c>
      <c r="O62" s="170">
        <v>17662.746050000002</v>
      </c>
      <c r="Q62" s="68" t="s">
        <v>328</v>
      </c>
      <c r="R62" s="172">
        <v>876.32755459999998</v>
      </c>
      <c r="S62" s="172">
        <v>356.26287139999999</v>
      </c>
      <c r="U62" s="68" t="s">
        <v>391</v>
      </c>
      <c r="V62" s="172">
        <v>36.003576670000001</v>
      </c>
      <c r="W62" s="172">
        <v>0</v>
      </c>
    </row>
    <row r="63" spans="1:23" ht="14.25" customHeight="1">
      <c r="A63" s="68" t="s">
        <v>398</v>
      </c>
      <c r="B63" s="170">
        <v>0</v>
      </c>
      <c r="C63" s="170">
        <v>213.39227890000001</v>
      </c>
      <c r="E63" s="68" t="s">
        <v>405</v>
      </c>
      <c r="F63" s="170">
        <v>100.9409667</v>
      </c>
      <c r="G63" s="170">
        <v>0</v>
      </c>
      <c r="I63" s="68" t="s">
        <v>406</v>
      </c>
      <c r="J63" s="170">
        <v>261.40684210000001</v>
      </c>
      <c r="K63" s="170">
        <v>0</v>
      </c>
      <c r="L63" s="171"/>
      <c r="M63" s="68" t="s">
        <v>385</v>
      </c>
      <c r="N63" s="170">
        <v>1044.1731</v>
      </c>
      <c r="O63" s="170">
        <v>176.0292101</v>
      </c>
      <c r="Q63" s="68" t="s">
        <v>380</v>
      </c>
      <c r="R63" s="172">
        <v>470.96698070000002</v>
      </c>
      <c r="S63" s="172">
        <v>0</v>
      </c>
      <c r="U63" s="68" t="s">
        <v>392</v>
      </c>
      <c r="V63" s="172">
        <v>0</v>
      </c>
      <c r="W63" s="172">
        <v>104.97089800000001</v>
      </c>
    </row>
    <row r="64" spans="1:23" ht="14.25" customHeight="1">
      <c r="A64" s="68" t="s">
        <v>400</v>
      </c>
      <c r="B64" s="170">
        <v>0</v>
      </c>
      <c r="C64" s="170">
        <v>109.74743410000001</v>
      </c>
      <c r="E64" s="68" t="s">
        <v>407</v>
      </c>
      <c r="F64" s="170">
        <v>138.5785463</v>
      </c>
      <c r="G64" s="170">
        <v>0</v>
      </c>
      <c r="I64" s="68" t="s">
        <v>408</v>
      </c>
      <c r="J64" s="170">
        <v>0</v>
      </c>
      <c r="K64" s="170">
        <v>1015.37353</v>
      </c>
      <c r="L64" s="171"/>
      <c r="M64" s="68" t="s">
        <v>388</v>
      </c>
      <c r="N64" s="170">
        <v>188.6511965</v>
      </c>
      <c r="O64" s="170">
        <v>1991.0553420000001</v>
      </c>
      <c r="Q64" s="68" t="s">
        <v>375</v>
      </c>
      <c r="R64" s="172">
        <v>0</v>
      </c>
      <c r="S64" s="172">
        <v>192.48125970000001</v>
      </c>
      <c r="U64" s="68" t="s">
        <v>395</v>
      </c>
      <c r="V64" s="172">
        <v>0</v>
      </c>
      <c r="W64" s="172">
        <v>81.037864819999996</v>
      </c>
    </row>
    <row r="65" spans="1:23" ht="14.25" customHeight="1">
      <c r="A65" s="68" t="s">
        <v>409</v>
      </c>
      <c r="B65" s="170">
        <v>0</v>
      </c>
      <c r="C65" s="170">
        <v>176.84261090000001</v>
      </c>
      <c r="E65" s="68" t="s">
        <v>398</v>
      </c>
      <c r="F65" s="170">
        <v>0</v>
      </c>
      <c r="G65" s="170">
        <v>41.35226909</v>
      </c>
      <c r="I65" s="68" t="s">
        <v>307</v>
      </c>
      <c r="J65" s="170">
        <v>0</v>
      </c>
      <c r="K65" s="170">
        <v>895.49792060000004</v>
      </c>
      <c r="L65" s="171"/>
      <c r="M65" s="68" t="s">
        <v>391</v>
      </c>
      <c r="N65" s="170">
        <v>320.99709660000002</v>
      </c>
      <c r="O65" s="170">
        <v>0</v>
      </c>
      <c r="Q65" s="68" t="s">
        <v>374</v>
      </c>
      <c r="R65" s="172">
        <v>0</v>
      </c>
      <c r="S65" s="172">
        <v>416.29081189999999</v>
      </c>
      <c r="U65" s="68" t="s">
        <v>397</v>
      </c>
      <c r="V65" s="172">
        <v>0</v>
      </c>
      <c r="W65" s="172">
        <v>63.835750990000001</v>
      </c>
    </row>
    <row r="66" spans="1:23" ht="14.25" customHeight="1">
      <c r="A66" s="68" t="s">
        <v>410</v>
      </c>
      <c r="B66" s="170">
        <v>0</v>
      </c>
      <c r="C66" s="170">
        <v>272.8228009</v>
      </c>
      <c r="E66" s="68" t="s">
        <v>400</v>
      </c>
      <c r="F66" s="170">
        <v>173.37232549999999</v>
      </c>
      <c r="G66" s="170">
        <v>173.37232549999999</v>
      </c>
      <c r="I66" s="68" t="s">
        <v>341</v>
      </c>
      <c r="J66" s="170">
        <v>784.44446779999998</v>
      </c>
      <c r="K66" s="170">
        <v>0</v>
      </c>
      <c r="L66" s="171"/>
      <c r="M66" s="68" t="s">
        <v>411</v>
      </c>
      <c r="N66" s="170">
        <v>0</v>
      </c>
      <c r="O66" s="170">
        <v>180.58225419999999</v>
      </c>
      <c r="Q66" s="68" t="s">
        <v>390</v>
      </c>
      <c r="R66" s="172">
        <v>1599.2737830000001</v>
      </c>
      <c r="S66" s="172">
        <v>359.83260309999997</v>
      </c>
      <c r="U66" s="68" t="s">
        <v>412</v>
      </c>
      <c r="V66" s="172">
        <v>245.5650589</v>
      </c>
      <c r="W66" s="172">
        <v>0</v>
      </c>
    </row>
    <row r="67" spans="1:23" ht="14.25" customHeight="1">
      <c r="A67" s="68" t="s">
        <v>413</v>
      </c>
      <c r="B67" s="170">
        <v>304.73614659999998</v>
      </c>
      <c r="C67" s="170">
        <v>0</v>
      </c>
      <c r="E67" s="68" t="s">
        <v>409</v>
      </c>
      <c r="F67" s="170">
        <v>0</v>
      </c>
      <c r="G67" s="170">
        <v>357.40007459999998</v>
      </c>
      <c r="I67" s="68" t="s">
        <v>344</v>
      </c>
      <c r="J67" s="170">
        <v>1071.6532749999999</v>
      </c>
      <c r="K67" s="170">
        <v>0</v>
      </c>
      <c r="L67" s="171"/>
      <c r="M67" s="68" t="s">
        <v>392</v>
      </c>
      <c r="N67" s="170">
        <v>0</v>
      </c>
      <c r="O67" s="170">
        <v>1465.5138669999999</v>
      </c>
      <c r="Q67" s="68" t="s">
        <v>414</v>
      </c>
      <c r="R67" s="172">
        <v>516.93583779999994</v>
      </c>
      <c r="S67" s="172">
        <v>0</v>
      </c>
      <c r="U67" s="68" t="s">
        <v>415</v>
      </c>
      <c r="V67" s="172">
        <v>343.3514596</v>
      </c>
      <c r="W67" s="172">
        <v>0</v>
      </c>
    </row>
    <row r="68" spans="1:23" ht="14.25" customHeight="1">
      <c r="A68" s="68" t="s">
        <v>408</v>
      </c>
      <c r="B68" s="170">
        <v>0</v>
      </c>
      <c r="C68" s="170">
        <v>215.17376619999999</v>
      </c>
      <c r="E68" s="68" t="s">
        <v>416</v>
      </c>
      <c r="F68" s="170">
        <v>0</v>
      </c>
      <c r="G68" s="170">
        <v>344.80826689999998</v>
      </c>
      <c r="I68" s="68" t="s">
        <v>349</v>
      </c>
      <c r="J68" s="170">
        <v>604.65437450000002</v>
      </c>
      <c r="K68" s="170">
        <v>0</v>
      </c>
      <c r="L68" s="171"/>
      <c r="M68" s="68" t="s">
        <v>395</v>
      </c>
      <c r="N68" s="170">
        <v>296.27562139999998</v>
      </c>
      <c r="O68" s="170">
        <v>490.36420379999998</v>
      </c>
      <c r="Q68" s="68" t="s">
        <v>377</v>
      </c>
      <c r="R68" s="172">
        <v>663.93349379999995</v>
      </c>
      <c r="S68" s="172">
        <v>431.24127320000002</v>
      </c>
      <c r="U68" s="68" t="s">
        <v>417</v>
      </c>
      <c r="V68" s="172">
        <v>215.9485598</v>
      </c>
      <c r="W68" s="172">
        <v>0</v>
      </c>
    </row>
    <row r="69" spans="1:23" ht="14.25" customHeight="1">
      <c r="A69" s="68" t="s">
        <v>315</v>
      </c>
      <c r="B69" s="170">
        <v>0</v>
      </c>
      <c r="C69" s="170">
        <v>471.47011609999998</v>
      </c>
      <c r="E69" s="68" t="s">
        <v>418</v>
      </c>
      <c r="F69" s="170">
        <v>0</v>
      </c>
      <c r="G69" s="170">
        <v>249.4220866</v>
      </c>
      <c r="I69" s="68" t="s">
        <v>322</v>
      </c>
      <c r="J69" s="170">
        <v>1131.772645</v>
      </c>
      <c r="K69" s="170">
        <v>0</v>
      </c>
      <c r="L69" s="171"/>
      <c r="M69" s="68" t="s">
        <v>399</v>
      </c>
      <c r="N69" s="170">
        <v>0</v>
      </c>
      <c r="O69" s="170">
        <v>120.35451689999999</v>
      </c>
      <c r="Q69" s="68" t="s">
        <v>381</v>
      </c>
      <c r="R69" s="172">
        <v>1869.2694730000001</v>
      </c>
      <c r="S69" s="172">
        <v>0</v>
      </c>
      <c r="U69" s="68" t="s">
        <v>419</v>
      </c>
      <c r="V69" s="172">
        <v>69.953377230000001</v>
      </c>
      <c r="W69" s="172">
        <v>0</v>
      </c>
    </row>
    <row r="70" spans="1:23" ht="14.25" customHeight="1">
      <c r="A70" s="68" t="s">
        <v>307</v>
      </c>
      <c r="B70" s="170">
        <v>0</v>
      </c>
      <c r="C70" s="170">
        <v>577.34575510000002</v>
      </c>
      <c r="E70" s="68" t="s">
        <v>410</v>
      </c>
      <c r="F70" s="170">
        <v>0</v>
      </c>
      <c r="G70" s="170">
        <v>375.29732180000002</v>
      </c>
      <c r="I70" s="68" t="s">
        <v>372</v>
      </c>
      <c r="J70" s="170">
        <v>1343.9101250000001</v>
      </c>
      <c r="K70" s="170">
        <v>0</v>
      </c>
      <c r="L70" s="171"/>
      <c r="M70" s="68" t="s">
        <v>420</v>
      </c>
      <c r="N70" s="170">
        <v>111.87270119999999</v>
      </c>
      <c r="O70" s="170">
        <v>0</v>
      </c>
      <c r="Q70" s="68" t="s">
        <v>383</v>
      </c>
      <c r="R70" s="172">
        <v>657.63990620000004</v>
      </c>
      <c r="S70" s="172">
        <v>163.24314029999999</v>
      </c>
      <c r="U70" s="68" t="s">
        <v>398</v>
      </c>
      <c r="V70" s="172">
        <v>0</v>
      </c>
      <c r="W70" s="172">
        <v>565.01925400000005</v>
      </c>
    </row>
    <row r="71" spans="1:23" ht="14.25" customHeight="1">
      <c r="A71" s="68" t="s">
        <v>337</v>
      </c>
      <c r="B71" s="170">
        <v>309.46091890000002</v>
      </c>
      <c r="C71" s="170">
        <v>0</v>
      </c>
      <c r="E71" s="68" t="s">
        <v>421</v>
      </c>
      <c r="F71" s="170">
        <v>0</v>
      </c>
      <c r="G71" s="170">
        <v>159.2069539</v>
      </c>
      <c r="I71" s="27"/>
      <c r="J71" s="173">
        <f>SUM(J4:J70)</f>
        <v>47394.931407399978</v>
      </c>
      <c r="K71" s="173">
        <f>SUM(K4:K69)</f>
        <v>131002.41453871997</v>
      </c>
      <c r="L71" s="171"/>
      <c r="M71" s="68" t="s">
        <v>402</v>
      </c>
      <c r="N71" s="170">
        <v>0</v>
      </c>
      <c r="O71" s="170">
        <v>260.00067580000001</v>
      </c>
      <c r="Q71" s="68" t="s">
        <v>401</v>
      </c>
      <c r="R71" s="172">
        <v>1160.3581939999999</v>
      </c>
      <c r="S71" s="172">
        <v>0</v>
      </c>
      <c r="U71" s="68" t="s">
        <v>400</v>
      </c>
      <c r="V71" s="172">
        <v>0</v>
      </c>
      <c r="W71" s="172">
        <v>171.9248656</v>
      </c>
    </row>
    <row r="72" spans="1:23" ht="14.25" customHeight="1">
      <c r="A72" s="68" t="s">
        <v>341</v>
      </c>
      <c r="B72" s="170">
        <v>537.87162039999998</v>
      </c>
      <c r="C72" s="170">
        <v>0</v>
      </c>
      <c r="E72" s="68" t="s">
        <v>422</v>
      </c>
      <c r="F72" s="170">
        <v>0</v>
      </c>
      <c r="G72" s="170">
        <v>148.20635709999999</v>
      </c>
      <c r="I72" s="27"/>
      <c r="J72" s="171"/>
      <c r="K72" s="171"/>
      <c r="L72" s="171"/>
      <c r="M72" s="68" t="s">
        <v>417</v>
      </c>
      <c r="N72" s="170">
        <v>292.24257590000002</v>
      </c>
      <c r="O72" s="170">
        <v>0</v>
      </c>
      <c r="Q72" s="68" t="s">
        <v>331</v>
      </c>
      <c r="R72" s="172">
        <v>1606.9629689999999</v>
      </c>
      <c r="S72" s="172">
        <v>24612.20033</v>
      </c>
      <c r="U72" s="68" t="s">
        <v>409</v>
      </c>
      <c r="V72" s="172">
        <v>0</v>
      </c>
      <c r="W72" s="172">
        <v>198.57547510000001</v>
      </c>
    </row>
    <row r="73" spans="1:23" ht="14.25" customHeight="1">
      <c r="A73" s="68" t="s">
        <v>423</v>
      </c>
      <c r="B73" s="170">
        <v>0</v>
      </c>
      <c r="C73" s="170">
        <v>223.88176369999999</v>
      </c>
      <c r="E73" s="68" t="s">
        <v>408</v>
      </c>
      <c r="F73" s="170">
        <v>0</v>
      </c>
      <c r="G73" s="170">
        <v>321.33276419999999</v>
      </c>
      <c r="I73" s="27"/>
      <c r="J73" s="171"/>
      <c r="K73" s="171"/>
      <c r="L73" s="171"/>
      <c r="M73" s="68" t="s">
        <v>400</v>
      </c>
      <c r="N73" s="170">
        <v>0</v>
      </c>
      <c r="O73" s="170">
        <v>123.1486501</v>
      </c>
      <c r="Q73" s="68" t="s">
        <v>385</v>
      </c>
      <c r="R73" s="172">
        <v>355.10791210000002</v>
      </c>
      <c r="S73" s="172">
        <v>6841.520254</v>
      </c>
      <c r="U73" s="68" t="s">
        <v>418</v>
      </c>
      <c r="V73" s="172">
        <v>0</v>
      </c>
      <c r="W73" s="172">
        <v>83.660803419999993</v>
      </c>
    </row>
    <row r="74" spans="1:23" ht="14.25" customHeight="1">
      <c r="A74" s="68" t="s">
        <v>335</v>
      </c>
      <c r="B74" s="170">
        <v>357.25853619999998</v>
      </c>
      <c r="C74" s="170">
        <v>247.75563099999999</v>
      </c>
      <c r="E74" s="68" t="s">
        <v>307</v>
      </c>
      <c r="F74" s="170">
        <v>1313.0245379999999</v>
      </c>
      <c r="G74" s="170">
        <v>739.59109790000002</v>
      </c>
      <c r="I74" s="27"/>
      <c r="J74" s="171"/>
      <c r="K74" s="171"/>
      <c r="L74" s="171"/>
      <c r="M74" s="68" t="s">
        <v>416</v>
      </c>
      <c r="N74" s="170">
        <v>0</v>
      </c>
      <c r="O74" s="170">
        <v>32.744260920000002</v>
      </c>
      <c r="Q74" s="68" t="s">
        <v>388</v>
      </c>
      <c r="R74" s="172">
        <v>399.15289730000001</v>
      </c>
      <c r="S74" s="172">
        <v>2563.4138520000001</v>
      </c>
      <c r="U74" s="68" t="s">
        <v>410</v>
      </c>
      <c r="V74" s="172">
        <v>0</v>
      </c>
      <c r="W74" s="172">
        <v>786.70896930000004</v>
      </c>
    </row>
    <row r="75" spans="1:23" ht="14.25" customHeight="1">
      <c r="A75" s="68" t="s">
        <v>346</v>
      </c>
      <c r="B75" s="170">
        <v>0</v>
      </c>
      <c r="C75" s="170">
        <v>634.88736949999998</v>
      </c>
      <c r="E75" s="68" t="s">
        <v>321</v>
      </c>
      <c r="F75" s="170">
        <v>0</v>
      </c>
      <c r="G75" s="170">
        <v>483.94161530000002</v>
      </c>
      <c r="I75" s="27"/>
      <c r="J75" s="171"/>
      <c r="K75" s="171"/>
      <c r="L75" s="171"/>
      <c r="M75" s="68" t="s">
        <v>424</v>
      </c>
      <c r="N75" s="170">
        <v>255.18817799999999</v>
      </c>
      <c r="O75" s="170">
        <v>255.18817799999999</v>
      </c>
      <c r="Q75" s="68" t="s">
        <v>389</v>
      </c>
      <c r="R75" s="172">
        <v>0</v>
      </c>
      <c r="S75" s="172">
        <v>125.5760425</v>
      </c>
      <c r="U75" s="68" t="s">
        <v>425</v>
      </c>
      <c r="V75" s="172">
        <v>288.41177069999998</v>
      </c>
      <c r="W75" s="172">
        <v>331.3238662</v>
      </c>
    </row>
    <row r="76" spans="1:23" ht="14.25" customHeight="1">
      <c r="A76" s="27"/>
      <c r="B76" s="174">
        <f t="shared" ref="B76:C76" si="0">SUM(B4:B74)</f>
        <v>42087.846534199984</v>
      </c>
      <c r="C76" s="174">
        <f t="shared" si="0"/>
        <v>118001.48786660004</v>
      </c>
      <c r="E76" s="68" t="s">
        <v>344</v>
      </c>
      <c r="F76" s="170">
        <v>244.8254848</v>
      </c>
      <c r="G76" s="170">
        <v>0</v>
      </c>
      <c r="I76" s="27"/>
      <c r="J76" s="171"/>
      <c r="K76" s="171"/>
      <c r="L76" s="171"/>
      <c r="M76" s="68" t="s">
        <v>410</v>
      </c>
      <c r="N76" s="170">
        <v>0</v>
      </c>
      <c r="O76" s="170">
        <v>533.12711230000002</v>
      </c>
      <c r="Q76" s="68" t="s">
        <v>392</v>
      </c>
      <c r="R76" s="172">
        <v>0</v>
      </c>
      <c r="S76" s="172">
        <v>95.332424140000001</v>
      </c>
      <c r="U76" s="68" t="s">
        <v>426</v>
      </c>
      <c r="V76" s="172">
        <v>251.2402621</v>
      </c>
      <c r="W76" s="172">
        <v>0</v>
      </c>
    </row>
    <row r="77" spans="1:23" ht="14.25" customHeight="1">
      <c r="A77" s="27"/>
      <c r="B77" s="73"/>
      <c r="C77" s="73"/>
      <c r="E77" s="68" t="s">
        <v>427</v>
      </c>
      <c r="F77" s="170">
        <v>0</v>
      </c>
      <c r="G77" s="170">
        <v>359.98725080000003</v>
      </c>
      <c r="I77" s="27"/>
      <c r="J77" s="171"/>
      <c r="K77" s="171"/>
      <c r="L77" s="171"/>
      <c r="M77" s="68" t="s">
        <v>421</v>
      </c>
      <c r="N77" s="170">
        <v>0</v>
      </c>
      <c r="O77" s="170">
        <v>262.9502564</v>
      </c>
      <c r="Q77" s="68" t="s">
        <v>395</v>
      </c>
      <c r="R77" s="172">
        <v>0</v>
      </c>
      <c r="S77" s="172">
        <v>287.0068953</v>
      </c>
      <c r="U77" s="68" t="s">
        <v>408</v>
      </c>
      <c r="V77" s="172">
        <v>0</v>
      </c>
      <c r="W77" s="172">
        <v>243.74396419999999</v>
      </c>
    </row>
    <row r="78" spans="1:23" ht="14.25" customHeight="1">
      <c r="A78" s="27"/>
      <c r="B78" s="73"/>
      <c r="C78" s="73"/>
      <c r="E78" s="68" t="s">
        <v>314</v>
      </c>
      <c r="F78" s="170">
        <v>461.05211350000002</v>
      </c>
      <c r="G78" s="170">
        <v>0</v>
      </c>
      <c r="I78" s="27"/>
      <c r="J78" s="171"/>
      <c r="K78" s="171"/>
      <c r="L78" s="171"/>
      <c r="M78" s="68" t="s">
        <v>408</v>
      </c>
      <c r="N78" s="170">
        <v>0</v>
      </c>
      <c r="O78" s="170">
        <v>679.56932170000005</v>
      </c>
      <c r="Q78" s="68" t="s">
        <v>397</v>
      </c>
      <c r="R78" s="172">
        <v>0</v>
      </c>
      <c r="S78" s="172">
        <v>427.20414210000001</v>
      </c>
      <c r="V78" s="175">
        <f t="shared" ref="V78:W78" si="1">SUM(V4:V77)</f>
        <v>62745.687049700005</v>
      </c>
      <c r="W78" s="175">
        <f t="shared" si="1"/>
        <v>113081.45524139001</v>
      </c>
    </row>
    <row r="79" spans="1:23" ht="14.25" customHeight="1">
      <c r="A79" s="27"/>
      <c r="B79" s="73"/>
      <c r="C79" s="73"/>
      <c r="E79" s="68" t="s">
        <v>316</v>
      </c>
      <c r="F79" s="170">
        <v>249.81493459999999</v>
      </c>
      <c r="G79" s="170">
        <v>0</v>
      </c>
      <c r="I79" s="27"/>
      <c r="J79" s="171"/>
      <c r="K79" s="171"/>
      <c r="L79" s="171"/>
      <c r="M79" s="68" t="s">
        <v>341</v>
      </c>
      <c r="N79" s="170">
        <v>757.68551419999994</v>
      </c>
      <c r="O79" s="170">
        <v>0</v>
      </c>
      <c r="Q79" s="68" t="s">
        <v>399</v>
      </c>
      <c r="R79" s="172">
        <v>187.69421220000001</v>
      </c>
      <c r="S79" s="172">
        <v>117.4472701</v>
      </c>
    </row>
    <row r="80" spans="1:23" ht="14.25" customHeight="1">
      <c r="A80" s="27"/>
      <c r="B80" s="73"/>
      <c r="C80" s="73"/>
      <c r="E80" s="68" t="s">
        <v>317</v>
      </c>
      <c r="F80" s="170">
        <v>308.78662869999999</v>
      </c>
      <c r="G80" s="170">
        <v>0</v>
      </c>
      <c r="I80" s="27"/>
      <c r="J80" s="171"/>
      <c r="K80" s="171"/>
      <c r="L80" s="171"/>
      <c r="M80" s="68" t="s">
        <v>316</v>
      </c>
      <c r="N80" s="170">
        <v>1229.5457550000001</v>
      </c>
      <c r="O80" s="170">
        <v>0</v>
      </c>
      <c r="Q80" s="68" t="s">
        <v>412</v>
      </c>
      <c r="R80" s="172">
        <v>0</v>
      </c>
      <c r="S80" s="172">
        <v>233.6479679</v>
      </c>
    </row>
    <row r="81" spans="1:19" ht="14.25" customHeight="1">
      <c r="A81" s="27"/>
      <c r="B81" s="73"/>
      <c r="C81" s="73"/>
      <c r="E81" s="68" t="s">
        <v>333</v>
      </c>
      <c r="F81" s="170">
        <v>186.5714136</v>
      </c>
      <c r="G81" s="170">
        <v>0</v>
      </c>
      <c r="I81" s="27"/>
      <c r="J81" s="171"/>
      <c r="K81" s="171"/>
      <c r="L81" s="171"/>
      <c r="M81" s="68" t="s">
        <v>355</v>
      </c>
      <c r="N81" s="170">
        <v>643.87988099999995</v>
      </c>
      <c r="O81" s="170">
        <v>0</v>
      </c>
      <c r="Q81" s="68" t="s">
        <v>428</v>
      </c>
      <c r="R81" s="172">
        <v>34.221729369999998</v>
      </c>
      <c r="S81" s="172">
        <v>0</v>
      </c>
    </row>
    <row r="82" spans="1:19" ht="14.25" customHeight="1">
      <c r="A82" s="27"/>
      <c r="B82" s="73"/>
      <c r="C82" s="73"/>
      <c r="E82" s="68" t="s">
        <v>338</v>
      </c>
      <c r="F82" s="170">
        <v>556.21264450000001</v>
      </c>
      <c r="G82" s="170">
        <v>556.21264450000001</v>
      </c>
      <c r="I82" s="27"/>
      <c r="J82" s="171"/>
      <c r="K82" s="171"/>
      <c r="L82" s="171"/>
      <c r="M82" s="68" t="s">
        <v>319</v>
      </c>
      <c r="N82" s="170">
        <v>620.79024809999999</v>
      </c>
      <c r="O82" s="170">
        <v>0</v>
      </c>
      <c r="Q82" s="68" t="s">
        <v>398</v>
      </c>
      <c r="R82" s="172">
        <v>68.397645429999997</v>
      </c>
      <c r="S82" s="172">
        <v>189.82553100000001</v>
      </c>
    </row>
    <row r="83" spans="1:19" ht="14.25" customHeight="1">
      <c r="A83" s="27"/>
      <c r="B83" s="73"/>
      <c r="C83" s="73"/>
      <c r="E83" s="68" t="s">
        <v>342</v>
      </c>
      <c r="F83" s="170">
        <v>370.0021504</v>
      </c>
      <c r="G83" s="170">
        <v>0</v>
      </c>
      <c r="I83" s="27"/>
      <c r="J83" s="171"/>
      <c r="K83" s="171"/>
      <c r="L83" s="171"/>
      <c r="M83" s="68" t="s">
        <v>361</v>
      </c>
      <c r="N83" s="170">
        <v>0</v>
      </c>
      <c r="O83" s="170">
        <v>1120.2220569999999</v>
      </c>
      <c r="Q83" s="68" t="s">
        <v>400</v>
      </c>
      <c r="R83" s="172">
        <v>0</v>
      </c>
      <c r="S83" s="172">
        <v>119.3226622</v>
      </c>
    </row>
    <row r="84" spans="1:19" ht="14.25" customHeight="1">
      <c r="A84" s="27"/>
      <c r="B84" s="73"/>
      <c r="C84" s="73"/>
      <c r="E84" s="68" t="s">
        <v>373</v>
      </c>
      <c r="F84" s="170">
        <v>0</v>
      </c>
      <c r="G84" s="170">
        <v>252.78503219999999</v>
      </c>
      <c r="I84" s="27"/>
      <c r="J84" s="171"/>
      <c r="K84" s="171"/>
      <c r="L84" s="171"/>
      <c r="M84" s="68" t="s">
        <v>338</v>
      </c>
      <c r="N84" s="170">
        <v>0</v>
      </c>
      <c r="O84" s="170">
        <v>989.09222850000003</v>
      </c>
      <c r="Q84" s="68" t="s">
        <v>409</v>
      </c>
      <c r="R84" s="172">
        <v>0</v>
      </c>
      <c r="S84" s="172">
        <v>179.7464148</v>
      </c>
    </row>
    <row r="85" spans="1:19" ht="14.25" customHeight="1">
      <c r="A85" s="27"/>
      <c r="B85" s="73"/>
      <c r="C85" s="73"/>
      <c r="E85" s="68" t="s">
        <v>401</v>
      </c>
      <c r="F85" s="170">
        <v>608.90620869999998</v>
      </c>
      <c r="G85" s="170">
        <v>574.9921713</v>
      </c>
      <c r="I85" s="27"/>
      <c r="J85" s="171"/>
      <c r="K85" s="171"/>
      <c r="L85" s="171"/>
      <c r="M85" s="68" t="s">
        <v>323</v>
      </c>
      <c r="N85" s="170">
        <v>685.31759780000004</v>
      </c>
      <c r="O85" s="170">
        <v>0</v>
      </c>
      <c r="Q85" s="68" t="s">
        <v>410</v>
      </c>
      <c r="R85" s="172">
        <v>238.5080663</v>
      </c>
      <c r="S85" s="172">
        <v>147.2446602</v>
      </c>
    </row>
    <row r="86" spans="1:19" ht="14.25" customHeight="1">
      <c r="A86" s="27"/>
      <c r="B86" s="73"/>
      <c r="C86" s="73"/>
      <c r="E86" s="68" t="s">
        <v>429</v>
      </c>
      <c r="F86" s="170">
        <v>92.89288852</v>
      </c>
      <c r="G86" s="170">
        <v>92.89288852</v>
      </c>
      <c r="I86" s="27"/>
      <c r="J86" s="171"/>
      <c r="K86" s="171"/>
      <c r="L86" s="171"/>
      <c r="M86" s="68" t="s">
        <v>430</v>
      </c>
      <c r="N86" s="170">
        <v>597.74326240000005</v>
      </c>
      <c r="O86" s="170">
        <v>0</v>
      </c>
      <c r="Q86" s="68" t="s">
        <v>408</v>
      </c>
      <c r="R86" s="172">
        <v>0</v>
      </c>
      <c r="S86" s="172">
        <v>342.84573440000003</v>
      </c>
    </row>
    <row r="87" spans="1:19" ht="14.25" customHeight="1">
      <c r="A87" s="27"/>
      <c r="B87" s="73"/>
      <c r="C87" s="73"/>
      <c r="E87" s="27"/>
      <c r="F87" s="174">
        <f t="shared" ref="F87:G87" si="2">SUM(F4:F86)</f>
        <v>51820.962050430011</v>
      </c>
      <c r="G87" s="174">
        <f t="shared" si="2"/>
        <v>114020.23650460997</v>
      </c>
      <c r="I87" s="27"/>
      <c r="J87" s="171"/>
      <c r="K87" s="171"/>
      <c r="L87" s="171"/>
      <c r="M87" s="68" t="s">
        <v>372</v>
      </c>
      <c r="N87" s="170">
        <v>0</v>
      </c>
      <c r="O87" s="170">
        <v>527.78636749999998</v>
      </c>
      <c r="R87" s="175">
        <f t="shared" ref="R87:S87" si="3">SUM(R4:R86)</f>
        <v>62481.767177000002</v>
      </c>
      <c r="S87" s="175">
        <f t="shared" si="3"/>
        <v>133285.69276214004</v>
      </c>
    </row>
    <row r="88" spans="1:19" ht="14.25" customHeight="1">
      <c r="A88" s="27"/>
      <c r="B88" s="73"/>
      <c r="C88" s="73"/>
      <c r="E88" s="27"/>
      <c r="F88" s="73"/>
      <c r="G88" s="73"/>
      <c r="I88" s="27"/>
      <c r="J88" s="171"/>
      <c r="K88" s="171"/>
      <c r="L88" s="171"/>
      <c r="M88" s="68" t="s">
        <v>431</v>
      </c>
      <c r="N88" s="170">
        <v>145.81321890000001</v>
      </c>
      <c r="O88" s="170">
        <v>0</v>
      </c>
    </row>
    <row r="89" spans="1:19" ht="14.25" customHeight="1">
      <c r="A89" s="27"/>
      <c r="B89" s="73"/>
      <c r="C89" s="73"/>
      <c r="E89" s="27"/>
      <c r="F89" s="73"/>
      <c r="G89" s="73"/>
      <c r="I89" s="27"/>
      <c r="J89" s="171"/>
      <c r="K89" s="171"/>
      <c r="L89" s="171"/>
      <c r="M89" s="68" t="s">
        <v>418</v>
      </c>
      <c r="N89" s="170">
        <v>0</v>
      </c>
      <c r="O89" s="170">
        <v>68.719995990000001</v>
      </c>
    </row>
    <row r="90" spans="1:19" ht="14.25" customHeight="1">
      <c r="A90" s="27"/>
      <c r="B90" s="73"/>
      <c r="C90" s="73"/>
      <c r="E90" s="27"/>
      <c r="F90" s="73"/>
      <c r="G90" s="73"/>
      <c r="I90" s="27"/>
      <c r="J90" s="171"/>
      <c r="K90" s="171"/>
      <c r="L90" s="171"/>
      <c r="M90" s="171"/>
      <c r="N90" s="173">
        <f t="shared" ref="N90:O90" si="4">SUM(N4:N89)</f>
        <v>57214.0391036</v>
      </c>
      <c r="O90" s="173">
        <f t="shared" si="4"/>
        <v>124583.23311611</v>
      </c>
    </row>
    <row r="91" spans="1:19" ht="14.25" customHeight="1">
      <c r="A91" s="27"/>
      <c r="B91" s="73"/>
      <c r="C91" s="73"/>
      <c r="E91" s="27"/>
      <c r="F91" s="73"/>
      <c r="G91" s="73"/>
      <c r="I91" s="27"/>
      <c r="J91" s="171"/>
      <c r="K91" s="171"/>
      <c r="L91" s="171"/>
      <c r="M91" s="171"/>
      <c r="N91" s="171"/>
      <c r="O91" s="171"/>
    </row>
    <row r="92" spans="1:19" ht="14.25" customHeight="1">
      <c r="I92" s="27"/>
      <c r="J92" s="171"/>
      <c r="K92" s="171"/>
      <c r="L92" s="171"/>
      <c r="M92" s="171"/>
      <c r="N92" s="171"/>
      <c r="O92" s="171"/>
    </row>
    <row r="93" spans="1:19" ht="14.25" customHeight="1">
      <c r="I93" s="27"/>
      <c r="J93" s="171"/>
      <c r="K93" s="171"/>
      <c r="L93" s="171"/>
      <c r="M93" s="171"/>
      <c r="N93" s="171"/>
      <c r="O93" s="171"/>
    </row>
    <row r="94" spans="1:19" ht="14.25" customHeight="1">
      <c r="I94" s="27"/>
      <c r="J94" s="171"/>
      <c r="K94" s="171"/>
      <c r="L94" s="171"/>
      <c r="M94" s="171"/>
      <c r="N94" s="171"/>
      <c r="O94" s="171"/>
    </row>
    <row r="95" spans="1:19" ht="14.25" customHeight="1">
      <c r="I95" s="27"/>
      <c r="J95" s="171"/>
      <c r="K95" s="171"/>
      <c r="L95" s="171"/>
      <c r="M95" s="171"/>
      <c r="N95" s="171"/>
      <c r="O95" s="171"/>
    </row>
    <row r="96" spans="1:19" ht="14.25" customHeight="1">
      <c r="I96" s="27"/>
      <c r="J96" s="171"/>
      <c r="K96" s="171"/>
      <c r="L96" s="171"/>
      <c r="M96" s="171"/>
      <c r="N96" s="171"/>
      <c r="O96" s="171"/>
    </row>
    <row r="97" spans="9:15" ht="14.25" customHeight="1">
      <c r="I97" s="27"/>
      <c r="J97" s="171"/>
      <c r="K97" s="171"/>
      <c r="L97" s="171"/>
      <c r="M97" s="171"/>
      <c r="N97" s="171"/>
      <c r="O97" s="171"/>
    </row>
    <row r="98" spans="9:15" ht="14.25" customHeight="1">
      <c r="I98" s="27"/>
      <c r="J98" s="171"/>
      <c r="K98" s="171"/>
      <c r="L98" s="171"/>
      <c r="M98" s="171"/>
      <c r="N98" s="171"/>
      <c r="O98" s="171"/>
    </row>
    <row r="99" spans="9:15" ht="14.25" customHeight="1">
      <c r="I99" s="27"/>
      <c r="J99" s="171"/>
      <c r="K99" s="171"/>
      <c r="L99" s="171"/>
      <c r="M99" s="171"/>
      <c r="N99" s="171"/>
      <c r="O99" s="171"/>
    </row>
    <row r="100" spans="9:15" ht="14.25" customHeight="1">
      <c r="I100" s="27"/>
      <c r="J100" s="171"/>
      <c r="K100" s="171"/>
      <c r="L100" s="171"/>
      <c r="M100" s="171"/>
      <c r="N100" s="171"/>
      <c r="O100" s="171"/>
    </row>
    <row r="101" spans="9:15" ht="14.25" customHeight="1">
      <c r="I101" s="27"/>
      <c r="J101" s="171"/>
      <c r="K101" s="171"/>
      <c r="L101" s="171"/>
      <c r="M101" s="171"/>
      <c r="N101" s="171"/>
      <c r="O101" s="171"/>
    </row>
    <row r="102" spans="9:15" ht="14.25" customHeight="1">
      <c r="I102" s="27"/>
      <c r="J102" s="171"/>
      <c r="K102" s="171"/>
      <c r="L102" s="171"/>
      <c r="M102" s="171"/>
      <c r="N102" s="171"/>
      <c r="O102" s="171"/>
    </row>
    <row r="103" spans="9:15" ht="14.25" customHeight="1">
      <c r="I103" s="27"/>
      <c r="J103" s="171"/>
      <c r="K103" s="171"/>
      <c r="L103" s="171"/>
      <c r="M103" s="171"/>
      <c r="N103" s="171"/>
      <c r="O103" s="171"/>
    </row>
    <row r="104" spans="9:15" ht="14.25" customHeight="1">
      <c r="I104" s="27"/>
      <c r="J104" s="171"/>
      <c r="K104" s="171"/>
      <c r="L104" s="171"/>
      <c r="M104" s="171"/>
      <c r="N104" s="171"/>
      <c r="O104" s="171"/>
    </row>
    <row r="105" spans="9:15" ht="14.25" customHeight="1">
      <c r="I105" s="27"/>
      <c r="J105" s="171"/>
      <c r="K105" s="171"/>
      <c r="L105" s="171"/>
      <c r="M105" s="171"/>
      <c r="N105" s="171"/>
      <c r="O105" s="171"/>
    </row>
    <row r="106" spans="9:15" ht="14.25" customHeight="1">
      <c r="I106" s="27"/>
      <c r="J106" s="171"/>
      <c r="K106" s="171"/>
      <c r="L106" s="171"/>
      <c r="M106" s="171"/>
      <c r="N106" s="171"/>
      <c r="O106" s="171"/>
    </row>
    <row r="107" spans="9:15" ht="14.25" customHeight="1">
      <c r="I107" s="27"/>
      <c r="J107" s="171"/>
      <c r="K107" s="171"/>
      <c r="L107" s="171"/>
      <c r="M107" s="171"/>
      <c r="N107" s="171"/>
      <c r="O107" s="171"/>
    </row>
    <row r="108" spans="9:15" ht="14.25" customHeight="1">
      <c r="I108" s="27"/>
      <c r="J108" s="171"/>
      <c r="K108" s="171"/>
      <c r="L108" s="171"/>
      <c r="M108" s="171"/>
      <c r="N108" s="171"/>
      <c r="O108" s="171"/>
    </row>
    <row r="109" spans="9:15" ht="14.25" customHeight="1">
      <c r="I109" s="27"/>
      <c r="J109" s="171"/>
      <c r="K109" s="171"/>
      <c r="L109" s="171"/>
      <c r="M109" s="171"/>
      <c r="N109" s="171"/>
      <c r="O109" s="171"/>
    </row>
    <row r="110" spans="9:15" ht="14.25" customHeight="1">
      <c r="I110" s="27"/>
      <c r="J110" s="171"/>
      <c r="K110" s="171"/>
      <c r="L110" s="171"/>
      <c r="M110" s="171"/>
      <c r="N110" s="171"/>
      <c r="O110" s="171"/>
    </row>
    <row r="111" spans="9:15" ht="14.25" customHeight="1">
      <c r="J111" s="176"/>
      <c r="K111" s="176"/>
      <c r="L111" s="176"/>
      <c r="M111" s="176"/>
      <c r="N111" s="176"/>
      <c r="O111" s="176"/>
    </row>
    <row r="112" spans="9:1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0:22" ht="14.25" customHeight="1"/>
    <row r="146" spans="20:22" ht="14.25" customHeight="1">
      <c r="T146" s="27"/>
      <c r="U146" s="177"/>
      <c r="V146" s="177"/>
    </row>
    <row r="147" spans="20:22" ht="14.25" customHeight="1"/>
    <row r="148" spans="20:22" ht="14.25" customHeight="1"/>
    <row r="149" spans="20:22" ht="14.25" customHeight="1"/>
    <row r="150" spans="20:22" ht="14.25" customHeight="1"/>
    <row r="151" spans="20:22" ht="14.25" customHeight="1"/>
    <row r="152" spans="20:22" ht="14.25" customHeight="1"/>
    <row r="153" spans="20:22" ht="14.25" customHeight="1"/>
    <row r="154" spans="20:22" ht="14.25" customHeight="1"/>
    <row r="155" spans="20:22" ht="14.25" customHeight="1"/>
    <row r="156" spans="20:22" ht="14.25" customHeight="1"/>
    <row r="157" spans="20:22" ht="14.25" customHeight="1"/>
    <row r="158" spans="20:22" ht="14.25" customHeight="1"/>
    <row r="159" spans="20:22" ht="14.25" customHeight="1"/>
    <row r="160" spans="20:2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T2:V2"/>
    <mergeCell ref="Y2:AA2"/>
    <mergeCell ref="A2:C2"/>
    <mergeCell ref="E2:G2"/>
    <mergeCell ref="I2:K2"/>
    <mergeCell ref="M2:O2"/>
    <mergeCell ref="Q2:S2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6"/>
  <sheetViews>
    <sheetView workbookViewId="0"/>
  </sheetViews>
  <sheetFormatPr defaultColWidth="14.44140625" defaultRowHeight="15" customHeight="1"/>
  <cols>
    <col min="1" max="1" width="8.88671875" customWidth="1"/>
    <col min="2" max="2" width="9.88671875" customWidth="1"/>
    <col min="3" max="3" width="12.109375" customWidth="1"/>
    <col min="4" max="4" width="11.44140625" customWidth="1"/>
    <col min="5" max="5" width="10.44140625" customWidth="1"/>
    <col min="6" max="6" width="11.5546875" customWidth="1"/>
    <col min="7" max="7" width="10" customWidth="1"/>
    <col min="8" max="8" width="8.6640625" customWidth="1"/>
    <col min="10" max="11" width="9.33203125" customWidth="1"/>
    <col min="12" max="12" width="11.6640625" customWidth="1"/>
  </cols>
  <sheetData>
    <row r="1" spans="1:12" ht="15" customHeight="1">
      <c r="A1" s="1"/>
      <c r="B1" s="1"/>
      <c r="C1" s="204" t="s">
        <v>432</v>
      </c>
      <c r="D1" s="191"/>
      <c r="E1" s="191"/>
      <c r="F1" s="204" t="s">
        <v>5</v>
      </c>
      <c r="G1" s="191"/>
      <c r="H1" s="191"/>
      <c r="I1" s="204" t="s">
        <v>40</v>
      </c>
      <c r="J1" s="191"/>
      <c r="K1" s="191"/>
      <c r="L1" s="1"/>
    </row>
    <row r="2" spans="1:12" ht="15" customHeight="1">
      <c r="A2" s="103" t="s">
        <v>433</v>
      </c>
      <c r="B2" s="2" t="s">
        <v>3</v>
      </c>
      <c r="C2" s="2" t="s">
        <v>434</v>
      </c>
      <c r="D2" s="2" t="s">
        <v>435</v>
      </c>
      <c r="E2" s="2" t="s">
        <v>436</v>
      </c>
      <c r="F2" s="2" t="s">
        <v>437</v>
      </c>
      <c r="G2" s="2" t="s">
        <v>438</v>
      </c>
      <c r="H2" s="2" t="s">
        <v>436</v>
      </c>
      <c r="I2" s="2" t="s">
        <v>434</v>
      </c>
      <c r="J2" s="2" t="s">
        <v>438</v>
      </c>
      <c r="K2" s="2" t="s">
        <v>436</v>
      </c>
      <c r="L2" s="2" t="s">
        <v>12</v>
      </c>
    </row>
    <row r="3" spans="1:12" ht="15" customHeight="1">
      <c r="A3" s="199">
        <v>2018</v>
      </c>
      <c r="B3" s="2" t="s">
        <v>10</v>
      </c>
      <c r="C3" s="17">
        <v>113924.46</v>
      </c>
      <c r="D3" s="17">
        <v>2556.58</v>
      </c>
      <c r="E3" s="17"/>
      <c r="F3" s="17">
        <v>2155.3409999999999</v>
      </c>
      <c r="G3" s="17"/>
      <c r="H3" s="17"/>
      <c r="I3" s="17">
        <f t="shared" ref="I3:J3" si="0">C3+F3</f>
        <v>116079.80100000001</v>
      </c>
      <c r="J3" s="17">
        <f t="shared" si="0"/>
        <v>2556.58</v>
      </c>
      <c r="K3" s="17"/>
      <c r="L3" s="17">
        <f t="shared" ref="L3:L6" si="1">I3+J3</f>
        <v>118636.38100000001</v>
      </c>
    </row>
    <row r="4" spans="1:12" ht="15" customHeight="1">
      <c r="A4" s="193"/>
      <c r="B4" s="2" t="s">
        <v>11</v>
      </c>
      <c r="C4" s="17">
        <v>39337.347999999998</v>
      </c>
      <c r="D4" s="17">
        <v>1545.9069999999999</v>
      </c>
      <c r="E4" s="17"/>
      <c r="F4" s="17">
        <v>1204.5909999999999</v>
      </c>
      <c r="G4" s="17"/>
      <c r="H4" s="17"/>
      <c r="I4" s="17">
        <f t="shared" ref="I4:J4" si="2">C4+F4</f>
        <v>40541.938999999998</v>
      </c>
      <c r="J4" s="17">
        <f t="shared" si="2"/>
        <v>1545.9069999999999</v>
      </c>
      <c r="K4" s="17"/>
      <c r="L4" s="17">
        <f t="shared" si="1"/>
        <v>42087.845999999998</v>
      </c>
    </row>
    <row r="5" spans="1:12" ht="15" customHeight="1">
      <c r="A5" s="199">
        <v>2019</v>
      </c>
      <c r="B5" s="2" t="s">
        <v>10</v>
      </c>
      <c r="C5" s="17">
        <v>109554.73299999999</v>
      </c>
      <c r="D5" s="17">
        <v>1405.1010000000001</v>
      </c>
      <c r="E5" s="17"/>
      <c r="F5" s="17">
        <v>3060.4029999999998</v>
      </c>
      <c r="G5" s="17">
        <v>0</v>
      </c>
      <c r="H5" s="17"/>
      <c r="I5" s="17">
        <f t="shared" ref="I5:K5" si="3">C5+F5</f>
        <v>112615.136</v>
      </c>
      <c r="J5" s="17">
        <f t="shared" si="3"/>
        <v>1405.1010000000001</v>
      </c>
      <c r="K5" s="17">
        <f t="shared" si="3"/>
        <v>0</v>
      </c>
      <c r="L5" s="13">
        <f t="shared" si="1"/>
        <v>114020.23699999999</v>
      </c>
    </row>
    <row r="6" spans="1:12" ht="15" customHeight="1">
      <c r="A6" s="193"/>
      <c r="B6" s="2" t="s">
        <v>11</v>
      </c>
      <c r="C6" s="17">
        <v>46078.091999999997</v>
      </c>
      <c r="D6" s="17">
        <v>1350.7809999999999</v>
      </c>
      <c r="E6" s="17"/>
      <c r="F6" s="17">
        <v>3596.6113999999998</v>
      </c>
      <c r="G6" s="17">
        <v>795.47760000000005</v>
      </c>
      <c r="H6" s="17"/>
      <c r="I6" s="17">
        <f t="shared" ref="I6:K6" si="4">C6+F6</f>
        <v>49674.703399999999</v>
      </c>
      <c r="J6" s="17">
        <f t="shared" si="4"/>
        <v>2146.2586000000001</v>
      </c>
      <c r="K6" s="17">
        <f t="shared" si="4"/>
        <v>0</v>
      </c>
      <c r="L6" s="13">
        <f t="shared" si="1"/>
        <v>51820.962</v>
      </c>
    </row>
    <row r="7" spans="1:12" ht="15" customHeight="1">
      <c r="A7" s="199">
        <v>2020</v>
      </c>
      <c r="B7" s="178" t="s">
        <v>10</v>
      </c>
      <c r="C7" s="179">
        <v>127578.829</v>
      </c>
      <c r="D7" s="179">
        <v>2528.0880000000002</v>
      </c>
      <c r="E7" s="179"/>
      <c r="F7" s="179">
        <v>895.49789999999996</v>
      </c>
      <c r="G7" s="179"/>
      <c r="H7" s="179"/>
      <c r="I7" s="179">
        <f t="shared" ref="I7:J7" si="5">C7+F7</f>
        <v>128474.3269</v>
      </c>
      <c r="J7" s="179">
        <f t="shared" si="5"/>
        <v>2528.0880000000002</v>
      </c>
      <c r="K7" s="179"/>
      <c r="L7" s="13">
        <f t="shared" ref="L7:L8" si="6">SUM(I7:K7)</f>
        <v>131002.4149</v>
      </c>
    </row>
    <row r="8" spans="1:12" ht="15" customHeight="1">
      <c r="A8" s="193"/>
      <c r="B8" s="178" t="s">
        <v>11</v>
      </c>
      <c r="C8" s="179">
        <v>42458.5</v>
      </c>
      <c r="D8" s="179">
        <v>0</v>
      </c>
      <c r="E8" s="179"/>
      <c r="F8" s="179">
        <v>3804.6619999999998</v>
      </c>
      <c r="G8" s="179">
        <v>1131.7729999999999</v>
      </c>
      <c r="H8" s="179"/>
      <c r="I8" s="179">
        <f t="shared" ref="I8:J8" si="7">C8+F8</f>
        <v>46263.161999999997</v>
      </c>
      <c r="J8" s="179">
        <f t="shared" si="7"/>
        <v>1131.7729999999999</v>
      </c>
      <c r="K8" s="179"/>
      <c r="L8" s="13">
        <f t="shared" si="6"/>
        <v>47394.934999999998</v>
      </c>
    </row>
    <row r="9" spans="1:12" ht="15" customHeight="1">
      <c r="A9" s="199">
        <v>2021</v>
      </c>
      <c r="B9" s="2" t="s">
        <v>10</v>
      </c>
      <c r="C9" s="17">
        <v>118906.8031</v>
      </c>
      <c r="D9" s="17">
        <v>2793.9845</v>
      </c>
      <c r="E9" s="17">
        <v>176.62479999999999</v>
      </c>
      <c r="F9" s="17">
        <v>2705.8209999999999</v>
      </c>
      <c r="G9" s="17"/>
      <c r="H9" s="17"/>
      <c r="I9" s="17">
        <f t="shared" ref="I9:K9" si="8">C9+F9</f>
        <v>121612.6241</v>
      </c>
      <c r="J9" s="17">
        <f t="shared" si="8"/>
        <v>2793.9845</v>
      </c>
      <c r="K9" s="17">
        <f t="shared" si="8"/>
        <v>176.62479999999999</v>
      </c>
      <c r="L9" s="13">
        <f t="shared" ref="L9:L10" si="9">I9+J9+K9</f>
        <v>124583.23340000001</v>
      </c>
    </row>
    <row r="10" spans="1:12" ht="15" customHeight="1">
      <c r="A10" s="193"/>
      <c r="B10" s="2" t="s">
        <v>11</v>
      </c>
      <c r="C10" s="17">
        <v>50966.732000000004</v>
      </c>
      <c r="D10" s="17">
        <v>1566.5309999999999</v>
      </c>
      <c r="E10" s="17">
        <v>0</v>
      </c>
      <c r="F10" s="17">
        <v>4680.7749999999996</v>
      </c>
      <c r="G10" s="17"/>
      <c r="H10" s="17"/>
      <c r="I10" s="17">
        <f t="shared" ref="I10:K10" si="10">C10+F10</f>
        <v>55647.507000000005</v>
      </c>
      <c r="J10" s="17">
        <f t="shared" si="10"/>
        <v>1566.5309999999999</v>
      </c>
      <c r="K10" s="17">
        <f t="shared" si="10"/>
        <v>0</v>
      </c>
      <c r="L10" s="13">
        <f t="shared" si="9"/>
        <v>57214.038000000008</v>
      </c>
    </row>
    <row r="11" spans="1:12" ht="15" customHeight="1">
      <c r="A11" s="203">
        <v>2022</v>
      </c>
      <c r="B11" s="178" t="s">
        <v>10</v>
      </c>
      <c r="C11" s="179">
        <v>127424.57309999999</v>
      </c>
      <c r="D11" s="179">
        <v>795.01260000000002</v>
      </c>
      <c r="E11" s="179"/>
      <c r="F11" s="179">
        <v>5066.107</v>
      </c>
      <c r="G11" s="179"/>
      <c r="H11" s="179"/>
      <c r="I11" s="179">
        <f t="shared" ref="I11:K11" si="11">C11+F11</f>
        <v>132490.6801</v>
      </c>
      <c r="J11" s="179">
        <f t="shared" si="11"/>
        <v>795.01260000000002</v>
      </c>
      <c r="K11" s="179">
        <f t="shared" si="11"/>
        <v>0</v>
      </c>
      <c r="L11" s="13">
        <f t="shared" ref="L11:L12" si="12">I11+J11</f>
        <v>133285.69269999999</v>
      </c>
    </row>
    <row r="12" spans="1:12" ht="15" customHeight="1">
      <c r="A12" s="193"/>
      <c r="B12" s="178" t="s">
        <v>11</v>
      </c>
      <c r="C12" s="179">
        <v>56410.909399999997</v>
      </c>
      <c r="D12" s="179">
        <v>438.4794</v>
      </c>
      <c r="E12" s="179"/>
      <c r="F12" s="179">
        <v>5632.3779999999997</v>
      </c>
      <c r="G12" s="179"/>
      <c r="H12" s="179"/>
      <c r="I12" s="179">
        <f t="shared" ref="I12:K12" si="13">C12+F12</f>
        <v>62043.287399999994</v>
      </c>
      <c r="J12" s="179">
        <f t="shared" si="13"/>
        <v>438.4794</v>
      </c>
      <c r="K12" s="179">
        <f t="shared" si="13"/>
        <v>0</v>
      </c>
      <c r="L12" s="13">
        <f t="shared" si="12"/>
        <v>62481.76679999999</v>
      </c>
    </row>
    <row r="13" spans="1:12" ht="15" customHeight="1">
      <c r="A13" s="199">
        <v>2023</v>
      </c>
      <c r="B13" s="2" t="s">
        <v>10</v>
      </c>
      <c r="C13" s="17">
        <v>108391.07769999999</v>
      </c>
      <c r="D13" s="17">
        <v>2471.0839999999998</v>
      </c>
      <c r="E13" s="17">
        <v>443.4205</v>
      </c>
      <c r="F13" s="17">
        <v>1775.873</v>
      </c>
      <c r="G13" s="17">
        <v>0</v>
      </c>
      <c r="H13" s="17"/>
      <c r="I13" s="17">
        <f t="shared" ref="I13:K13" si="14">C13+F13</f>
        <v>110166.9507</v>
      </c>
      <c r="J13" s="17">
        <f t="shared" si="14"/>
        <v>2471.0839999999998</v>
      </c>
      <c r="K13" s="17">
        <f t="shared" si="14"/>
        <v>443.4205</v>
      </c>
      <c r="L13" s="13">
        <f t="shared" ref="L13:L14" si="15">I13+J13+K13</f>
        <v>113081.4552</v>
      </c>
    </row>
    <row r="14" spans="1:12" ht="15" customHeight="1">
      <c r="A14" s="193"/>
      <c r="B14" s="2" t="s">
        <v>11</v>
      </c>
      <c r="C14" s="17">
        <v>58210.130799999999</v>
      </c>
      <c r="D14" s="17">
        <v>1010.6538</v>
      </c>
      <c r="E14" s="17">
        <v>470.98860000000002</v>
      </c>
      <c r="F14" s="17">
        <v>2279.9629</v>
      </c>
      <c r="G14" s="17">
        <v>773.95090000000005</v>
      </c>
      <c r="H14" s="17"/>
      <c r="I14" s="17">
        <f t="shared" ref="I14:K14" si="16">C14+F14</f>
        <v>60490.093699999998</v>
      </c>
      <c r="J14" s="17">
        <f t="shared" si="16"/>
        <v>1784.6047000000001</v>
      </c>
      <c r="K14" s="17">
        <f t="shared" si="16"/>
        <v>470.98860000000002</v>
      </c>
      <c r="L14" s="13">
        <f t="shared" si="15"/>
        <v>62745.686999999998</v>
      </c>
    </row>
    <row r="15" spans="1:12" ht="15" customHeight="1"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1:12" ht="15" customHeight="1">
      <c r="C16" s="77"/>
      <c r="D16" s="77"/>
      <c r="E16" s="77"/>
      <c r="F16" s="77"/>
      <c r="G16" s="77"/>
      <c r="H16" s="77"/>
      <c r="I16" s="77"/>
      <c r="J16" s="77"/>
      <c r="K16" s="77"/>
      <c r="L16" s="77"/>
    </row>
  </sheetData>
  <mergeCells count="9">
    <mergeCell ref="A11:A12"/>
    <mergeCell ref="A13:A14"/>
    <mergeCell ref="C1:E1"/>
    <mergeCell ref="F1:H1"/>
    <mergeCell ref="I1:K1"/>
    <mergeCell ref="A3:A4"/>
    <mergeCell ref="A5:A6"/>
    <mergeCell ref="A7:A8"/>
    <mergeCell ref="A9:A10"/>
  </mergeCells>
  <pageMargins left="0.511811024" right="0.511811024" top="0.78740157499999996" bottom="0.78740157499999996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1"/>
  <sheetViews>
    <sheetView workbookViewId="0"/>
  </sheetViews>
  <sheetFormatPr defaultColWidth="14.44140625" defaultRowHeight="15" customHeight="1"/>
  <cols>
    <col min="1" max="1" width="18.33203125" customWidth="1"/>
    <col min="2" max="2" width="14.6640625" customWidth="1"/>
    <col min="3" max="3" width="16.44140625" customWidth="1"/>
    <col min="4" max="4" width="12.33203125" customWidth="1"/>
    <col min="5" max="5" width="16" customWidth="1"/>
    <col min="6" max="6" width="17.6640625" customWidth="1"/>
    <col min="7" max="7" width="12" customWidth="1"/>
    <col min="8" max="26" width="8.6640625" customWidth="1"/>
  </cols>
  <sheetData>
    <row r="1" spans="1:8" ht="14.25" customHeight="1">
      <c r="A1" s="1" t="s">
        <v>439</v>
      </c>
      <c r="B1" s="1"/>
      <c r="C1" s="1"/>
      <c r="D1" s="1"/>
      <c r="E1" s="1"/>
      <c r="F1" s="1"/>
      <c r="G1" s="1"/>
      <c r="H1" s="1"/>
    </row>
    <row r="2" spans="1:8" ht="14.25" customHeight="1">
      <c r="A2" s="206" t="s">
        <v>440</v>
      </c>
      <c r="B2" s="191"/>
      <c r="C2" s="191"/>
      <c r="D2" s="1"/>
      <c r="E2" s="1"/>
      <c r="F2" s="1"/>
      <c r="G2" s="1"/>
      <c r="H2" s="1"/>
    </row>
    <row r="3" spans="1:8" ht="14.25" customHeight="1">
      <c r="A3" s="180" t="s">
        <v>441</v>
      </c>
      <c r="B3" s="180" t="s">
        <v>303</v>
      </c>
      <c r="C3" s="180" t="s">
        <v>304</v>
      </c>
      <c r="D3" s="180" t="s">
        <v>303</v>
      </c>
      <c r="E3" s="180" t="s">
        <v>304</v>
      </c>
      <c r="F3" s="180" t="s">
        <v>11</v>
      </c>
      <c r="G3" s="180" t="s">
        <v>10</v>
      </c>
      <c r="H3" s="1"/>
    </row>
    <row r="4" spans="1:8" ht="14.25" customHeight="1">
      <c r="A4" s="1" t="s">
        <v>442</v>
      </c>
      <c r="B4" s="181">
        <v>8985.2119999999995</v>
      </c>
      <c r="C4" s="181">
        <v>12610.1168</v>
      </c>
      <c r="D4" s="181">
        <v>847.33249999999998</v>
      </c>
      <c r="E4" s="181">
        <v>858.76909999999998</v>
      </c>
      <c r="F4" s="181">
        <f t="shared" ref="F4:G4" si="0">B4+D4</f>
        <v>9832.5445</v>
      </c>
      <c r="G4" s="181">
        <f t="shared" si="0"/>
        <v>13468.885899999999</v>
      </c>
      <c r="H4" s="1"/>
    </row>
    <row r="5" spans="1:8" ht="14.25" customHeight="1">
      <c r="A5" s="1" t="s">
        <v>443</v>
      </c>
      <c r="B5" s="181">
        <v>30252.414000000001</v>
      </c>
      <c r="C5" s="181">
        <v>101230.7068</v>
      </c>
      <c r="D5" s="181">
        <v>357.25850000000003</v>
      </c>
      <c r="E5" s="181">
        <v>1296.5715</v>
      </c>
      <c r="F5" s="181">
        <f t="shared" ref="F5:G5" si="1">B5+D5</f>
        <v>30609.672500000001</v>
      </c>
      <c r="G5" s="181">
        <f t="shared" si="1"/>
        <v>102527.27830000001</v>
      </c>
      <c r="H5" s="1"/>
    </row>
    <row r="6" spans="1:8" ht="14.25" customHeight="1">
      <c r="A6" s="1" t="s">
        <v>444</v>
      </c>
      <c r="B6" s="181">
        <v>0</v>
      </c>
      <c r="C6" s="181">
        <v>308.29129999999998</v>
      </c>
      <c r="D6" s="181">
        <v>0</v>
      </c>
      <c r="E6" s="181">
        <v>0</v>
      </c>
      <c r="F6" s="181">
        <f t="shared" ref="F6:G6" si="2">B6+D6</f>
        <v>0</v>
      </c>
      <c r="G6" s="181">
        <f t="shared" si="2"/>
        <v>308.29129999999998</v>
      </c>
      <c r="H6" s="1"/>
    </row>
    <row r="7" spans="1:8" ht="14.25" customHeight="1">
      <c r="A7" s="1" t="s">
        <v>445</v>
      </c>
      <c r="B7" s="181">
        <v>1645.63</v>
      </c>
      <c r="C7" s="181">
        <v>2331.9196999999999</v>
      </c>
      <c r="D7" s="181">
        <v>0</v>
      </c>
      <c r="E7" s="181">
        <v>0</v>
      </c>
      <c r="F7" s="181">
        <f t="shared" ref="F7:G7" si="3">B7+D7</f>
        <v>1645.63</v>
      </c>
      <c r="G7" s="181">
        <f t="shared" si="3"/>
        <v>2331.9196999999999</v>
      </c>
      <c r="H7" s="1"/>
    </row>
    <row r="8" spans="1:8" ht="14.25" customHeight="1">
      <c r="A8" s="1"/>
      <c r="B8" s="181"/>
      <c r="C8" s="181"/>
      <c r="D8" s="181"/>
      <c r="E8" s="181"/>
      <c r="F8" s="181">
        <f t="shared" ref="F8:G8" si="4">SUM(F4:F7)</f>
        <v>42087.847000000002</v>
      </c>
      <c r="G8" s="181">
        <f t="shared" si="4"/>
        <v>118636.37519999999</v>
      </c>
      <c r="H8" s="1"/>
    </row>
    <row r="9" spans="1:8" ht="14.25" customHeight="1">
      <c r="A9" s="1"/>
      <c r="B9" s="182"/>
      <c r="C9" s="182"/>
      <c r="D9" s="182"/>
      <c r="E9" s="182"/>
      <c r="F9" s="1"/>
      <c r="G9" s="1"/>
      <c r="H9" s="1"/>
    </row>
    <row r="10" spans="1:8" ht="14.25" customHeight="1">
      <c r="A10" s="1"/>
      <c r="B10" s="1"/>
      <c r="C10" s="1"/>
      <c r="D10" s="1"/>
      <c r="E10" s="1"/>
      <c r="F10" s="1"/>
      <c r="G10" s="1"/>
      <c r="H10" s="1"/>
    </row>
    <row r="11" spans="1:8" ht="14.25" customHeight="1">
      <c r="A11" s="206" t="s">
        <v>446</v>
      </c>
      <c r="B11" s="191"/>
      <c r="C11" s="191"/>
      <c r="D11" s="205" t="s">
        <v>19</v>
      </c>
      <c r="E11" s="191"/>
      <c r="F11" s="205" t="s">
        <v>40</v>
      </c>
      <c r="G11" s="191"/>
      <c r="H11" s="1"/>
    </row>
    <row r="12" spans="1:8" ht="14.25" customHeight="1">
      <c r="A12" s="180" t="s">
        <v>441</v>
      </c>
      <c r="B12" s="180" t="s">
        <v>303</v>
      </c>
      <c r="C12" s="180" t="s">
        <v>304</v>
      </c>
      <c r="D12" s="180" t="s">
        <v>303</v>
      </c>
      <c r="E12" s="180" t="s">
        <v>304</v>
      </c>
      <c r="F12" s="180" t="s">
        <v>11</v>
      </c>
      <c r="G12" s="180" t="s">
        <v>10</v>
      </c>
      <c r="H12" s="1"/>
    </row>
    <row r="13" spans="1:8" ht="14.25" customHeight="1">
      <c r="A13" s="1" t="s">
        <v>442</v>
      </c>
      <c r="B13" s="181">
        <v>7861.5608000000002</v>
      </c>
      <c r="C13" s="181">
        <v>10957.265299999999</v>
      </c>
      <c r="D13" s="181">
        <v>2919.43905</v>
      </c>
      <c r="E13" s="181">
        <v>2446.4738900000002</v>
      </c>
      <c r="F13" s="181">
        <f t="shared" ref="F13:G13" si="5">B13+D13</f>
        <v>10780.99985</v>
      </c>
      <c r="G13" s="181">
        <f t="shared" si="5"/>
        <v>13403.73919</v>
      </c>
      <c r="H13" s="183"/>
    </row>
    <row r="14" spans="1:8" ht="14.25" customHeight="1">
      <c r="A14" s="1" t="s">
        <v>443</v>
      </c>
      <c r="B14" s="181">
        <v>37424.617299999998</v>
      </c>
      <c r="C14" s="181">
        <v>94041.729800000001</v>
      </c>
      <c r="D14" s="181">
        <v>1379.7570700000001</v>
      </c>
      <c r="E14" s="181">
        <v>521.03592000000003</v>
      </c>
      <c r="F14" s="181">
        <f t="shared" ref="F14:G14" si="6">B14+D14</f>
        <v>38804.374369999998</v>
      </c>
      <c r="G14" s="181">
        <f t="shared" si="6"/>
        <v>94562.765719999996</v>
      </c>
      <c r="H14" s="183"/>
    </row>
    <row r="15" spans="1:8" ht="14.25" customHeight="1">
      <c r="A15" s="1" t="s">
        <v>444</v>
      </c>
      <c r="B15" s="181">
        <v>180.3287</v>
      </c>
      <c r="C15" s="181">
        <v>566.27030000000002</v>
      </c>
      <c r="D15" s="181">
        <v>92.892889999999994</v>
      </c>
      <c r="E15" s="181">
        <v>92.892889999999994</v>
      </c>
      <c r="F15" s="181">
        <f t="shared" ref="F15:G15" si="7">B15+D15</f>
        <v>273.22158999999999</v>
      </c>
      <c r="G15" s="181">
        <f t="shared" si="7"/>
        <v>659.16318999999999</v>
      </c>
      <c r="H15" s="183"/>
    </row>
    <row r="16" spans="1:8" ht="14.25" customHeight="1">
      <c r="A16" s="1" t="s">
        <v>445</v>
      </c>
      <c r="B16" s="181">
        <v>1962.3662999999999</v>
      </c>
      <c r="C16" s="181">
        <v>5394.5682999999999</v>
      </c>
      <c r="D16" s="181">
        <v>0</v>
      </c>
      <c r="E16" s="181">
        <v>0</v>
      </c>
      <c r="F16" s="181">
        <f t="shared" ref="F16:G16" si="8">B16+D16</f>
        <v>1962.3662999999999</v>
      </c>
      <c r="G16" s="181">
        <f t="shared" si="8"/>
        <v>5394.5682999999999</v>
      </c>
      <c r="H16" s="183"/>
    </row>
    <row r="17" spans="1:8" ht="14.25" customHeight="1">
      <c r="A17" s="1"/>
      <c r="B17" s="181"/>
      <c r="C17" s="181"/>
      <c r="D17" s="181"/>
      <c r="E17" s="181"/>
      <c r="F17" s="184">
        <f t="shared" ref="F17:G17" si="9">SUM(F13:F16)</f>
        <v>51820.96211</v>
      </c>
      <c r="G17" s="184">
        <f t="shared" si="9"/>
        <v>114020.23639999999</v>
      </c>
      <c r="H17" s="183"/>
    </row>
    <row r="18" spans="1:8" ht="14.25" customHeight="1">
      <c r="A18" s="1"/>
      <c r="B18" s="181"/>
      <c r="C18" s="181"/>
      <c r="D18" s="181"/>
      <c r="E18" s="181"/>
      <c r="F18" s="181"/>
      <c r="G18" s="181"/>
      <c r="H18" s="183"/>
    </row>
    <row r="19" spans="1:8" ht="14.25" customHeight="1">
      <c r="A19" s="1"/>
      <c r="B19" s="183"/>
      <c r="C19" s="183"/>
      <c r="D19" s="183"/>
      <c r="E19" s="183"/>
      <c r="F19" s="183"/>
      <c r="G19" s="183"/>
      <c r="H19" s="183"/>
    </row>
    <row r="20" spans="1:8" ht="14.25" customHeight="1">
      <c r="A20" s="206" t="s">
        <v>447</v>
      </c>
      <c r="B20" s="191"/>
      <c r="C20" s="191"/>
      <c r="D20" s="205" t="s">
        <v>5</v>
      </c>
      <c r="E20" s="191"/>
      <c r="F20" s="205" t="s">
        <v>40</v>
      </c>
      <c r="G20" s="191"/>
      <c r="H20" s="1"/>
    </row>
    <row r="21" spans="1:8" ht="14.25" customHeight="1">
      <c r="A21" s="180" t="s">
        <v>441</v>
      </c>
      <c r="B21" s="180" t="s">
        <v>303</v>
      </c>
      <c r="C21" s="180" t="s">
        <v>304</v>
      </c>
      <c r="D21" s="180" t="s">
        <v>303</v>
      </c>
      <c r="E21" s="180" t="s">
        <v>304</v>
      </c>
      <c r="F21" s="180" t="s">
        <v>11</v>
      </c>
      <c r="G21" s="180" t="s">
        <v>10</v>
      </c>
      <c r="H21" s="180"/>
    </row>
    <row r="22" spans="1:8" ht="14.25" customHeight="1">
      <c r="A22" s="1" t="s">
        <v>442</v>
      </c>
      <c r="B22" s="181">
        <v>10771.8626</v>
      </c>
      <c r="C22" s="181">
        <v>16718.7091</v>
      </c>
      <c r="D22" s="181">
        <v>2683.5990000000002</v>
      </c>
      <c r="E22" s="181">
        <v>0</v>
      </c>
      <c r="F22" s="181">
        <f t="shared" ref="F22:G22" si="10">B22+D22</f>
        <v>13455.461600000001</v>
      </c>
      <c r="G22" s="181">
        <f t="shared" si="10"/>
        <v>16718.7091</v>
      </c>
      <c r="H22" s="182"/>
    </row>
    <row r="23" spans="1:8" ht="14.25" customHeight="1">
      <c r="A23" s="1" t="s">
        <v>443</v>
      </c>
      <c r="B23" s="181">
        <v>29324.215800000002</v>
      </c>
      <c r="C23" s="181">
        <v>108688.7316</v>
      </c>
      <c r="D23" s="181">
        <v>2252.8359999999998</v>
      </c>
      <c r="E23" s="181">
        <v>895.49789999999996</v>
      </c>
      <c r="F23" s="181">
        <f t="shared" ref="F23:G23" si="11">B23+D23</f>
        <v>31577.051800000001</v>
      </c>
      <c r="G23" s="181">
        <f t="shared" si="11"/>
        <v>109584.2295</v>
      </c>
      <c r="H23" s="182"/>
    </row>
    <row r="24" spans="1:8" ht="14.25" customHeight="1">
      <c r="A24" s="1" t="s">
        <v>444</v>
      </c>
      <c r="B24" s="181">
        <v>261.40679999999998</v>
      </c>
      <c r="C24" s="181">
        <v>559.34310000000005</v>
      </c>
      <c r="D24" s="181">
        <v>0</v>
      </c>
      <c r="E24" s="181">
        <v>0</v>
      </c>
      <c r="F24" s="181">
        <f t="shared" ref="F24:G24" si="12">B24+D24</f>
        <v>261.40679999999998</v>
      </c>
      <c r="G24" s="181">
        <f t="shared" si="12"/>
        <v>559.34310000000005</v>
      </c>
      <c r="H24" s="182"/>
    </row>
    <row r="25" spans="1:8" ht="14.25" customHeight="1">
      <c r="A25" s="1" t="s">
        <v>445</v>
      </c>
      <c r="B25" s="181">
        <v>2101.0111999999999</v>
      </c>
      <c r="C25" s="181">
        <v>4140.1328000000003</v>
      </c>
      <c r="D25" s="181">
        <v>0</v>
      </c>
      <c r="E25" s="181">
        <v>0</v>
      </c>
      <c r="F25" s="181">
        <f t="shared" ref="F25:G25" si="13">B25+D25</f>
        <v>2101.0111999999999</v>
      </c>
      <c r="G25" s="181">
        <f t="shared" si="13"/>
        <v>4140.1328000000003</v>
      </c>
      <c r="H25" s="182"/>
    </row>
    <row r="26" spans="1:8" ht="14.25" customHeight="1">
      <c r="A26" s="1"/>
      <c r="B26" s="181"/>
      <c r="C26" s="181"/>
      <c r="D26" s="181"/>
      <c r="E26" s="181"/>
      <c r="F26" s="184">
        <f t="shared" ref="F26:G26" si="14">SUM(F22:F25)</f>
        <v>47394.931400000001</v>
      </c>
      <c r="G26" s="184">
        <f t="shared" si="14"/>
        <v>131002.4145</v>
      </c>
      <c r="H26" s="1"/>
    </row>
    <row r="27" spans="1:8" ht="14.25" customHeight="1">
      <c r="A27" s="1"/>
      <c r="B27" s="181"/>
      <c r="C27" s="181"/>
      <c r="D27" s="181"/>
      <c r="E27" s="181"/>
      <c r="F27" s="181"/>
      <c r="G27" s="181"/>
      <c r="H27" s="1"/>
    </row>
    <row r="28" spans="1:8" ht="14.25" customHeight="1">
      <c r="A28" s="1"/>
      <c r="B28" s="1"/>
      <c r="C28" s="1"/>
      <c r="D28" s="1"/>
      <c r="E28" s="1"/>
      <c r="F28" s="1"/>
      <c r="G28" s="1"/>
      <c r="H28" s="1"/>
    </row>
    <row r="29" spans="1:8" ht="14.25" customHeight="1">
      <c r="A29" s="1">
        <v>2021</v>
      </c>
      <c r="B29" s="205" t="s">
        <v>448</v>
      </c>
      <c r="C29" s="191"/>
      <c r="D29" s="205" t="s">
        <v>19</v>
      </c>
      <c r="E29" s="191"/>
      <c r="F29" s="1" t="s">
        <v>6</v>
      </c>
      <c r="G29" s="1"/>
      <c r="H29" s="1"/>
    </row>
    <row r="30" spans="1:8" ht="14.25" customHeight="1">
      <c r="A30" s="180" t="s">
        <v>441</v>
      </c>
      <c r="B30" s="180" t="s">
        <v>303</v>
      </c>
      <c r="C30" s="180" t="s">
        <v>304</v>
      </c>
      <c r="D30" s="180" t="s">
        <v>303</v>
      </c>
      <c r="E30" s="180" t="s">
        <v>304</v>
      </c>
      <c r="F30" s="180" t="s">
        <v>11</v>
      </c>
      <c r="G30" s="180" t="s">
        <v>10</v>
      </c>
      <c r="H30" s="1"/>
    </row>
    <row r="31" spans="1:8" ht="14.25" customHeight="1">
      <c r="A31" s="1" t="s">
        <v>442</v>
      </c>
      <c r="B31" s="181">
        <v>12931.063</v>
      </c>
      <c r="C31" s="181">
        <v>17187.824799999999</v>
      </c>
      <c r="D31" s="181">
        <v>3009.9576000000002</v>
      </c>
      <c r="E31" s="181">
        <v>1120.222</v>
      </c>
      <c r="F31" s="181">
        <f t="shared" ref="F31:G31" si="15">B31+D31</f>
        <v>15941.0206</v>
      </c>
      <c r="G31" s="181">
        <f t="shared" si="15"/>
        <v>18308.0468</v>
      </c>
      <c r="H31" s="1"/>
    </row>
    <row r="32" spans="1:8" ht="14.25" customHeight="1">
      <c r="A32" s="1" t="s">
        <v>443</v>
      </c>
      <c r="B32" s="181">
        <v>38136.974000000002</v>
      </c>
      <c r="C32" s="181">
        <v>98294.989000000001</v>
      </c>
      <c r="D32" s="181">
        <v>1525.1047000000001</v>
      </c>
      <c r="E32" s="181">
        <v>1516.8789999999999</v>
      </c>
      <c r="F32" s="181">
        <f t="shared" ref="F32:G32" si="16">B32+D32</f>
        <v>39662.078700000005</v>
      </c>
      <c r="G32" s="181">
        <f t="shared" si="16"/>
        <v>99811.868000000002</v>
      </c>
      <c r="H32" s="1"/>
    </row>
    <row r="33" spans="1:9" ht="14.25" customHeight="1">
      <c r="A33" s="1" t="s">
        <v>444</v>
      </c>
      <c r="B33" s="181">
        <v>0</v>
      </c>
      <c r="C33" s="181">
        <v>355.59690000000001</v>
      </c>
      <c r="D33" s="181">
        <v>0</v>
      </c>
      <c r="E33" s="181">
        <v>68.72</v>
      </c>
      <c r="F33" s="181">
        <f t="shared" ref="F33:G33" si="17">B33+D33</f>
        <v>0</v>
      </c>
      <c r="G33" s="181">
        <f t="shared" si="17"/>
        <v>424.31690000000003</v>
      </c>
      <c r="H33" s="1"/>
    </row>
    <row r="34" spans="1:9" ht="14.25" customHeight="1">
      <c r="A34" s="1" t="s">
        <v>445</v>
      </c>
      <c r="B34" s="181">
        <v>1465.2270000000001</v>
      </c>
      <c r="C34" s="181">
        <v>6039.0016999999998</v>
      </c>
      <c r="D34" s="181">
        <v>145.81319999999999</v>
      </c>
      <c r="E34" s="181">
        <v>0</v>
      </c>
      <c r="F34" s="181">
        <f t="shared" ref="F34:G34" si="18">B34+D34</f>
        <v>1611.0402000000001</v>
      </c>
      <c r="G34" s="181">
        <f t="shared" si="18"/>
        <v>6039.0016999999998</v>
      </c>
      <c r="H34" s="1"/>
    </row>
    <row r="35" spans="1:9" ht="14.25" customHeight="1">
      <c r="A35" s="1"/>
      <c r="B35" s="181"/>
      <c r="C35" s="181"/>
      <c r="D35" s="181"/>
      <c r="E35" s="181"/>
      <c r="F35" s="184">
        <f t="shared" ref="F35:G35" si="19">SUM(F31:F34)</f>
        <v>57214.139500000005</v>
      </c>
      <c r="G35" s="184">
        <f t="shared" si="19"/>
        <v>124583.2334</v>
      </c>
      <c r="H35" s="1"/>
    </row>
    <row r="36" spans="1:9" ht="14.25" customHeight="1">
      <c r="A36" s="1"/>
      <c r="B36" s="182"/>
      <c r="C36" s="182"/>
      <c r="D36" s="182"/>
      <c r="E36" s="182"/>
      <c r="F36" s="1"/>
      <c r="G36" s="1"/>
      <c r="H36" s="1"/>
    </row>
    <row r="37" spans="1:9" ht="14.25" customHeight="1">
      <c r="A37" s="1"/>
      <c r="B37" s="1"/>
      <c r="C37" s="1"/>
      <c r="D37" s="1"/>
      <c r="E37" s="1"/>
      <c r="F37" s="1"/>
      <c r="G37" s="1"/>
      <c r="H37" s="1"/>
    </row>
    <row r="38" spans="1:9" ht="14.25" customHeight="1">
      <c r="A38" s="1"/>
      <c r="B38" s="205" t="s">
        <v>448</v>
      </c>
      <c r="C38" s="191"/>
      <c r="D38" s="205" t="s">
        <v>19</v>
      </c>
      <c r="E38" s="191"/>
      <c r="F38" s="1" t="s">
        <v>6</v>
      </c>
      <c r="G38" s="1"/>
      <c r="H38" s="1"/>
    </row>
    <row r="39" spans="1:9" ht="14.25" customHeight="1">
      <c r="A39" s="180" t="s">
        <v>441</v>
      </c>
      <c r="B39" s="180" t="s">
        <v>303</v>
      </c>
      <c r="C39" s="180" t="s">
        <v>304</v>
      </c>
      <c r="D39" s="180" t="s">
        <v>303</v>
      </c>
      <c r="E39" s="180" t="s">
        <v>304</v>
      </c>
      <c r="F39" s="180" t="s">
        <v>11</v>
      </c>
      <c r="G39" s="180" t="s">
        <v>10</v>
      </c>
      <c r="H39" s="1"/>
      <c r="I39" s="185"/>
    </row>
    <row r="40" spans="1:9" ht="14.25" customHeight="1">
      <c r="A40" s="1" t="s">
        <v>442</v>
      </c>
      <c r="B40" s="181">
        <v>19419.459500000001</v>
      </c>
      <c r="C40" s="181">
        <v>28785.042140000001</v>
      </c>
      <c r="D40" s="181">
        <v>5632.3779999999997</v>
      </c>
      <c r="E40" s="181">
        <v>5066.107</v>
      </c>
      <c r="F40" s="181">
        <f t="shared" ref="F40:G40" si="20">B40+D40</f>
        <v>25051.837500000001</v>
      </c>
      <c r="G40" s="181">
        <f t="shared" si="20"/>
        <v>33851.149140000001</v>
      </c>
      <c r="H40" s="1"/>
    </row>
    <row r="41" spans="1:9" ht="14.25" customHeight="1">
      <c r="A41" s="1" t="s">
        <v>443</v>
      </c>
      <c r="B41" s="181">
        <v>36501.954899999997</v>
      </c>
      <c r="C41" s="181">
        <v>94605.929959999994</v>
      </c>
      <c r="D41" s="181">
        <v>0</v>
      </c>
      <c r="E41" s="181">
        <v>0</v>
      </c>
      <c r="F41" s="181">
        <f t="shared" ref="F41:G41" si="21">B41+D41</f>
        <v>36501.954899999997</v>
      </c>
      <c r="G41" s="181">
        <f t="shared" si="21"/>
        <v>94605.929959999994</v>
      </c>
      <c r="H41" s="1"/>
    </row>
    <row r="42" spans="1:9" ht="14.25" customHeight="1">
      <c r="A42" s="1" t="s">
        <v>444</v>
      </c>
      <c r="B42" s="181">
        <v>0</v>
      </c>
      <c r="C42" s="181">
        <v>80.730860000000007</v>
      </c>
      <c r="D42" s="181">
        <v>0</v>
      </c>
      <c r="E42" s="181">
        <v>0</v>
      </c>
      <c r="F42" s="181">
        <f t="shared" ref="F42:G42" si="22">B42+D42</f>
        <v>0</v>
      </c>
      <c r="G42" s="181">
        <f t="shared" si="22"/>
        <v>80.730860000000007</v>
      </c>
      <c r="H42" s="1"/>
    </row>
    <row r="43" spans="1:9" ht="14.25" customHeight="1">
      <c r="A43" s="1" t="s">
        <v>445</v>
      </c>
      <c r="B43" s="181">
        <v>927.97460000000001</v>
      </c>
      <c r="C43" s="181">
        <v>4747.88274</v>
      </c>
      <c r="D43" s="181">
        <v>0</v>
      </c>
      <c r="E43" s="181">
        <v>0</v>
      </c>
      <c r="F43" s="181">
        <f t="shared" ref="F43:G43" si="23">B43+D43</f>
        <v>927.97460000000001</v>
      </c>
      <c r="G43" s="181">
        <f t="shared" si="23"/>
        <v>4747.88274</v>
      </c>
      <c r="H43" s="180"/>
    </row>
    <row r="44" spans="1:9" ht="14.25" customHeight="1">
      <c r="A44" s="1"/>
      <c r="B44" s="181"/>
      <c r="C44" s="181"/>
      <c r="D44" s="181"/>
      <c r="E44" s="181"/>
      <c r="F44" s="184">
        <f t="shared" ref="F44:G44" si="24">SUM(F40:F43)</f>
        <v>62481.767</v>
      </c>
      <c r="G44" s="184">
        <f t="shared" si="24"/>
        <v>133285.69269999999</v>
      </c>
      <c r="H44" s="181"/>
    </row>
    <row r="45" spans="1:9" ht="14.25" customHeight="1">
      <c r="A45" s="1"/>
      <c r="B45" s="1"/>
      <c r="C45" s="1"/>
      <c r="D45" s="1"/>
      <c r="E45" s="1"/>
      <c r="F45" s="1"/>
      <c r="G45" s="1"/>
      <c r="H45" s="181"/>
    </row>
    <row r="46" spans="1:9" ht="14.25" customHeight="1">
      <c r="A46" s="1"/>
      <c r="B46" s="1"/>
      <c r="C46" s="1"/>
      <c r="D46" s="1"/>
      <c r="E46" s="1"/>
      <c r="F46" s="1"/>
      <c r="G46" s="1"/>
      <c r="H46" s="181"/>
    </row>
    <row r="47" spans="1:9" ht="14.25" customHeight="1">
      <c r="A47" s="1"/>
      <c r="B47" s="1"/>
      <c r="C47" s="1"/>
      <c r="D47" s="1"/>
      <c r="E47" s="1"/>
      <c r="F47" s="1"/>
      <c r="G47" s="1"/>
      <c r="H47" s="181"/>
    </row>
    <row r="48" spans="1:9" ht="14.25" customHeight="1">
      <c r="A48" s="1"/>
      <c r="B48" s="1"/>
      <c r="C48" s="1"/>
      <c r="D48" s="1"/>
      <c r="E48" s="1"/>
      <c r="F48" s="1"/>
      <c r="G48" s="1"/>
      <c r="H48" s="181"/>
    </row>
    <row r="49" spans="1:8" ht="14.25" customHeight="1">
      <c r="A49" s="206" t="s">
        <v>449</v>
      </c>
      <c r="B49" s="191"/>
      <c r="C49" s="191"/>
      <c r="D49" s="205" t="s">
        <v>19</v>
      </c>
      <c r="E49" s="191"/>
      <c r="F49" s="1" t="s">
        <v>6</v>
      </c>
      <c r="G49" s="1"/>
      <c r="H49" s="181"/>
    </row>
    <row r="50" spans="1:8" ht="14.25" customHeight="1">
      <c r="A50" s="180" t="s">
        <v>441</v>
      </c>
      <c r="B50" s="180" t="s">
        <v>11</v>
      </c>
      <c r="C50" s="180" t="s">
        <v>10</v>
      </c>
      <c r="D50" s="180" t="s">
        <v>11</v>
      </c>
      <c r="E50" s="180" t="s">
        <v>10</v>
      </c>
      <c r="F50" s="180" t="s">
        <v>11</v>
      </c>
      <c r="G50" s="180" t="s">
        <v>10</v>
      </c>
      <c r="H50" s="1"/>
    </row>
    <row r="51" spans="1:8" ht="14.25" customHeight="1">
      <c r="A51" s="1" t="s">
        <v>442</v>
      </c>
      <c r="B51" s="181">
        <v>23703.772000000001</v>
      </c>
      <c r="C51" s="181">
        <v>24561.27</v>
      </c>
      <c r="D51" s="181">
        <v>2555.6383000000001</v>
      </c>
      <c r="E51" s="181">
        <v>1775.873</v>
      </c>
      <c r="F51" s="181">
        <f t="shared" ref="F51:G51" si="25">B51+D51</f>
        <v>26259.4103</v>
      </c>
      <c r="G51" s="181">
        <f t="shared" si="25"/>
        <v>26337.143</v>
      </c>
      <c r="H51" s="1"/>
    </row>
    <row r="52" spans="1:8" ht="14.25" customHeight="1">
      <c r="A52" s="1" t="s">
        <v>443</v>
      </c>
      <c r="B52" s="181">
        <v>33317.813600000001</v>
      </c>
      <c r="C52" s="181">
        <v>80998.759999999995</v>
      </c>
      <c r="D52" s="181">
        <v>498.27550000000002</v>
      </c>
      <c r="E52" s="181">
        <v>0</v>
      </c>
      <c r="F52" s="181">
        <f t="shared" ref="F52:G52" si="26">B52+D52</f>
        <v>33816.089100000005</v>
      </c>
      <c r="G52" s="181">
        <f t="shared" si="26"/>
        <v>80998.759999999995</v>
      </c>
      <c r="H52" s="1"/>
    </row>
    <row r="53" spans="1:8" ht="14.25" customHeight="1">
      <c r="A53" s="1" t="s">
        <v>444</v>
      </c>
      <c r="B53" s="181">
        <v>288.41177067000001</v>
      </c>
      <c r="C53" s="181">
        <v>0</v>
      </c>
      <c r="D53" s="181">
        <v>0</v>
      </c>
      <c r="E53" s="181">
        <v>0</v>
      </c>
      <c r="F53" s="181">
        <f t="shared" ref="F53:G53" si="27">B53+D53</f>
        <v>288.41177067000001</v>
      </c>
      <c r="G53" s="181">
        <f t="shared" si="27"/>
        <v>0</v>
      </c>
      <c r="H53" s="1"/>
    </row>
    <row r="54" spans="1:8" ht="14.25" customHeight="1">
      <c r="A54" s="1" t="s">
        <v>445</v>
      </c>
      <c r="B54" s="181">
        <v>2381.7759999999998</v>
      </c>
      <c r="C54" s="181">
        <v>5745.55</v>
      </c>
      <c r="D54" s="181">
        <v>0</v>
      </c>
      <c r="E54" s="181">
        <v>0</v>
      </c>
      <c r="F54" s="181">
        <f t="shared" ref="F54:G54" si="28">B54+D54</f>
        <v>2381.7759999999998</v>
      </c>
      <c r="G54" s="181">
        <f t="shared" si="28"/>
        <v>5745.55</v>
      </c>
      <c r="H54" s="1"/>
    </row>
    <row r="55" spans="1:8" ht="14.25" customHeight="1">
      <c r="A55" s="1"/>
      <c r="B55" s="181">
        <f t="shared" ref="B55:G55" si="29">SUM(B51:B54)</f>
        <v>59691.773370670002</v>
      </c>
      <c r="C55" s="181">
        <f t="shared" si="29"/>
        <v>111305.58</v>
      </c>
      <c r="D55" s="181">
        <f t="shared" si="29"/>
        <v>3053.9138000000003</v>
      </c>
      <c r="E55" s="181">
        <f t="shared" si="29"/>
        <v>1775.873</v>
      </c>
      <c r="F55" s="184">
        <f t="shared" si="29"/>
        <v>62745.687170669997</v>
      </c>
      <c r="G55" s="184">
        <f t="shared" si="29"/>
        <v>113081.45299999999</v>
      </c>
      <c r="H55" s="1"/>
    </row>
    <row r="56" spans="1:8" ht="14.25" customHeight="1">
      <c r="A56" s="1"/>
      <c r="B56" s="181"/>
      <c r="C56" s="181"/>
      <c r="D56" s="181"/>
      <c r="E56" s="181"/>
      <c r="F56" s="181"/>
      <c r="G56" s="181"/>
      <c r="H56" s="1"/>
    </row>
    <row r="57" spans="1:8" ht="14.25" customHeight="1">
      <c r="A57" s="1"/>
      <c r="B57" s="1"/>
      <c r="C57" s="1"/>
      <c r="D57" s="1"/>
      <c r="E57" s="1"/>
      <c r="F57" s="1"/>
      <c r="G57" s="1"/>
      <c r="H57" s="1"/>
    </row>
    <row r="58" spans="1:8" ht="14.25" customHeight="1">
      <c r="A58" s="1"/>
      <c r="B58" s="1"/>
      <c r="C58" s="1"/>
      <c r="D58" s="1"/>
      <c r="E58" s="1"/>
      <c r="F58" s="1"/>
      <c r="G58" s="1"/>
      <c r="H58" s="1"/>
    </row>
    <row r="59" spans="1:8" ht="14.25" customHeight="1">
      <c r="A59" s="1"/>
      <c r="B59" s="1"/>
      <c r="C59" s="1"/>
      <c r="D59" s="1"/>
      <c r="E59" s="1"/>
      <c r="F59" s="1"/>
      <c r="G59" s="1"/>
      <c r="H59" s="1"/>
    </row>
    <row r="60" spans="1:8" ht="14.25" customHeight="1">
      <c r="A60" s="1"/>
      <c r="B60" s="1"/>
      <c r="C60" s="1"/>
      <c r="D60" s="1"/>
      <c r="E60" s="1"/>
      <c r="F60" s="1"/>
      <c r="G60" s="1"/>
      <c r="H60" s="1"/>
    </row>
    <row r="61" spans="1:8" ht="14.25" customHeight="1">
      <c r="A61" s="1"/>
      <c r="B61" s="1"/>
      <c r="C61" s="1"/>
      <c r="D61" s="1"/>
      <c r="E61" s="1"/>
      <c r="F61" s="1"/>
      <c r="G61" s="1"/>
      <c r="H61" s="1"/>
    </row>
    <row r="62" spans="1:8" ht="14.25" customHeight="1">
      <c r="A62" s="1"/>
      <c r="B62" s="1"/>
      <c r="C62" s="1"/>
      <c r="D62" s="1"/>
      <c r="E62" s="1"/>
      <c r="F62" s="1"/>
      <c r="G62" s="1"/>
      <c r="H62" s="1"/>
    </row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A2:C2"/>
    <mergeCell ref="A11:C11"/>
    <mergeCell ref="D11:E11"/>
    <mergeCell ref="F11:G11"/>
    <mergeCell ref="A20:C20"/>
    <mergeCell ref="D20:E20"/>
    <mergeCell ref="F20:G20"/>
    <mergeCell ref="B29:C29"/>
    <mergeCell ref="D29:E29"/>
    <mergeCell ref="B38:C38"/>
    <mergeCell ref="D38:E38"/>
    <mergeCell ref="A49:C49"/>
    <mergeCell ref="D49:E49"/>
  </mergeCells>
  <pageMargins left="0.511811024" right="0.511811024" top="0.78740157499999996" bottom="0.78740157499999996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62"/>
  <sheetViews>
    <sheetView workbookViewId="0"/>
  </sheetViews>
  <sheetFormatPr defaultColWidth="14.44140625" defaultRowHeight="15" customHeight="1"/>
  <cols>
    <col min="1" max="1" width="8.6640625" customWidth="1"/>
    <col min="2" max="2" width="16.6640625" customWidth="1"/>
    <col min="3" max="3" width="10.6640625" customWidth="1"/>
    <col min="4" max="4" width="13.6640625" customWidth="1"/>
    <col min="5" max="5" width="10.88671875" customWidth="1"/>
    <col min="6" max="6" width="13.6640625" customWidth="1"/>
    <col min="8" max="8" width="14.33203125" customWidth="1"/>
    <col min="9" max="26" width="8.6640625" customWidth="1"/>
  </cols>
  <sheetData>
    <row r="1" spans="1:10" ht="14.2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>
      <c r="A3" s="78" t="s">
        <v>450</v>
      </c>
      <c r="B3" s="1"/>
      <c r="C3" s="1"/>
      <c r="D3" s="1"/>
      <c r="E3" s="1"/>
      <c r="F3" s="1"/>
      <c r="G3" s="1"/>
      <c r="H3" s="1"/>
      <c r="I3" s="1"/>
      <c r="J3" s="1"/>
    </row>
    <row r="4" spans="1:10" ht="36" customHeight="1">
      <c r="A4" s="3" t="s">
        <v>433</v>
      </c>
      <c r="B4" s="3" t="s">
        <v>451</v>
      </c>
      <c r="C4" s="3" t="s">
        <v>112</v>
      </c>
      <c r="D4" s="3" t="s">
        <v>113</v>
      </c>
      <c r="E4" s="3" t="s">
        <v>8</v>
      </c>
      <c r="F4" s="3" t="s">
        <v>5</v>
      </c>
      <c r="G4" s="3" t="s">
        <v>6</v>
      </c>
      <c r="H4" s="3" t="s">
        <v>40</v>
      </c>
      <c r="I4" s="3" t="s">
        <v>452</v>
      </c>
      <c r="J4" s="3" t="s">
        <v>453</v>
      </c>
    </row>
    <row r="5" spans="1:10" ht="14.25" customHeight="1">
      <c r="A5" s="203">
        <v>2018</v>
      </c>
      <c r="B5" s="186" t="s">
        <v>454</v>
      </c>
      <c r="C5" s="179">
        <v>10812.75</v>
      </c>
      <c r="D5" s="179">
        <v>25476.52</v>
      </c>
      <c r="E5" s="179">
        <v>309.46089999999998</v>
      </c>
      <c r="F5" s="179">
        <v>858.76909999999998</v>
      </c>
      <c r="G5" s="179">
        <f t="shared" ref="G5:H5" si="0">C5+E5</f>
        <v>11122.2109</v>
      </c>
      <c r="H5" s="179">
        <f t="shared" si="0"/>
        <v>26335.289100000002</v>
      </c>
      <c r="I5" s="207">
        <f t="shared" ref="I5:J5" si="1">G5+G6</f>
        <v>42087.8511</v>
      </c>
      <c r="J5" s="207">
        <f t="shared" si="1"/>
        <v>118636.37059999999</v>
      </c>
    </row>
    <row r="6" spans="1:10" ht="14.25" customHeight="1">
      <c r="A6" s="193"/>
      <c r="B6" s="186" t="s">
        <v>455</v>
      </c>
      <c r="C6" s="179">
        <v>30070.51</v>
      </c>
      <c r="D6" s="179">
        <v>91004.51</v>
      </c>
      <c r="E6" s="179">
        <v>895.13019999999995</v>
      </c>
      <c r="F6" s="179">
        <v>1296.5715</v>
      </c>
      <c r="G6" s="179">
        <f t="shared" ref="G6:H6" si="2">C6+E6</f>
        <v>30965.640199999998</v>
      </c>
      <c r="H6" s="179">
        <f t="shared" si="2"/>
        <v>92301.0815</v>
      </c>
      <c r="I6" s="193"/>
      <c r="J6" s="193"/>
    </row>
    <row r="7" spans="1:10" ht="14.25" customHeight="1">
      <c r="A7" s="199">
        <v>2019</v>
      </c>
      <c r="B7" s="103" t="s">
        <v>454</v>
      </c>
      <c r="C7" s="17">
        <v>13472.28</v>
      </c>
      <c r="D7" s="17">
        <v>19131.330000000002</v>
      </c>
      <c r="E7" s="17">
        <v>2242.4929999999999</v>
      </c>
      <c r="F7" s="17">
        <v>2286.5819999999999</v>
      </c>
      <c r="G7" s="17">
        <f t="shared" ref="G7:H7" si="3">C7+E7</f>
        <v>15714.773000000001</v>
      </c>
      <c r="H7" s="17">
        <f t="shared" si="3"/>
        <v>21417.912</v>
      </c>
      <c r="I7" s="207">
        <f t="shared" ref="I7:J7" si="4">G7+G8</f>
        <v>51820.958999999995</v>
      </c>
      <c r="J7" s="207">
        <f t="shared" si="4"/>
        <v>114020.24299999999</v>
      </c>
    </row>
    <row r="8" spans="1:10" ht="14.25" customHeight="1">
      <c r="A8" s="193"/>
      <c r="B8" s="103" t="s">
        <v>455</v>
      </c>
      <c r="C8" s="17">
        <v>33956.589999999997</v>
      </c>
      <c r="D8" s="17">
        <v>91828.51</v>
      </c>
      <c r="E8" s="17">
        <v>2149.596</v>
      </c>
      <c r="F8" s="17">
        <v>773.82100000000003</v>
      </c>
      <c r="G8" s="17">
        <f t="shared" ref="G8:H8" si="5">C8+E8</f>
        <v>36106.185999999994</v>
      </c>
      <c r="H8" s="17">
        <f t="shared" si="5"/>
        <v>92602.330999999991</v>
      </c>
      <c r="I8" s="193"/>
      <c r="J8" s="193"/>
    </row>
    <row r="9" spans="1:10" ht="14.25" customHeight="1">
      <c r="A9" s="203">
        <v>2020</v>
      </c>
      <c r="B9" s="186" t="s">
        <v>454</v>
      </c>
      <c r="C9" s="179">
        <v>11033.27</v>
      </c>
      <c r="D9" s="179">
        <v>17278.05</v>
      </c>
      <c r="E9" s="179">
        <v>2683.5990000000002</v>
      </c>
      <c r="F9" s="179">
        <v>0</v>
      </c>
      <c r="G9" s="179">
        <f t="shared" ref="G9:H9" si="6">C9+E9</f>
        <v>13716.869000000001</v>
      </c>
      <c r="H9" s="179">
        <f t="shared" si="6"/>
        <v>17278.05</v>
      </c>
      <c r="I9" s="207">
        <f t="shared" ref="I9:J9" si="7">G9+G10</f>
        <v>47394.934999999998</v>
      </c>
      <c r="J9" s="207">
        <f t="shared" si="7"/>
        <v>131002.40790000001</v>
      </c>
    </row>
    <row r="10" spans="1:10" ht="14.25" customHeight="1">
      <c r="A10" s="193"/>
      <c r="B10" s="186" t="s">
        <v>455</v>
      </c>
      <c r="C10" s="179">
        <v>31425.23</v>
      </c>
      <c r="D10" s="179">
        <v>112828.86</v>
      </c>
      <c r="E10" s="179">
        <v>2252.8359999999998</v>
      </c>
      <c r="F10" s="179">
        <v>895.49789999999996</v>
      </c>
      <c r="G10" s="179">
        <f t="shared" ref="G10:H10" si="8">C10+E10</f>
        <v>33678.065999999999</v>
      </c>
      <c r="H10" s="179">
        <f t="shared" si="8"/>
        <v>113724.3579</v>
      </c>
      <c r="I10" s="193"/>
      <c r="J10" s="193"/>
    </row>
    <row r="11" spans="1:10" ht="14.25" customHeight="1">
      <c r="A11" s="199">
        <v>2021</v>
      </c>
      <c r="B11" s="103" t="s">
        <v>454</v>
      </c>
      <c r="C11" s="17">
        <v>13906.13</v>
      </c>
      <c r="D11" s="17">
        <v>27269.56</v>
      </c>
      <c r="E11" s="17">
        <v>2807.35</v>
      </c>
      <c r="F11" s="17">
        <v>1120.222</v>
      </c>
      <c r="G11" s="17">
        <f t="shared" ref="G11:H11" si="9">C11+E11</f>
        <v>16713.48</v>
      </c>
      <c r="H11" s="17">
        <f t="shared" si="9"/>
        <v>28389.782000000003</v>
      </c>
      <c r="I11" s="207">
        <f t="shared" ref="I11:J11" si="10">G11+G12</f>
        <v>57214.046000000002</v>
      </c>
      <c r="J11" s="207">
        <f t="shared" si="10"/>
        <v>124583.23100000001</v>
      </c>
    </row>
    <row r="12" spans="1:10" ht="14.25" customHeight="1">
      <c r="A12" s="193"/>
      <c r="B12" s="103" t="s">
        <v>455</v>
      </c>
      <c r="C12" s="17">
        <v>38627.14</v>
      </c>
      <c r="D12" s="17">
        <v>94607.85</v>
      </c>
      <c r="E12" s="17">
        <v>1873.4259999999999</v>
      </c>
      <c r="F12" s="17">
        <v>1585.5989999999999</v>
      </c>
      <c r="G12" s="17">
        <f t="shared" ref="G12:H12" si="11">C12+E12</f>
        <v>40500.565999999999</v>
      </c>
      <c r="H12" s="17">
        <f t="shared" si="11"/>
        <v>96193.449000000008</v>
      </c>
      <c r="I12" s="193"/>
      <c r="J12" s="193"/>
    </row>
    <row r="13" spans="1:10" ht="14.25" customHeight="1">
      <c r="A13" s="203">
        <v>2022</v>
      </c>
      <c r="B13" s="186" t="s">
        <v>454</v>
      </c>
      <c r="C13" s="179">
        <v>19419.46</v>
      </c>
      <c r="D13" s="179">
        <v>28865.77</v>
      </c>
      <c r="E13" s="179">
        <v>5632.3779999999997</v>
      </c>
      <c r="F13" s="179">
        <v>5066.107</v>
      </c>
      <c r="G13" s="179">
        <f t="shared" ref="G13:H13" si="12">C13+E13</f>
        <v>25051.838</v>
      </c>
      <c r="H13" s="179">
        <f t="shared" si="12"/>
        <v>33931.877</v>
      </c>
      <c r="I13" s="208">
        <f t="shared" ref="I13:J13" si="13">G13+G14</f>
        <v>62481.767999999996</v>
      </c>
      <c r="J13" s="208">
        <f t="shared" si="13"/>
        <v>133285.68700000001</v>
      </c>
    </row>
    <row r="14" spans="1:10" ht="14.25" customHeight="1">
      <c r="A14" s="193"/>
      <c r="B14" s="186" t="s">
        <v>455</v>
      </c>
      <c r="C14" s="179">
        <v>37429.93</v>
      </c>
      <c r="D14" s="179">
        <v>99353.81</v>
      </c>
      <c r="E14" s="179"/>
      <c r="F14" s="179"/>
      <c r="G14" s="179">
        <f t="shared" ref="G14:H14" si="14">C14+E14</f>
        <v>37429.93</v>
      </c>
      <c r="H14" s="179">
        <f t="shared" si="14"/>
        <v>99353.81</v>
      </c>
      <c r="I14" s="193"/>
      <c r="J14" s="193"/>
    </row>
    <row r="15" spans="1:10" ht="14.25" customHeight="1">
      <c r="A15" s="199">
        <v>2023</v>
      </c>
      <c r="B15" s="103" t="s">
        <v>454</v>
      </c>
      <c r="C15" s="17">
        <v>21879.11</v>
      </c>
      <c r="D15" s="17">
        <v>26692.87</v>
      </c>
      <c r="E15" s="17">
        <v>2225.8380999999999</v>
      </c>
      <c r="F15" s="17">
        <v>1450.6996999999999</v>
      </c>
      <c r="G15" s="17">
        <f t="shared" ref="G15:H15" si="15">C15+E15</f>
        <v>24104.948100000001</v>
      </c>
      <c r="H15" s="17">
        <f t="shared" si="15"/>
        <v>28143.5697</v>
      </c>
      <c r="I15" s="208">
        <f t="shared" ref="I15:J15" si="16">G15+G16</f>
        <v>62745.683800000006</v>
      </c>
      <c r="J15" s="208">
        <f t="shared" si="16"/>
        <v>113081.45300000001</v>
      </c>
    </row>
    <row r="16" spans="1:10" ht="14.25" customHeight="1">
      <c r="A16" s="193"/>
      <c r="B16" s="103" t="s">
        <v>455</v>
      </c>
      <c r="C16" s="17">
        <v>37812.660000000003</v>
      </c>
      <c r="D16" s="17">
        <v>84612.71</v>
      </c>
      <c r="E16" s="17">
        <v>828.07569999999998</v>
      </c>
      <c r="F16" s="17">
        <v>325.17329999999998</v>
      </c>
      <c r="G16" s="17">
        <f t="shared" ref="G16:H16" si="17">C16+E16</f>
        <v>38640.735700000005</v>
      </c>
      <c r="H16" s="17">
        <f t="shared" si="17"/>
        <v>84937.883300000001</v>
      </c>
      <c r="I16" s="193"/>
      <c r="J16" s="193"/>
    </row>
    <row r="17" spans="1:7" ht="14.25" customHeight="1"/>
    <row r="18" spans="1:7" ht="14.25" customHeight="1"/>
    <row r="19" spans="1:7" ht="14.25" customHeight="1">
      <c r="A19" s="1" t="s">
        <v>454</v>
      </c>
      <c r="B19" s="1"/>
      <c r="E19" s="1" t="s">
        <v>454</v>
      </c>
      <c r="F19" s="1"/>
    </row>
    <row r="20" spans="1:7" ht="14.25" customHeight="1">
      <c r="A20" s="30" t="s">
        <v>433</v>
      </c>
      <c r="B20" s="101" t="s">
        <v>40</v>
      </c>
      <c r="C20" s="39"/>
      <c r="E20" s="30" t="s">
        <v>433</v>
      </c>
      <c r="F20" s="101" t="s">
        <v>6</v>
      </c>
      <c r="G20" s="22"/>
    </row>
    <row r="21" spans="1:7" ht="14.25" customHeight="1">
      <c r="A21" s="30">
        <v>2018</v>
      </c>
      <c r="B21" s="17">
        <v>36335</v>
      </c>
      <c r="E21" s="30">
        <v>2018</v>
      </c>
      <c r="F21" s="17">
        <v>11122</v>
      </c>
    </row>
    <row r="22" spans="1:7" ht="14.25" customHeight="1">
      <c r="A22" s="30">
        <v>2019</v>
      </c>
      <c r="B22" s="17">
        <v>21418</v>
      </c>
      <c r="E22" s="30">
        <v>2019</v>
      </c>
      <c r="F22" s="17">
        <v>15715</v>
      </c>
    </row>
    <row r="23" spans="1:7" ht="14.25" customHeight="1">
      <c r="A23" s="30">
        <v>2020</v>
      </c>
      <c r="B23" s="17">
        <v>17278</v>
      </c>
      <c r="E23" s="30">
        <v>2020</v>
      </c>
      <c r="F23" s="17">
        <v>13717</v>
      </c>
    </row>
    <row r="24" spans="1:7" ht="14.25" customHeight="1">
      <c r="A24" s="30">
        <v>2021</v>
      </c>
      <c r="B24" s="17">
        <v>28390</v>
      </c>
      <c r="E24" s="30">
        <v>2021</v>
      </c>
      <c r="F24" s="17">
        <v>16713</v>
      </c>
    </row>
    <row r="25" spans="1:7" ht="14.25" customHeight="1">
      <c r="A25" s="30">
        <v>2022</v>
      </c>
      <c r="B25" s="17">
        <v>33932</v>
      </c>
      <c r="E25" s="30">
        <v>2022</v>
      </c>
      <c r="F25" s="17">
        <v>25052</v>
      </c>
    </row>
    <row r="26" spans="1:7" ht="14.25" customHeight="1">
      <c r="A26" s="30">
        <v>2023</v>
      </c>
      <c r="B26" s="17">
        <v>28144</v>
      </c>
      <c r="E26" s="30">
        <v>2023</v>
      </c>
      <c r="F26" s="17">
        <v>24105</v>
      </c>
    </row>
    <row r="27" spans="1:7" ht="14.25" customHeight="1">
      <c r="B27" s="77">
        <f>SUM(B21:B26)</f>
        <v>165497</v>
      </c>
      <c r="F27" s="77"/>
    </row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</sheetData>
  <mergeCells count="18">
    <mergeCell ref="A9:A10"/>
    <mergeCell ref="J11:J12"/>
    <mergeCell ref="A5:A6"/>
    <mergeCell ref="I5:I6"/>
    <mergeCell ref="J5:J6"/>
    <mergeCell ref="A7:A8"/>
    <mergeCell ref="J7:J8"/>
    <mergeCell ref="I15:I16"/>
    <mergeCell ref="J15:J16"/>
    <mergeCell ref="A11:A12"/>
    <mergeCell ref="A13:A14"/>
    <mergeCell ref="A15:A16"/>
    <mergeCell ref="I9:I10"/>
    <mergeCell ref="J9:J10"/>
    <mergeCell ref="I7:I8"/>
    <mergeCell ref="I11:I12"/>
    <mergeCell ref="I13:I14"/>
    <mergeCell ref="J13:J14"/>
  </mergeCells>
  <pageMargins left="0.511811024" right="0.511811024" top="0.78740157499999996" bottom="0.78740157499999996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00"/>
  <sheetViews>
    <sheetView workbookViewId="0"/>
  </sheetViews>
  <sheetFormatPr defaultColWidth="14.44140625" defaultRowHeight="15" customHeight="1"/>
  <cols>
    <col min="1" max="3" width="8.6640625" customWidth="1"/>
    <col min="4" max="4" width="13.33203125" customWidth="1"/>
    <col min="5" max="5" width="13" customWidth="1"/>
    <col min="6" max="6" width="16.6640625" customWidth="1"/>
    <col min="7" max="7" width="17.33203125" customWidth="1"/>
    <col min="8" max="26" width="8.6640625" customWidth="1"/>
  </cols>
  <sheetData>
    <row r="1" spans="1:7" ht="14.25" customHeight="1"/>
    <row r="2" spans="1:7" ht="33" customHeight="1">
      <c r="A2" s="2" t="s">
        <v>433</v>
      </c>
      <c r="B2" s="3" t="s">
        <v>456</v>
      </c>
      <c r="C2" s="3" t="s">
        <v>112</v>
      </c>
      <c r="D2" s="2" t="s">
        <v>5</v>
      </c>
      <c r="E2" s="2" t="s">
        <v>19</v>
      </c>
      <c r="F2" s="2" t="s">
        <v>40</v>
      </c>
      <c r="G2" s="2" t="s">
        <v>6</v>
      </c>
    </row>
    <row r="3" spans="1:7" ht="14.25" customHeight="1">
      <c r="A3" s="145">
        <v>2018</v>
      </c>
      <c r="B3" s="17">
        <v>116481</v>
      </c>
      <c r="C3" s="17">
        <v>40883</v>
      </c>
      <c r="D3" s="17">
        <v>2155.3000000000002</v>
      </c>
      <c r="E3" s="17">
        <v>1204.5999999999999</v>
      </c>
      <c r="F3" s="17">
        <f t="shared" ref="F3:G3" si="0">B3+D3</f>
        <v>118636.3</v>
      </c>
      <c r="G3" s="17">
        <f t="shared" si="0"/>
        <v>42087.6</v>
      </c>
    </row>
    <row r="4" spans="1:7" ht="14.25" customHeight="1">
      <c r="A4" s="145">
        <v>2019</v>
      </c>
      <c r="B4" s="17">
        <v>110960</v>
      </c>
      <c r="C4" s="17">
        <v>47429</v>
      </c>
      <c r="D4" s="17">
        <v>3060.4</v>
      </c>
      <c r="E4" s="17">
        <v>4392.1000000000004</v>
      </c>
      <c r="F4" s="17">
        <f t="shared" ref="F4:G4" si="1">B4+D4</f>
        <v>114020.4</v>
      </c>
      <c r="G4" s="17">
        <f t="shared" si="1"/>
        <v>51821.1</v>
      </c>
    </row>
    <row r="5" spans="1:7" ht="14.25" customHeight="1">
      <c r="A5" s="145">
        <v>2020</v>
      </c>
      <c r="B5" s="17">
        <v>130107</v>
      </c>
      <c r="C5" s="17">
        <v>42459</v>
      </c>
      <c r="D5" s="17">
        <v>895.5</v>
      </c>
      <c r="E5" s="17">
        <v>4936.3999999999996</v>
      </c>
      <c r="F5" s="13">
        <f t="shared" ref="F5:G5" si="2">B5+D5</f>
        <v>131002.5</v>
      </c>
      <c r="G5" s="13">
        <f t="shared" si="2"/>
        <v>47395.4</v>
      </c>
    </row>
    <row r="6" spans="1:7" ht="14.25" customHeight="1">
      <c r="A6" s="145">
        <v>2021</v>
      </c>
      <c r="B6" s="17">
        <v>121877</v>
      </c>
      <c r="C6" s="17">
        <v>52533</v>
      </c>
      <c r="D6" s="17">
        <v>2705.8</v>
      </c>
      <c r="E6" s="17">
        <v>4680.8</v>
      </c>
      <c r="F6" s="13">
        <f t="shared" ref="F6:G6" si="3">B6+D6</f>
        <v>124582.8</v>
      </c>
      <c r="G6" s="13">
        <f t="shared" si="3"/>
        <v>57213.8</v>
      </c>
    </row>
    <row r="7" spans="1:7" ht="14.25" customHeight="1">
      <c r="A7" s="145">
        <v>2022</v>
      </c>
      <c r="B7" s="17">
        <v>128220</v>
      </c>
      <c r="C7" s="17">
        <v>56849</v>
      </c>
      <c r="D7" s="17">
        <v>5066.1000000000004</v>
      </c>
      <c r="E7" s="17">
        <v>5632.4</v>
      </c>
      <c r="F7" s="13">
        <f t="shared" ref="F7:G7" si="4">B7+D7</f>
        <v>133286.1</v>
      </c>
      <c r="G7" s="13">
        <f t="shared" si="4"/>
        <v>62481.4</v>
      </c>
    </row>
    <row r="8" spans="1:7" ht="14.25" customHeight="1">
      <c r="A8" s="145">
        <v>2023</v>
      </c>
      <c r="B8" s="17">
        <v>111306</v>
      </c>
      <c r="C8" s="17">
        <v>59692</v>
      </c>
      <c r="D8" s="17">
        <v>1775.9</v>
      </c>
      <c r="E8" s="17">
        <v>3053.9</v>
      </c>
      <c r="F8" s="13">
        <f t="shared" ref="F8:G8" si="5">B8+D8</f>
        <v>113081.9</v>
      </c>
      <c r="G8" s="13">
        <f t="shared" si="5"/>
        <v>62745.9</v>
      </c>
    </row>
    <row r="9" spans="1:7" ht="14.25" customHeight="1">
      <c r="A9" s="1"/>
      <c r="B9" s="1"/>
      <c r="C9" s="1"/>
      <c r="D9" s="1"/>
      <c r="E9" s="1"/>
      <c r="F9" s="1"/>
      <c r="G9" s="1"/>
    </row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1000"/>
  <sheetViews>
    <sheetView workbookViewId="0"/>
  </sheetViews>
  <sheetFormatPr defaultColWidth="14.44140625" defaultRowHeight="15" customHeight="1"/>
  <cols>
    <col min="1" max="1" width="12" customWidth="1"/>
    <col min="2" max="2" width="10.88671875" customWidth="1"/>
    <col min="4" max="4" width="16.33203125" customWidth="1"/>
  </cols>
  <sheetData>
    <row r="2" spans="1:7" ht="14.4">
      <c r="A2" s="25" t="s">
        <v>17</v>
      </c>
      <c r="B2" s="26"/>
      <c r="C2" s="26"/>
      <c r="D2" s="26"/>
      <c r="F2" s="190"/>
      <c r="G2" s="191"/>
    </row>
    <row r="3" spans="1:7" ht="14.4">
      <c r="A3" s="2" t="s">
        <v>3</v>
      </c>
      <c r="B3" s="3" t="s">
        <v>18</v>
      </c>
      <c r="C3" s="2" t="s">
        <v>19</v>
      </c>
      <c r="D3" s="3" t="s">
        <v>6</v>
      </c>
      <c r="F3" s="28"/>
    </row>
    <row r="4" spans="1:7" ht="14.4">
      <c r="A4" s="29" t="s">
        <v>10</v>
      </c>
      <c r="B4" s="30">
        <v>18</v>
      </c>
      <c r="C4" s="30">
        <v>0</v>
      </c>
      <c r="D4" s="31">
        <v>18</v>
      </c>
    </row>
    <row r="5" spans="1:7" ht="14.4">
      <c r="A5" s="29" t="s">
        <v>11</v>
      </c>
      <c r="B5" s="30">
        <v>40</v>
      </c>
      <c r="C5" s="30">
        <v>0</v>
      </c>
      <c r="D5" s="30">
        <v>40</v>
      </c>
    </row>
    <row r="6" spans="1:7" ht="14.4">
      <c r="A6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G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O1008"/>
  <sheetViews>
    <sheetView workbookViewId="0"/>
  </sheetViews>
  <sheetFormatPr defaultColWidth="14.44140625" defaultRowHeight="15" customHeight="1"/>
  <cols>
    <col min="1" max="1" width="33.33203125" customWidth="1"/>
    <col min="2" max="2" width="16" customWidth="1"/>
    <col min="3" max="3" width="14.5546875" customWidth="1"/>
    <col min="4" max="4" width="14" customWidth="1"/>
    <col min="5" max="5" width="11" customWidth="1"/>
    <col min="6" max="6" width="10.44140625" customWidth="1"/>
  </cols>
  <sheetData>
    <row r="3" spans="1:15" ht="15" customHeight="1">
      <c r="A3" s="33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4"/>
    </row>
    <row r="4" spans="1:15" ht="33" customHeight="1">
      <c r="A4" s="3" t="s">
        <v>21</v>
      </c>
      <c r="B4" s="2" t="s">
        <v>3</v>
      </c>
      <c r="C4" s="35" t="s">
        <v>22</v>
      </c>
      <c r="D4" s="35" t="s">
        <v>23</v>
      </c>
      <c r="E4" s="35" t="s">
        <v>24</v>
      </c>
      <c r="F4" s="35" t="s">
        <v>25</v>
      </c>
      <c r="G4" s="36" t="s">
        <v>26</v>
      </c>
      <c r="H4" s="36" t="s">
        <v>27</v>
      </c>
      <c r="I4" s="36" t="s">
        <v>28</v>
      </c>
      <c r="J4" s="36" t="s">
        <v>29</v>
      </c>
      <c r="K4" s="37" t="s">
        <v>30</v>
      </c>
      <c r="L4" s="37" t="s">
        <v>31</v>
      </c>
      <c r="M4" s="37" t="s">
        <v>32</v>
      </c>
      <c r="N4" s="38" t="s">
        <v>12</v>
      </c>
      <c r="O4" s="39"/>
    </row>
    <row r="5" spans="1:15" ht="14.4">
      <c r="A5" s="192" t="s">
        <v>33</v>
      </c>
      <c r="B5" s="30" t="s">
        <v>10</v>
      </c>
      <c r="C5" s="40"/>
      <c r="D5" s="40">
        <v>91.566310000000001</v>
      </c>
      <c r="E5" s="41">
        <v>813.0489</v>
      </c>
      <c r="F5" s="41"/>
      <c r="G5" s="42"/>
      <c r="H5" s="42"/>
      <c r="I5" s="42"/>
      <c r="J5" s="42"/>
      <c r="K5" s="43">
        <f t="shared" ref="K5:M5" si="0">C5+G5</f>
        <v>0</v>
      </c>
      <c r="L5" s="43">
        <f t="shared" si="0"/>
        <v>91.566310000000001</v>
      </c>
      <c r="M5" s="43">
        <f t="shared" si="0"/>
        <v>813.0489</v>
      </c>
      <c r="N5" s="44">
        <f t="shared" ref="N5:N12" si="1">SUM(C5:K5)</f>
        <v>904.61521000000005</v>
      </c>
      <c r="O5" s="45"/>
    </row>
    <row r="6" spans="1:15" ht="14.4">
      <c r="A6" s="193"/>
      <c r="B6" s="30" t="s">
        <v>11</v>
      </c>
      <c r="C6" s="41"/>
      <c r="D6" s="41"/>
      <c r="E6" s="41">
        <v>257.84820000000002</v>
      </c>
      <c r="F6" s="41"/>
      <c r="G6" s="42"/>
      <c r="H6" s="42"/>
      <c r="I6" s="42"/>
      <c r="J6" s="42"/>
      <c r="K6" s="43">
        <f t="shared" ref="K6:K12" si="2">C6+G6</f>
        <v>0</v>
      </c>
      <c r="L6" s="43">
        <f>D6+E6</f>
        <v>257.84820000000002</v>
      </c>
      <c r="M6" s="43">
        <f>E6+I6</f>
        <v>257.84820000000002</v>
      </c>
      <c r="N6" s="44">
        <f t="shared" si="1"/>
        <v>257.84820000000002</v>
      </c>
      <c r="O6" s="45"/>
    </row>
    <row r="7" spans="1:15" ht="14.4">
      <c r="A7" s="192" t="s">
        <v>34</v>
      </c>
      <c r="B7" s="30" t="s">
        <v>10</v>
      </c>
      <c r="C7" s="41">
        <f>3018.24+198.95</f>
        <v>3217.1899999999996</v>
      </c>
      <c r="D7" s="41">
        <v>18915</v>
      </c>
      <c r="E7" s="41">
        <f>5487.57+2215.86</f>
        <v>7703.43</v>
      </c>
      <c r="F7" s="41"/>
      <c r="G7" s="42"/>
      <c r="H7" s="42"/>
      <c r="I7" s="42"/>
      <c r="J7" s="42"/>
      <c r="K7" s="43">
        <f t="shared" si="2"/>
        <v>3217.1899999999996</v>
      </c>
      <c r="L7" s="43">
        <f t="shared" ref="L7:M7" si="3">D7+H7</f>
        <v>18915</v>
      </c>
      <c r="M7" s="43">
        <f t="shared" si="3"/>
        <v>7703.43</v>
      </c>
      <c r="N7" s="44">
        <f t="shared" si="1"/>
        <v>33052.81</v>
      </c>
      <c r="O7" s="45"/>
    </row>
    <row r="8" spans="1:15" ht="14.4">
      <c r="A8" s="193"/>
      <c r="B8" s="30" t="s">
        <v>11</v>
      </c>
      <c r="C8" s="41">
        <f>888.7474+1107.711</f>
        <v>1996.4584</v>
      </c>
      <c r="D8" s="41">
        <f>5325.91642+3208.63835</f>
        <v>8534.5547699999988</v>
      </c>
      <c r="E8" s="41">
        <f>886.8379+812.7245</f>
        <v>1699.5624</v>
      </c>
      <c r="F8" s="41"/>
      <c r="G8" s="42"/>
      <c r="H8" s="46">
        <v>1317.5540000000001</v>
      </c>
      <c r="I8" s="42"/>
      <c r="J8" s="42"/>
      <c r="K8" s="43">
        <f t="shared" si="2"/>
        <v>1996.4584</v>
      </c>
      <c r="L8" s="43">
        <f>D8+E8</f>
        <v>10234.11717</v>
      </c>
      <c r="M8" s="43">
        <f>E8+I8</f>
        <v>1699.5624</v>
      </c>
      <c r="N8" s="44">
        <f t="shared" si="1"/>
        <v>15544.587969999999</v>
      </c>
      <c r="O8" s="45"/>
    </row>
    <row r="9" spans="1:15" ht="14.4">
      <c r="A9" s="192" t="s">
        <v>35</v>
      </c>
      <c r="B9" s="30" t="s">
        <v>10</v>
      </c>
      <c r="C9" s="41">
        <f>1033.12+2494.36</f>
        <v>3527.48</v>
      </c>
      <c r="D9" s="41">
        <f>8536.12+31720.2</f>
        <v>40256.32</v>
      </c>
      <c r="E9" s="41">
        <f>1562.3+6339.09</f>
        <v>7901.39</v>
      </c>
      <c r="F9" s="41"/>
      <c r="G9" s="42"/>
      <c r="H9" s="42">
        <f>332.357+890.558</f>
        <v>1222.915</v>
      </c>
      <c r="I9" s="42"/>
      <c r="J9" s="42"/>
      <c r="K9" s="43">
        <f t="shared" si="2"/>
        <v>3527.48</v>
      </c>
      <c r="L9" s="43">
        <f t="shared" ref="L9:M9" si="4">D9+H9</f>
        <v>41479.235000000001</v>
      </c>
      <c r="M9" s="43">
        <f t="shared" si="4"/>
        <v>7901.39</v>
      </c>
      <c r="N9" s="44">
        <f t="shared" si="1"/>
        <v>56435.585000000006</v>
      </c>
      <c r="O9" s="45"/>
    </row>
    <row r="10" spans="1:15" ht="14.4">
      <c r="A10" s="193"/>
      <c r="B10" s="30" t="s">
        <v>11</v>
      </c>
      <c r="C10" s="41">
        <f>753.234+958.8741</f>
        <v>1712.1080999999999</v>
      </c>
      <c r="D10" s="41">
        <f>4149.45+14130.7</f>
        <v>18280.150000000001</v>
      </c>
      <c r="E10" s="41">
        <f>1152.954+3305.2272</f>
        <v>4458.1812</v>
      </c>
      <c r="F10" s="41"/>
      <c r="G10" s="42"/>
      <c r="H10" s="46">
        <v>238</v>
      </c>
      <c r="I10" s="46">
        <v>434.67450000000002</v>
      </c>
      <c r="J10" s="42"/>
      <c r="K10" s="43">
        <f t="shared" si="2"/>
        <v>1712.1080999999999</v>
      </c>
      <c r="L10" s="43">
        <f>D10+E10</f>
        <v>22738.331200000001</v>
      </c>
      <c r="M10" s="43">
        <f>E10+I10</f>
        <v>4892.8557000000001</v>
      </c>
      <c r="N10" s="44">
        <f t="shared" si="1"/>
        <v>26835.221900000004</v>
      </c>
      <c r="O10" s="45"/>
    </row>
    <row r="11" spans="1:15" ht="14.4">
      <c r="A11" s="192" t="s">
        <v>36</v>
      </c>
      <c r="B11" s="30" t="s">
        <v>10</v>
      </c>
      <c r="C11" s="41">
        <f>1364.874+3657.73</f>
        <v>5022.6040000000003</v>
      </c>
      <c r="D11" s="41">
        <f>4705.49506+16645.05027</f>
        <v>21350.545330000001</v>
      </c>
      <c r="E11" s="41">
        <f>1679.7152+827.6141</f>
        <v>2507.3293000000003</v>
      </c>
      <c r="F11" s="41"/>
      <c r="G11" s="42"/>
      <c r="H11" s="42"/>
      <c r="I11" s="46">
        <v>552.9588</v>
      </c>
      <c r="J11" s="42"/>
      <c r="K11" s="43">
        <f t="shared" si="2"/>
        <v>5022.6040000000003</v>
      </c>
      <c r="L11" s="43">
        <f t="shared" ref="L11:M11" si="5">D11+H11</f>
        <v>21350.545330000001</v>
      </c>
      <c r="M11" s="43">
        <f t="shared" si="5"/>
        <v>3060.2881000000002</v>
      </c>
      <c r="N11" s="44">
        <f t="shared" si="1"/>
        <v>34456.041430000005</v>
      </c>
      <c r="O11" s="45"/>
    </row>
    <row r="12" spans="1:15" ht="14.4">
      <c r="A12" s="193"/>
      <c r="B12" s="30" t="s">
        <v>11</v>
      </c>
      <c r="C12" s="41">
        <f>505.3332+2074.026</f>
        <v>2579.3591999999999</v>
      </c>
      <c r="D12" s="41">
        <f>4339.94032+12803.49271</f>
        <v>17143.43303</v>
      </c>
      <c r="E12" s="41">
        <v>3030.1437000000001</v>
      </c>
      <c r="F12" s="41"/>
      <c r="G12" s="46">
        <v>498.27550000000002</v>
      </c>
      <c r="H12" s="46">
        <v>565.01319999999998</v>
      </c>
      <c r="I12" s="42"/>
      <c r="J12" s="42"/>
      <c r="K12" s="43">
        <f t="shared" si="2"/>
        <v>3077.6347000000001</v>
      </c>
      <c r="L12" s="43">
        <f>D12+E12</f>
        <v>20173.576730000001</v>
      </c>
      <c r="M12" s="43">
        <f>E12+I12</f>
        <v>3030.1437000000001</v>
      </c>
      <c r="N12" s="44">
        <f t="shared" si="1"/>
        <v>26893.859329999999</v>
      </c>
      <c r="O12" s="45"/>
    </row>
    <row r="13" spans="1:15" ht="15" customHeight="1">
      <c r="A13" s="194" t="s">
        <v>12</v>
      </c>
      <c r="B13" s="30" t="s">
        <v>10</v>
      </c>
      <c r="C13" s="41">
        <f t="shared" ref="C13:C14" si="6">C7+C9+C11</f>
        <v>11767.274000000001</v>
      </c>
      <c r="D13" s="41">
        <f t="shared" ref="D13:K13" si="7">D5+D7+D9+D11</f>
        <v>80613.431639999995</v>
      </c>
      <c r="E13" s="41">
        <f t="shared" si="7"/>
        <v>18925.198200000003</v>
      </c>
      <c r="F13" s="41">
        <f t="shared" si="7"/>
        <v>0</v>
      </c>
      <c r="G13" s="42">
        <f t="shared" si="7"/>
        <v>0</v>
      </c>
      <c r="H13" s="42">
        <f t="shared" si="7"/>
        <v>1222.915</v>
      </c>
      <c r="I13" s="42">
        <f t="shared" si="7"/>
        <v>552.9588</v>
      </c>
      <c r="J13" s="42">
        <f t="shared" si="7"/>
        <v>0</v>
      </c>
      <c r="K13" s="43">
        <f t="shared" si="7"/>
        <v>11767.274000000001</v>
      </c>
      <c r="L13" s="43">
        <f t="shared" ref="L13:M13" si="8">D13+H13</f>
        <v>81836.346639999989</v>
      </c>
      <c r="M13" s="43">
        <f t="shared" si="8"/>
        <v>19478.157000000003</v>
      </c>
      <c r="N13" s="10">
        <f t="shared" ref="N13:N14" si="9">SUM(C13:J13)</f>
        <v>113081.77763999999</v>
      </c>
      <c r="O13" s="45"/>
    </row>
    <row r="14" spans="1:15" ht="15" customHeight="1">
      <c r="A14" s="193"/>
      <c r="B14" s="30" t="s">
        <v>11</v>
      </c>
      <c r="C14" s="41">
        <f t="shared" si="6"/>
        <v>6287.9256999999998</v>
      </c>
      <c r="D14" s="41">
        <f t="shared" ref="D14:J14" si="10">D6+D8+D10+D12</f>
        <v>43958.137799999997</v>
      </c>
      <c r="E14" s="41">
        <f t="shared" si="10"/>
        <v>9445.7355000000007</v>
      </c>
      <c r="F14" s="41">
        <f t="shared" si="10"/>
        <v>0</v>
      </c>
      <c r="G14" s="42">
        <f t="shared" si="10"/>
        <v>498.27550000000002</v>
      </c>
      <c r="H14" s="42">
        <f t="shared" si="10"/>
        <v>2120.5672</v>
      </c>
      <c r="I14" s="42">
        <f t="shared" si="10"/>
        <v>434.67450000000002</v>
      </c>
      <c r="J14" s="42">
        <f t="shared" si="10"/>
        <v>0</v>
      </c>
      <c r="K14" s="43">
        <f t="shared" ref="K14:M14" si="11">C14+G14</f>
        <v>6786.2011999999995</v>
      </c>
      <c r="L14" s="43">
        <f t="shared" si="11"/>
        <v>46078.704999999994</v>
      </c>
      <c r="M14" s="43">
        <f t="shared" si="11"/>
        <v>9880.41</v>
      </c>
      <c r="N14" s="10">
        <f t="shared" si="9"/>
        <v>62745.316200000001</v>
      </c>
      <c r="O14" s="45"/>
    </row>
    <row r="15" spans="1:15" ht="15" customHeight="1">
      <c r="M15" s="47"/>
    </row>
    <row r="16" spans="1:15" ht="15" customHeight="1">
      <c r="E16" s="47">
        <f>C7+C9+C11+D5+D7+D9+D11+E5+E7+E9+E11</f>
        <v>111305.90383999998</v>
      </c>
      <c r="I16" s="47"/>
    </row>
    <row r="17" spans="1:14" ht="14.4">
      <c r="A17" s="33" t="s">
        <v>20</v>
      </c>
      <c r="B17" s="4"/>
      <c r="C17" s="4"/>
      <c r="D17" s="4"/>
      <c r="E17" s="4"/>
      <c r="F17" s="4"/>
      <c r="G17" s="4"/>
      <c r="H17" s="4"/>
      <c r="I17" s="4"/>
      <c r="J17" s="4"/>
      <c r="L17" s="47"/>
    </row>
    <row r="18" spans="1:14" ht="27.6">
      <c r="A18" s="3" t="s">
        <v>21</v>
      </c>
      <c r="B18" s="2" t="s">
        <v>3</v>
      </c>
      <c r="C18" s="35" t="s">
        <v>22</v>
      </c>
      <c r="D18" s="35" t="s">
        <v>23</v>
      </c>
      <c r="E18" s="35" t="s">
        <v>24</v>
      </c>
      <c r="F18" s="35" t="s">
        <v>25</v>
      </c>
      <c r="G18" s="36" t="s">
        <v>26</v>
      </c>
      <c r="H18" s="36" t="s">
        <v>27</v>
      </c>
      <c r="I18" s="36" t="s">
        <v>28</v>
      </c>
      <c r="J18" s="36" t="s">
        <v>29</v>
      </c>
      <c r="K18" s="37" t="s">
        <v>30</v>
      </c>
      <c r="L18" s="37" t="s">
        <v>37</v>
      </c>
      <c r="M18" s="37" t="s">
        <v>32</v>
      </c>
      <c r="N18" s="37" t="s">
        <v>12</v>
      </c>
    </row>
    <row r="19" spans="1:14" ht="14.4">
      <c r="A19" s="192" t="s">
        <v>33</v>
      </c>
      <c r="B19" s="30" t="s">
        <v>10</v>
      </c>
      <c r="C19" s="48"/>
      <c r="D19" s="48">
        <f>D5/$D$13</f>
        <v>1.1358691490633086E-3</v>
      </c>
      <c r="E19" s="49">
        <f>E5/$E$13</f>
        <v>4.2961182831892347E-2</v>
      </c>
      <c r="F19" s="49">
        <v>0</v>
      </c>
      <c r="G19" s="50">
        <f t="shared" ref="G19:G28" si="12">G5/$G$14</f>
        <v>0</v>
      </c>
      <c r="H19" s="50">
        <f>H5/$H$13</f>
        <v>0</v>
      </c>
      <c r="I19" s="50">
        <f>I5/$I$13</f>
        <v>0</v>
      </c>
      <c r="J19" s="50">
        <v>0</v>
      </c>
      <c r="K19" s="51">
        <f>K5/$K$13</f>
        <v>0</v>
      </c>
      <c r="L19" s="51">
        <f>L5/$L$13</f>
        <v>1.1188953779034437E-3</v>
      </c>
      <c r="M19" s="51">
        <f>M5/$M$13</f>
        <v>4.1741572367447285E-2</v>
      </c>
      <c r="N19" s="51">
        <f>N5/$N$13</f>
        <v>7.9996550185112581E-3</v>
      </c>
    </row>
    <row r="20" spans="1:14" ht="14.4">
      <c r="A20" s="193"/>
      <c r="B20" s="30" t="s">
        <v>11</v>
      </c>
      <c r="C20" s="48">
        <f>C6/$C$14</f>
        <v>0</v>
      </c>
      <c r="D20" s="48">
        <f>D6/$D$14</f>
        <v>0</v>
      </c>
      <c r="E20" s="49">
        <f>E6/$E$14</f>
        <v>2.7297842502576955E-2</v>
      </c>
      <c r="F20" s="49">
        <v>0</v>
      </c>
      <c r="G20" s="50">
        <f t="shared" si="12"/>
        <v>0</v>
      </c>
      <c r="H20" s="50">
        <f>H6/$H$14</f>
        <v>0</v>
      </c>
      <c r="I20" s="50">
        <f>I6/$I$14</f>
        <v>0</v>
      </c>
      <c r="J20" s="50">
        <v>0</v>
      </c>
      <c r="K20" s="51">
        <f>K6/$K$14</f>
        <v>0</v>
      </c>
      <c r="L20" s="51">
        <f>L6/$L$14</f>
        <v>5.5958213235376307E-3</v>
      </c>
      <c r="M20" s="51">
        <f>M6/$M$14</f>
        <v>2.6096912982355999E-2</v>
      </c>
      <c r="N20" s="51">
        <f>N6/$N$14</f>
        <v>4.1094413992290952E-3</v>
      </c>
    </row>
    <row r="21" spans="1:14" ht="14.4">
      <c r="A21" s="192" t="s">
        <v>34</v>
      </c>
      <c r="B21" s="30" t="s">
        <v>10</v>
      </c>
      <c r="C21" s="48">
        <f>C7/$K$13</f>
        <v>0.27340146919328973</v>
      </c>
      <c r="D21" s="48">
        <f>D7/$D$13</f>
        <v>0.23463831789806189</v>
      </c>
      <c r="E21" s="49">
        <f>E7/$E$13</f>
        <v>0.40704619938934111</v>
      </c>
      <c r="F21" s="49">
        <v>0</v>
      </c>
      <c r="G21" s="50">
        <f t="shared" si="12"/>
        <v>0</v>
      </c>
      <c r="H21" s="50">
        <f>H7/$H$13</f>
        <v>0</v>
      </c>
      <c r="I21" s="50">
        <f>I7/$I$13</f>
        <v>0</v>
      </c>
      <c r="J21" s="50">
        <v>0</v>
      </c>
      <c r="K21" s="51">
        <f>K7/$K$13</f>
        <v>0.27340146919328973</v>
      </c>
      <c r="L21" s="51">
        <f>L7/$L$13</f>
        <v>0.23113201867634109</v>
      </c>
      <c r="M21" s="51">
        <f>M7/$M$13</f>
        <v>0.395490702739484</v>
      </c>
      <c r="N21" s="51">
        <f>N7/$N$13</f>
        <v>0.29229121340155123</v>
      </c>
    </row>
    <row r="22" spans="1:14" ht="14.4">
      <c r="A22" s="193"/>
      <c r="B22" s="30" t="s">
        <v>11</v>
      </c>
      <c r="C22" s="48">
        <f>C8/$C$14</f>
        <v>0.31750667791764781</v>
      </c>
      <c r="D22" s="48">
        <f>D8/$D$14</f>
        <v>0.19415187260275615</v>
      </c>
      <c r="E22" s="49">
        <f>E8/$E$14</f>
        <v>0.17992906957854155</v>
      </c>
      <c r="F22" s="49">
        <v>0</v>
      </c>
      <c r="G22" s="50">
        <f t="shared" si="12"/>
        <v>0</v>
      </c>
      <c r="H22" s="50">
        <f>H8/$H$14</f>
        <v>0.62132150303937561</v>
      </c>
      <c r="I22" s="50">
        <f>I8/$I$14</f>
        <v>0</v>
      </c>
      <c r="J22" s="50">
        <v>0</v>
      </c>
      <c r="K22" s="51">
        <f>K8/$K$14</f>
        <v>0.29419381199602512</v>
      </c>
      <c r="L22" s="51">
        <f>L8/$L$14</f>
        <v>0.22210079840568439</v>
      </c>
      <c r="M22" s="51">
        <f>M8/$M$14</f>
        <v>0.17201334762423828</v>
      </c>
      <c r="N22" s="51">
        <f>N8/$N$14</f>
        <v>0.24774100939186913</v>
      </c>
    </row>
    <row r="23" spans="1:14" ht="14.4">
      <c r="A23" s="192" t="s">
        <v>35</v>
      </c>
      <c r="B23" s="30" t="s">
        <v>10</v>
      </c>
      <c r="C23" s="48">
        <f>C9/$K$13</f>
        <v>0.29977036312743288</v>
      </c>
      <c r="D23" s="48">
        <f>D9/$D$13</f>
        <v>0.49937484586656661</v>
      </c>
      <c r="E23" s="49">
        <f>E9/$E$13</f>
        <v>0.41750632762197437</v>
      </c>
      <c r="F23" s="49">
        <v>0</v>
      </c>
      <c r="G23" s="50">
        <f t="shared" si="12"/>
        <v>0</v>
      </c>
      <c r="H23" s="50">
        <f>H9/$H$13</f>
        <v>1</v>
      </c>
      <c r="I23" s="50">
        <f>I9/$I$13</f>
        <v>0</v>
      </c>
      <c r="J23" s="50">
        <v>0</v>
      </c>
      <c r="K23" s="51">
        <f>K9/$K$13</f>
        <v>0.29977036312743288</v>
      </c>
      <c r="L23" s="51">
        <f>L9/$L$13</f>
        <v>0.50685589842454881</v>
      </c>
      <c r="M23" s="51">
        <f>M9/$M$13</f>
        <v>0.40565388193554447</v>
      </c>
      <c r="N23" s="51">
        <f>N9/$N$13</f>
        <v>0.49906878170649893</v>
      </c>
    </row>
    <row r="24" spans="1:14" ht="14.4">
      <c r="A24" s="193"/>
      <c r="B24" s="30" t="s">
        <v>11</v>
      </c>
      <c r="C24" s="48">
        <f>C10/$C$14</f>
        <v>0.27228503988207114</v>
      </c>
      <c r="D24" s="48">
        <f>D10/$D$14</f>
        <v>0.41585360333439791</v>
      </c>
      <c r="E24" s="49">
        <f>E10/$E$14</f>
        <v>0.47197819587474155</v>
      </c>
      <c r="F24" s="49">
        <v>0</v>
      </c>
      <c r="G24" s="50">
        <f t="shared" si="12"/>
        <v>0</v>
      </c>
      <c r="H24" s="50">
        <f>H10/$H$14</f>
        <v>0.11223412302142559</v>
      </c>
      <c r="I24" s="50">
        <f>I10/$I$14</f>
        <v>1</v>
      </c>
      <c r="J24" s="50">
        <v>0</v>
      </c>
      <c r="K24" s="51">
        <f>K10/$K$14</f>
        <v>0.25229256391631888</v>
      </c>
      <c r="L24" s="51">
        <f>L10/$L$14</f>
        <v>0.49346723611264692</v>
      </c>
      <c r="M24" s="51">
        <f>M10/$M$14</f>
        <v>0.49520775959702079</v>
      </c>
      <c r="N24" s="51">
        <f>N10/$N$14</f>
        <v>0.42768486199771522</v>
      </c>
    </row>
    <row r="25" spans="1:14" ht="14.4">
      <c r="A25" s="192" t="s">
        <v>36</v>
      </c>
      <c r="B25" s="30" t="s">
        <v>10</v>
      </c>
      <c r="C25" s="48">
        <f>C11/$K$13</f>
        <v>0.42682816767927728</v>
      </c>
      <c r="D25" s="48">
        <f>D11/$D$13</f>
        <v>0.26485096708630829</v>
      </c>
      <c r="E25" s="49">
        <f>E11/$E$13</f>
        <v>0.13248629015679211</v>
      </c>
      <c r="F25" s="49">
        <v>0</v>
      </c>
      <c r="G25" s="50">
        <f t="shared" si="12"/>
        <v>0</v>
      </c>
      <c r="H25" s="50">
        <f>H11/$H$13</f>
        <v>0</v>
      </c>
      <c r="I25" s="50">
        <f>I11/$I$13</f>
        <v>1</v>
      </c>
      <c r="J25" s="50">
        <v>0</v>
      </c>
      <c r="K25" s="51">
        <f>K11/$K$13</f>
        <v>0.42682816767927728</v>
      </c>
      <c r="L25" s="51">
        <f>L11/$L$13</f>
        <v>0.26089318752120683</v>
      </c>
      <c r="M25" s="51">
        <f>M11/$M$13</f>
        <v>0.15711384295752415</v>
      </c>
      <c r="N25" s="51">
        <f>N11/$N$13</f>
        <v>0.30470021031763478</v>
      </c>
    </row>
    <row r="26" spans="1:14" ht="14.4">
      <c r="A26" s="193"/>
      <c r="B26" s="30" t="s">
        <v>11</v>
      </c>
      <c r="C26" s="48">
        <f>C12/$C$14</f>
        <v>0.4102082822002811</v>
      </c>
      <c r="D26" s="48">
        <f>D12/$D$14</f>
        <v>0.38999452406284602</v>
      </c>
      <c r="E26" s="49">
        <f>E12/$E$14</f>
        <v>0.32079489204413991</v>
      </c>
      <c r="F26" s="49">
        <v>0</v>
      </c>
      <c r="G26" s="50">
        <f t="shared" si="12"/>
        <v>1</v>
      </c>
      <c r="H26" s="50">
        <f>H12/$H$14</f>
        <v>0.2664443739391989</v>
      </c>
      <c r="I26" s="50">
        <f>I12/$I$14</f>
        <v>0</v>
      </c>
      <c r="J26" s="50">
        <v>0</v>
      </c>
      <c r="K26" s="51">
        <f>K12/$K$14</f>
        <v>0.45351362408765605</v>
      </c>
      <c r="L26" s="51">
        <f>L12/$L$14</f>
        <v>0.43780693771667417</v>
      </c>
      <c r="M26" s="51">
        <f>M12/$M$14</f>
        <v>0.30668197979638501</v>
      </c>
      <c r="N26" s="51">
        <f>N12/$N$14</f>
        <v>0.42861939278903499</v>
      </c>
    </row>
    <row r="27" spans="1:14" ht="14.4">
      <c r="A27" s="194" t="s">
        <v>12</v>
      </c>
      <c r="B27" s="30" t="s">
        <v>10</v>
      </c>
      <c r="C27" s="48">
        <f>C13/$K$13</f>
        <v>1</v>
      </c>
      <c r="D27" s="48">
        <f>D13/$D$13</f>
        <v>1</v>
      </c>
      <c r="E27" s="49">
        <f>E13/$E$13</f>
        <v>1</v>
      </c>
      <c r="F27" s="49">
        <v>0</v>
      </c>
      <c r="G27" s="50">
        <f t="shared" si="12"/>
        <v>0</v>
      </c>
      <c r="H27" s="50">
        <f>H13/$H$13</f>
        <v>1</v>
      </c>
      <c r="I27" s="50">
        <f>I13/$I$13</f>
        <v>1</v>
      </c>
      <c r="J27" s="50">
        <v>0</v>
      </c>
      <c r="K27" s="51">
        <f>K13/$K$13</f>
        <v>1</v>
      </c>
      <c r="L27" s="51">
        <f>L13/$L$13</f>
        <v>1</v>
      </c>
      <c r="M27" s="51">
        <f>M13/$M$13</f>
        <v>1</v>
      </c>
      <c r="N27" s="51">
        <f>N13/$N$13</f>
        <v>1</v>
      </c>
    </row>
    <row r="28" spans="1:14" ht="14.4">
      <c r="A28" s="193"/>
      <c r="B28" s="30" t="s">
        <v>11</v>
      </c>
      <c r="C28" s="48">
        <f>C14/$C$14</f>
        <v>1</v>
      </c>
      <c r="D28" s="48">
        <f>D14/$D$14</f>
        <v>1</v>
      </c>
      <c r="E28" s="49">
        <f>E14/$E$14</f>
        <v>1</v>
      </c>
      <c r="F28" s="49">
        <v>0</v>
      </c>
      <c r="G28" s="50">
        <f t="shared" si="12"/>
        <v>1</v>
      </c>
      <c r="H28" s="50">
        <f>H14/$H$14</f>
        <v>1</v>
      </c>
      <c r="I28" s="50">
        <f>I14/$I$14</f>
        <v>1</v>
      </c>
      <c r="J28" s="50">
        <v>0</v>
      </c>
      <c r="K28" s="51">
        <f>K14/$K$14</f>
        <v>1</v>
      </c>
      <c r="L28" s="51">
        <f>L14/$L$14</f>
        <v>1</v>
      </c>
      <c r="M28" s="51">
        <f>M14/$M$14</f>
        <v>1</v>
      </c>
      <c r="N28" s="51">
        <f>N14/$N$14</f>
        <v>1</v>
      </c>
    </row>
    <row r="31" spans="1:14" ht="114" customHeight="1">
      <c r="A31" s="52"/>
      <c r="B31" s="52"/>
      <c r="C31" s="52"/>
      <c r="D31" s="52"/>
      <c r="E31" s="52"/>
      <c r="F31" s="53" t="s">
        <v>38</v>
      </c>
    </row>
    <row r="32" spans="1:14" ht="14.4">
      <c r="A32" s="54"/>
      <c r="B32" s="55"/>
      <c r="C32" s="55"/>
      <c r="D32" s="55"/>
      <c r="E32" s="55"/>
      <c r="F32" s="55"/>
    </row>
    <row r="33" spans="1:6" ht="14.4">
      <c r="A33" s="54"/>
      <c r="B33" s="55"/>
      <c r="C33" s="55"/>
      <c r="D33" s="55"/>
      <c r="E33" s="55"/>
      <c r="F33" s="55"/>
    </row>
    <row r="34" spans="1:6" ht="32.25" customHeight="1">
      <c r="A34" s="3" t="s">
        <v>21</v>
      </c>
      <c r="B34" s="56" t="s">
        <v>39</v>
      </c>
      <c r="C34" s="55"/>
      <c r="D34" s="55"/>
      <c r="E34" s="55"/>
      <c r="F34" s="55"/>
    </row>
    <row r="35" spans="1:6" ht="15.75" customHeight="1">
      <c r="A35" s="29" t="s">
        <v>33</v>
      </c>
      <c r="B35" s="57">
        <v>0</v>
      </c>
      <c r="C35" s="55"/>
      <c r="D35" s="55"/>
      <c r="E35" s="55"/>
      <c r="F35" s="55"/>
    </row>
    <row r="36" spans="1:6" ht="15.75" customHeight="1">
      <c r="A36" s="29" t="s">
        <v>34</v>
      </c>
      <c r="B36" s="58">
        <v>0.27</v>
      </c>
      <c r="F36" s="55"/>
    </row>
    <row r="37" spans="1:6" ht="15.75" customHeight="1">
      <c r="A37" s="29" t="s">
        <v>35</v>
      </c>
      <c r="B37" s="58">
        <v>0.3</v>
      </c>
    </row>
    <row r="38" spans="1:6" ht="15.75" customHeight="1">
      <c r="A38" s="29" t="s">
        <v>36</v>
      </c>
      <c r="B38" s="58">
        <v>0.43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60" customHeight="1">
      <c r="A43" s="59"/>
      <c r="B43" s="60"/>
    </row>
    <row r="44" spans="1:6" ht="15.75" customHeight="1">
      <c r="A44" s="61"/>
      <c r="B44" s="62"/>
    </row>
    <row r="45" spans="1:6" ht="15.75" customHeight="1">
      <c r="A45" s="61"/>
      <c r="B45" s="63"/>
    </row>
    <row r="46" spans="1:6" ht="15.75" customHeight="1">
      <c r="A46" s="61"/>
      <c r="B46" s="39"/>
    </row>
    <row r="47" spans="1:6" ht="30" customHeight="1">
      <c r="A47" s="61" t="s">
        <v>40</v>
      </c>
      <c r="B47" s="39"/>
    </row>
    <row r="48" spans="1:6" ht="45.75" customHeight="1">
      <c r="A48" s="3" t="s">
        <v>21</v>
      </c>
      <c r="B48" s="64" t="s">
        <v>41</v>
      </c>
      <c r="C48" s="64" t="s">
        <v>42</v>
      </c>
      <c r="D48" s="64" t="s">
        <v>43</v>
      </c>
    </row>
    <row r="49" spans="1:4" ht="15.75" customHeight="1">
      <c r="A49" s="192" t="s">
        <v>44</v>
      </c>
      <c r="B49" s="195">
        <v>0</v>
      </c>
      <c r="C49" s="195">
        <v>1.1188953779034437E-3</v>
      </c>
      <c r="D49" s="195">
        <v>4.1741572367447285E-2</v>
      </c>
    </row>
    <row r="50" spans="1:4" ht="15.75" customHeight="1">
      <c r="A50" s="193"/>
      <c r="B50" s="193"/>
      <c r="C50" s="193"/>
      <c r="D50" s="193"/>
    </row>
    <row r="51" spans="1:4" ht="15.75" customHeight="1">
      <c r="A51" s="192" t="s">
        <v>34</v>
      </c>
      <c r="B51" s="195">
        <v>0.27340146919328973</v>
      </c>
      <c r="C51" s="195">
        <v>0.23113201867634109</v>
      </c>
      <c r="D51" s="195">
        <v>0.395490702739484</v>
      </c>
    </row>
    <row r="52" spans="1:4" ht="15.75" customHeight="1">
      <c r="A52" s="193"/>
      <c r="B52" s="193"/>
      <c r="C52" s="193"/>
      <c r="D52" s="193"/>
    </row>
    <row r="53" spans="1:4" ht="15.75" customHeight="1">
      <c r="A53" s="192" t="s">
        <v>35</v>
      </c>
      <c r="B53" s="195">
        <v>0.29977036312743288</v>
      </c>
      <c r="C53" s="195">
        <v>0.50685589842454881</v>
      </c>
      <c r="D53" s="195">
        <v>0.40565388193554447</v>
      </c>
    </row>
    <row r="54" spans="1:4" ht="15.75" customHeight="1">
      <c r="A54" s="193"/>
      <c r="B54" s="193"/>
      <c r="C54" s="193"/>
      <c r="D54" s="193"/>
    </row>
    <row r="55" spans="1:4" ht="15.75" customHeight="1">
      <c r="A55" s="192" t="s">
        <v>36</v>
      </c>
      <c r="B55" s="195">
        <v>0.42682816767927728</v>
      </c>
      <c r="C55" s="195">
        <v>0.26089318752120683</v>
      </c>
      <c r="D55" s="195">
        <v>0.15711384295752415</v>
      </c>
    </row>
    <row r="56" spans="1:4" ht="15.75" customHeight="1">
      <c r="A56" s="193"/>
      <c r="B56" s="193"/>
      <c r="C56" s="193"/>
      <c r="D56" s="193"/>
    </row>
    <row r="57" spans="1:4" ht="15.75" customHeight="1">
      <c r="A57" s="194" t="s">
        <v>12</v>
      </c>
      <c r="B57" s="195">
        <v>1</v>
      </c>
      <c r="C57" s="195">
        <v>1</v>
      </c>
      <c r="D57" s="195">
        <v>1</v>
      </c>
    </row>
    <row r="58" spans="1:4" ht="15.75" customHeight="1">
      <c r="A58" s="193"/>
      <c r="B58" s="193"/>
      <c r="C58" s="193"/>
      <c r="D58" s="193"/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0">
    <mergeCell ref="A57:A58"/>
    <mergeCell ref="B57:B58"/>
    <mergeCell ref="A53:A54"/>
    <mergeCell ref="A55:A56"/>
    <mergeCell ref="B55:B56"/>
    <mergeCell ref="C55:C56"/>
    <mergeCell ref="D55:D56"/>
    <mergeCell ref="B53:B54"/>
    <mergeCell ref="C53:C54"/>
    <mergeCell ref="D53:D54"/>
    <mergeCell ref="C57:C58"/>
    <mergeCell ref="D57:D58"/>
    <mergeCell ref="A49:A50"/>
    <mergeCell ref="B49:B50"/>
    <mergeCell ref="C49:C50"/>
    <mergeCell ref="D49:D50"/>
    <mergeCell ref="A51:A52"/>
    <mergeCell ref="B51:B52"/>
    <mergeCell ref="C51:C52"/>
    <mergeCell ref="D51:D52"/>
    <mergeCell ref="A19:A20"/>
    <mergeCell ref="A21:A22"/>
    <mergeCell ref="A23:A24"/>
    <mergeCell ref="A25:A26"/>
    <mergeCell ref="A27:A28"/>
    <mergeCell ref="A5:A6"/>
    <mergeCell ref="A7:A8"/>
    <mergeCell ref="A9:A10"/>
    <mergeCell ref="A11:A12"/>
    <mergeCell ref="A13:A1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L1000"/>
  <sheetViews>
    <sheetView workbookViewId="0"/>
  </sheetViews>
  <sheetFormatPr defaultColWidth="14.44140625" defaultRowHeight="15" customHeight="1"/>
  <cols>
    <col min="1" max="1" width="45" customWidth="1"/>
    <col min="2" max="2" width="22.5546875" customWidth="1"/>
    <col min="3" max="3" width="19.6640625" customWidth="1"/>
    <col min="5" max="5" width="33.109375" customWidth="1"/>
    <col min="8" max="8" width="15" customWidth="1"/>
    <col min="10" max="10" width="55.44140625" customWidth="1"/>
    <col min="11" max="11" width="16.33203125" customWidth="1"/>
    <col min="12" max="12" width="16.44140625" customWidth="1"/>
    <col min="13" max="13" width="16" customWidth="1"/>
  </cols>
  <sheetData>
    <row r="2" spans="1:12" ht="33" customHeight="1">
      <c r="A2" s="65" t="s">
        <v>45</v>
      </c>
      <c r="B2" s="65" t="s">
        <v>46</v>
      </c>
      <c r="C2" s="65" t="s">
        <v>47</v>
      </c>
      <c r="E2" s="65" t="s">
        <v>45</v>
      </c>
      <c r="F2" s="65" t="s">
        <v>48</v>
      </c>
      <c r="G2" s="66" t="s">
        <v>49</v>
      </c>
      <c r="J2" s="65" t="s">
        <v>45</v>
      </c>
      <c r="K2" s="65" t="s">
        <v>6</v>
      </c>
      <c r="L2" s="67" t="s">
        <v>9</v>
      </c>
    </row>
    <row r="3" spans="1:12" ht="35.25" customHeight="1">
      <c r="A3" s="68" t="s">
        <v>50</v>
      </c>
      <c r="B3" s="69">
        <v>5449.4220889999997</v>
      </c>
      <c r="C3" s="69">
        <v>3458.6982400000002</v>
      </c>
      <c r="E3" s="68" t="s">
        <v>51</v>
      </c>
      <c r="F3" s="69">
        <v>21709.373439999999</v>
      </c>
      <c r="G3" s="70">
        <f t="shared" ref="G3:G62" si="0">F3/$F$62</f>
        <v>0.19197996165470282</v>
      </c>
      <c r="J3" s="68" t="s">
        <v>52</v>
      </c>
      <c r="K3" s="69">
        <v>7269.4581900000003</v>
      </c>
      <c r="L3" s="71">
        <f t="shared" ref="L3:L62" si="1">K3/$K$62</f>
        <v>0.11585590232730419</v>
      </c>
    </row>
    <row r="4" spans="1:12" ht="39.75" customHeight="1">
      <c r="A4" s="68" t="s">
        <v>53</v>
      </c>
      <c r="B4" s="69">
        <v>53.323384660000002</v>
      </c>
      <c r="C4" s="69">
        <v>0</v>
      </c>
      <c r="E4" s="68" t="s">
        <v>54</v>
      </c>
      <c r="F4" s="69">
        <v>12102.98763</v>
      </c>
      <c r="G4" s="70">
        <f t="shared" si="0"/>
        <v>0.10702893418534067</v>
      </c>
      <c r="J4" s="68" t="s">
        <v>55</v>
      </c>
      <c r="K4" s="69">
        <v>4834.8495750000002</v>
      </c>
      <c r="L4" s="71">
        <f t="shared" si="1"/>
        <v>7.7054691764917929E-2</v>
      </c>
    </row>
    <row r="5" spans="1:12" ht="19.5" customHeight="1">
      <c r="A5" s="68" t="s">
        <v>56</v>
      </c>
      <c r="B5" s="69">
        <v>0</v>
      </c>
      <c r="C5" s="69">
        <v>36.003576670000001</v>
      </c>
      <c r="E5" s="68" t="s">
        <v>57</v>
      </c>
      <c r="F5" s="69">
        <v>9941.4639590000006</v>
      </c>
      <c r="G5" s="70">
        <f t="shared" si="0"/>
        <v>8.7914184852698835E-2</v>
      </c>
      <c r="J5" s="68" t="s">
        <v>58</v>
      </c>
      <c r="K5" s="69">
        <v>3763.194567</v>
      </c>
      <c r="L5" s="71">
        <f t="shared" si="1"/>
        <v>5.9975350404071009E-2</v>
      </c>
    </row>
    <row r="6" spans="1:12" ht="18" customHeight="1">
      <c r="A6" s="68" t="s">
        <v>59</v>
      </c>
      <c r="B6" s="69">
        <v>2261.2878660000001</v>
      </c>
      <c r="C6" s="69">
        <v>0</v>
      </c>
      <c r="E6" s="68" t="s">
        <v>60</v>
      </c>
      <c r="F6" s="69">
        <v>8900.8967599999996</v>
      </c>
      <c r="G6" s="70">
        <f t="shared" si="0"/>
        <v>7.8712258711657629E-2</v>
      </c>
      <c r="J6" s="68" t="s">
        <v>50</v>
      </c>
      <c r="K6" s="69">
        <v>3458.6982400000002</v>
      </c>
      <c r="L6" s="71">
        <f t="shared" si="1"/>
        <v>5.5122485747876475E-2</v>
      </c>
    </row>
    <row r="7" spans="1:12" ht="17.25" customHeight="1">
      <c r="A7" s="68" t="s">
        <v>61</v>
      </c>
      <c r="B7" s="69">
        <v>7606.9887179999996</v>
      </c>
      <c r="C7" s="69">
        <v>0</v>
      </c>
      <c r="E7" s="68" t="s">
        <v>61</v>
      </c>
      <c r="F7" s="69">
        <v>7606.9887179999996</v>
      </c>
      <c r="G7" s="70">
        <f t="shared" si="0"/>
        <v>6.7269993140317785E-2</v>
      </c>
      <c r="J7" s="68" t="s">
        <v>62</v>
      </c>
      <c r="K7" s="69">
        <v>2998.8908310000002</v>
      </c>
      <c r="L7" s="71">
        <f t="shared" si="1"/>
        <v>4.7794373958230871E-2</v>
      </c>
    </row>
    <row r="8" spans="1:12" ht="15" customHeight="1">
      <c r="A8" s="68" t="s">
        <v>60</v>
      </c>
      <c r="B8" s="69">
        <v>8900.8967599999996</v>
      </c>
      <c r="C8" s="69">
        <v>1427.3425050000001</v>
      </c>
      <c r="E8" s="68" t="s">
        <v>50</v>
      </c>
      <c r="F8" s="69">
        <v>5449.4220889999997</v>
      </c>
      <c r="G8" s="70">
        <f t="shared" si="0"/>
        <v>4.8190236654131212E-2</v>
      </c>
      <c r="J8" s="68" t="s">
        <v>63</v>
      </c>
      <c r="K8" s="69">
        <v>2448.6340449999998</v>
      </c>
      <c r="L8" s="71">
        <f t="shared" si="1"/>
        <v>3.9024738754681765E-2</v>
      </c>
    </row>
    <row r="9" spans="1:12" ht="15" customHeight="1">
      <c r="A9" s="68" t="s">
        <v>54</v>
      </c>
      <c r="B9" s="69">
        <v>12102.98763</v>
      </c>
      <c r="C9" s="69">
        <v>1062.511307</v>
      </c>
      <c r="E9" s="68" t="s">
        <v>64</v>
      </c>
      <c r="F9" s="69">
        <v>4433.9355230000001</v>
      </c>
      <c r="G9" s="70">
        <f t="shared" si="0"/>
        <v>3.9210103139898117E-2</v>
      </c>
      <c r="J9" s="68" t="s">
        <v>65</v>
      </c>
      <c r="K9" s="69">
        <v>2445.1588230000002</v>
      </c>
      <c r="L9" s="71">
        <f t="shared" si="1"/>
        <v>3.8969352923980995E-2</v>
      </c>
    </row>
    <row r="10" spans="1:12" ht="15" customHeight="1">
      <c r="A10" s="68" t="s">
        <v>66</v>
      </c>
      <c r="B10" s="69">
        <v>1524.5602859999999</v>
      </c>
      <c r="C10" s="69">
        <v>1524.5602859999999</v>
      </c>
      <c r="E10" s="68" t="s">
        <v>58</v>
      </c>
      <c r="F10" s="69">
        <v>4195.6796039999999</v>
      </c>
      <c r="G10" s="70">
        <f t="shared" si="0"/>
        <v>3.7103162452731694E-2</v>
      </c>
      <c r="J10" s="68" t="s">
        <v>57</v>
      </c>
      <c r="K10" s="69">
        <v>2292.9977330000002</v>
      </c>
      <c r="L10" s="71">
        <f t="shared" si="1"/>
        <v>3.6544308316763009E-2</v>
      </c>
    </row>
    <row r="11" spans="1:12" ht="15" customHeight="1">
      <c r="A11" s="68" t="s">
        <v>67</v>
      </c>
      <c r="B11" s="69">
        <v>271.07755959999997</v>
      </c>
      <c r="C11" s="69">
        <v>1639.9148499999999</v>
      </c>
      <c r="E11" s="68" t="s">
        <v>52</v>
      </c>
      <c r="F11" s="69">
        <v>3949.5732509999998</v>
      </c>
      <c r="G11" s="70">
        <f t="shared" si="0"/>
        <v>3.4926798941251246E-2</v>
      </c>
      <c r="J11" s="68" t="s">
        <v>68</v>
      </c>
      <c r="K11" s="69">
        <v>1884.814114</v>
      </c>
      <c r="L11" s="71">
        <f t="shared" si="1"/>
        <v>3.0038942956862703E-2</v>
      </c>
    </row>
    <row r="12" spans="1:12" ht="15" customHeight="1">
      <c r="A12" s="68" t="s">
        <v>69</v>
      </c>
      <c r="B12" s="69">
        <v>508.88357130000003</v>
      </c>
      <c r="C12" s="69">
        <v>0</v>
      </c>
      <c r="E12" s="68" t="s">
        <v>70</v>
      </c>
      <c r="F12" s="69">
        <v>3137.3452379999999</v>
      </c>
      <c r="G12" s="70">
        <f t="shared" si="0"/>
        <v>2.7744118002919413E-2</v>
      </c>
      <c r="J12" s="68" t="s">
        <v>71</v>
      </c>
      <c r="K12" s="69">
        <v>1851.88861</v>
      </c>
      <c r="L12" s="71">
        <f t="shared" si="1"/>
        <v>2.951419766281194E-2</v>
      </c>
    </row>
    <row r="13" spans="1:12" ht="15" customHeight="1">
      <c r="A13" s="68" t="s">
        <v>72</v>
      </c>
      <c r="B13" s="69">
        <v>0</v>
      </c>
      <c r="C13" s="69">
        <v>838.57451460000004</v>
      </c>
      <c r="E13" s="68" t="s">
        <v>73</v>
      </c>
      <c r="F13" s="69">
        <v>2791.9546890000001</v>
      </c>
      <c r="G13" s="70">
        <f t="shared" si="0"/>
        <v>2.4689766179446578E-2</v>
      </c>
      <c r="J13" s="68" t="s">
        <v>74</v>
      </c>
      <c r="K13" s="69">
        <v>1825.2487590000001</v>
      </c>
      <c r="L13" s="71">
        <f t="shared" si="1"/>
        <v>2.9089629023058897E-2</v>
      </c>
    </row>
    <row r="14" spans="1:12" ht="15" customHeight="1">
      <c r="A14" s="68" t="s">
        <v>75</v>
      </c>
      <c r="B14" s="69">
        <v>945.69502709999995</v>
      </c>
      <c r="C14" s="69">
        <v>1338.2996049999999</v>
      </c>
      <c r="E14" s="68" t="s">
        <v>68</v>
      </c>
      <c r="F14" s="69">
        <v>2665.2954789999999</v>
      </c>
      <c r="G14" s="70">
        <f t="shared" si="0"/>
        <v>2.3569695609643206E-2</v>
      </c>
      <c r="J14" s="68" t="s">
        <v>76</v>
      </c>
      <c r="K14" s="69">
        <v>1705.7227780000001</v>
      </c>
      <c r="L14" s="71">
        <f t="shared" si="1"/>
        <v>2.7184701583024853E-2</v>
      </c>
    </row>
    <row r="15" spans="1:12" ht="15" customHeight="1">
      <c r="A15" s="68" t="s">
        <v>77</v>
      </c>
      <c r="B15" s="69">
        <v>0</v>
      </c>
      <c r="C15" s="69">
        <v>621.8514563</v>
      </c>
      <c r="E15" s="68" t="s">
        <v>59</v>
      </c>
      <c r="F15" s="69">
        <v>2261.2878660000001</v>
      </c>
      <c r="G15" s="70">
        <f t="shared" si="0"/>
        <v>1.9996982363620203E-2</v>
      </c>
      <c r="J15" s="68" t="s">
        <v>67</v>
      </c>
      <c r="K15" s="69">
        <v>1639.9148499999999</v>
      </c>
      <c r="L15" s="71">
        <f t="shared" si="1"/>
        <v>2.6135897575978177E-2</v>
      </c>
    </row>
    <row r="16" spans="1:12" ht="15" customHeight="1">
      <c r="A16" s="68" t="s">
        <v>78</v>
      </c>
      <c r="B16" s="69">
        <v>0</v>
      </c>
      <c r="C16" s="69">
        <v>499.14248509999999</v>
      </c>
      <c r="E16" s="68" t="s">
        <v>71</v>
      </c>
      <c r="F16" s="69">
        <v>1996.254531</v>
      </c>
      <c r="G16" s="70">
        <f t="shared" si="0"/>
        <v>1.7653244087103732E-2</v>
      </c>
      <c r="J16" s="68" t="s">
        <v>79</v>
      </c>
      <c r="K16" s="69">
        <v>1564.425493</v>
      </c>
      <c r="L16" s="71">
        <f t="shared" si="1"/>
        <v>2.4932797242672181E-2</v>
      </c>
    </row>
    <row r="17" spans="1:12" ht="15" customHeight="1">
      <c r="A17" s="68" t="s">
        <v>80</v>
      </c>
      <c r="B17" s="69">
        <v>524.05489450000005</v>
      </c>
      <c r="C17" s="69">
        <v>0</v>
      </c>
      <c r="E17" s="68" t="s">
        <v>81</v>
      </c>
      <c r="F17" s="69">
        <v>1744.9699949999999</v>
      </c>
      <c r="G17" s="70">
        <f t="shared" si="0"/>
        <v>1.5431088955863804E-2</v>
      </c>
      <c r="J17" s="68" t="s">
        <v>66</v>
      </c>
      <c r="K17" s="69">
        <v>1524.5602859999999</v>
      </c>
      <c r="L17" s="71">
        <f t="shared" si="1"/>
        <v>2.4297451470300421E-2</v>
      </c>
    </row>
    <row r="18" spans="1:12" ht="15" customHeight="1">
      <c r="A18" s="68" t="s">
        <v>82</v>
      </c>
      <c r="B18" s="69">
        <v>912.39740689999996</v>
      </c>
      <c r="C18" s="69">
        <v>0</v>
      </c>
      <c r="E18" s="68" t="s">
        <v>55</v>
      </c>
      <c r="F18" s="69">
        <v>1551.200337</v>
      </c>
      <c r="G18" s="70">
        <f t="shared" si="0"/>
        <v>1.3717548414700914E-2</v>
      </c>
      <c r="J18" s="68" t="s">
        <v>83</v>
      </c>
      <c r="K18" s="69">
        <v>1499.338088</v>
      </c>
      <c r="L18" s="71">
        <f t="shared" si="1"/>
        <v>2.3895476463141337E-2</v>
      </c>
    </row>
    <row r="19" spans="1:12" ht="31.5" customHeight="1">
      <c r="A19" s="68" t="s">
        <v>84</v>
      </c>
      <c r="B19" s="69">
        <v>0</v>
      </c>
      <c r="C19" s="69">
        <v>180.06848389999999</v>
      </c>
      <c r="E19" s="68" t="s">
        <v>66</v>
      </c>
      <c r="F19" s="69">
        <v>1524.5602859999999</v>
      </c>
      <c r="G19" s="70">
        <f t="shared" si="0"/>
        <v>1.3481965569180552E-2</v>
      </c>
      <c r="J19" s="68" t="s">
        <v>60</v>
      </c>
      <c r="K19" s="69">
        <v>1427.3425050000001</v>
      </c>
      <c r="L19" s="71">
        <f t="shared" si="1"/>
        <v>2.2748057630260572E-2</v>
      </c>
    </row>
    <row r="20" spans="1:12" ht="25.5" customHeight="1">
      <c r="A20" s="68" t="s">
        <v>85</v>
      </c>
      <c r="B20" s="69">
        <v>0</v>
      </c>
      <c r="C20" s="69">
        <v>814.34009849999995</v>
      </c>
      <c r="E20" s="68" t="s">
        <v>83</v>
      </c>
      <c r="F20" s="69">
        <v>1346.598596</v>
      </c>
      <c r="G20" s="70">
        <f t="shared" si="0"/>
        <v>1.1908217781542602E-2</v>
      </c>
      <c r="J20" s="68" t="s">
        <v>64</v>
      </c>
      <c r="K20" s="69">
        <v>1370.7188839999999</v>
      </c>
      <c r="L20" s="71">
        <f t="shared" si="1"/>
        <v>2.1845627141972104E-2</v>
      </c>
    </row>
    <row r="21" spans="1:12" ht="15.75" customHeight="1">
      <c r="A21" s="68" t="s">
        <v>86</v>
      </c>
      <c r="B21" s="69">
        <v>0</v>
      </c>
      <c r="C21" s="69">
        <v>916.15705949999995</v>
      </c>
      <c r="E21" s="68" t="s">
        <v>87</v>
      </c>
      <c r="F21" s="69">
        <v>1300.961573</v>
      </c>
      <c r="G21" s="70">
        <f t="shared" si="0"/>
        <v>1.1504641236609632E-2</v>
      </c>
      <c r="J21" s="68" t="s">
        <v>70</v>
      </c>
      <c r="K21" s="69">
        <v>1353.4687530000001</v>
      </c>
      <c r="L21" s="71">
        <f t="shared" si="1"/>
        <v>2.157070575993315E-2</v>
      </c>
    </row>
    <row r="22" spans="1:12" ht="15.75" customHeight="1">
      <c r="A22" s="68" t="s">
        <v>63</v>
      </c>
      <c r="B22" s="69">
        <v>0</v>
      </c>
      <c r="C22" s="69">
        <v>2448.6340449999998</v>
      </c>
      <c r="E22" s="68" t="s">
        <v>88</v>
      </c>
      <c r="F22" s="69">
        <v>1251.43596</v>
      </c>
      <c r="G22" s="70">
        <f t="shared" si="0"/>
        <v>1.106667717878256E-2</v>
      </c>
      <c r="J22" s="68" t="s">
        <v>75</v>
      </c>
      <c r="K22" s="69">
        <v>1338.2996049999999</v>
      </c>
      <c r="L22" s="71">
        <f t="shared" si="1"/>
        <v>2.1328949733123066E-2</v>
      </c>
    </row>
    <row r="23" spans="1:12" ht="15.75" customHeight="1">
      <c r="A23" s="68" t="s">
        <v>89</v>
      </c>
      <c r="B23" s="69">
        <v>0</v>
      </c>
      <c r="C23" s="69">
        <v>69.953377230000001</v>
      </c>
      <c r="E23" s="68" t="s">
        <v>90</v>
      </c>
      <c r="F23" s="69">
        <v>1128.4403219999999</v>
      </c>
      <c r="G23" s="70">
        <f t="shared" si="0"/>
        <v>9.9790042465260805E-3</v>
      </c>
      <c r="J23" s="68" t="s">
        <v>54</v>
      </c>
      <c r="K23" s="69">
        <v>1062.511307</v>
      </c>
      <c r="L23" s="71">
        <f t="shared" si="1"/>
        <v>1.6933614994138691E-2</v>
      </c>
    </row>
    <row r="24" spans="1:12" ht="15.75" customHeight="1">
      <c r="A24" s="68" t="s">
        <v>91</v>
      </c>
      <c r="B24" s="69">
        <v>0</v>
      </c>
      <c r="C24" s="69">
        <v>730.66717140000003</v>
      </c>
      <c r="E24" s="68" t="s">
        <v>92</v>
      </c>
      <c r="F24" s="69">
        <v>1118.0226849999999</v>
      </c>
      <c r="G24" s="70">
        <f t="shared" si="0"/>
        <v>9.886879176342912E-3</v>
      </c>
      <c r="J24" s="68" t="s">
        <v>84</v>
      </c>
      <c r="K24" s="72">
        <v>1053.8124829999999</v>
      </c>
      <c r="L24" s="71">
        <f t="shared" si="1"/>
        <v>1.6794978788060393E-2</v>
      </c>
    </row>
    <row r="25" spans="1:12" ht="15.75" customHeight="1">
      <c r="A25" s="68" t="s">
        <v>83</v>
      </c>
      <c r="B25" s="69">
        <v>1346.598596</v>
      </c>
      <c r="C25" s="69">
        <v>1499.338088</v>
      </c>
      <c r="E25" s="68" t="s">
        <v>93</v>
      </c>
      <c r="F25" s="69">
        <v>1098.911169</v>
      </c>
      <c r="G25" s="70">
        <f t="shared" si="0"/>
        <v>9.7178725433793387E-3</v>
      </c>
      <c r="J25" s="68" t="s">
        <v>73</v>
      </c>
      <c r="K25" s="69">
        <v>1012.126118</v>
      </c>
      <c r="L25" s="71">
        <f t="shared" si="1"/>
        <v>1.6130608582525126E-2</v>
      </c>
    </row>
    <row r="26" spans="1:12" ht="15.75" customHeight="1">
      <c r="A26" s="68" t="s">
        <v>94</v>
      </c>
      <c r="B26" s="69">
        <v>498.42475280000002</v>
      </c>
      <c r="C26" s="69">
        <v>481.59863799999999</v>
      </c>
      <c r="E26" s="68" t="s">
        <v>65</v>
      </c>
      <c r="F26" s="69">
        <v>991.23446550000006</v>
      </c>
      <c r="G26" s="70">
        <f t="shared" si="0"/>
        <v>8.7656677519252196E-3</v>
      </c>
      <c r="J26" s="68" t="s">
        <v>86</v>
      </c>
      <c r="K26" s="69">
        <v>916.15705949999995</v>
      </c>
      <c r="L26" s="71">
        <f t="shared" si="1"/>
        <v>1.4601116070508992E-2</v>
      </c>
    </row>
    <row r="27" spans="1:12" ht="15.75" customHeight="1">
      <c r="A27" s="68" t="s">
        <v>64</v>
      </c>
      <c r="B27" s="69">
        <v>4433.9355230000001</v>
      </c>
      <c r="C27" s="69">
        <v>1370.7188839999999</v>
      </c>
      <c r="E27" s="68" t="s">
        <v>75</v>
      </c>
      <c r="F27" s="69">
        <v>945.69502709999995</v>
      </c>
      <c r="G27" s="70">
        <f t="shared" si="0"/>
        <v>8.3629541654658256E-3</v>
      </c>
      <c r="J27" s="68" t="s">
        <v>51</v>
      </c>
      <c r="K27" s="69">
        <v>847.98680920000004</v>
      </c>
      <c r="L27" s="71">
        <f t="shared" si="1"/>
        <v>1.3514662905230568E-2</v>
      </c>
    </row>
    <row r="28" spans="1:12" ht="15.75" customHeight="1">
      <c r="A28" s="68" t="s">
        <v>58</v>
      </c>
      <c r="B28" s="69">
        <v>4195.6796039999999</v>
      </c>
      <c r="C28" s="69">
        <v>3763.194567</v>
      </c>
      <c r="E28" s="68" t="s">
        <v>82</v>
      </c>
      <c r="F28" s="69">
        <v>912.39740689999996</v>
      </c>
      <c r="G28" s="70">
        <f t="shared" si="0"/>
        <v>8.0684972173251397E-3</v>
      </c>
      <c r="J28" s="68" t="s">
        <v>72</v>
      </c>
      <c r="K28" s="69">
        <v>838.57451460000004</v>
      </c>
      <c r="L28" s="71">
        <f t="shared" si="1"/>
        <v>1.3364655868206338E-2</v>
      </c>
    </row>
    <row r="29" spans="1:12" ht="15.75" customHeight="1">
      <c r="A29" s="68" t="s">
        <v>79</v>
      </c>
      <c r="B29" s="69">
        <v>812.72452339999995</v>
      </c>
      <c r="C29" s="69">
        <v>1564.425493</v>
      </c>
      <c r="E29" s="68" t="s">
        <v>79</v>
      </c>
      <c r="F29" s="69">
        <v>812.72452339999995</v>
      </c>
      <c r="G29" s="70">
        <f t="shared" si="0"/>
        <v>7.1870716706492208E-3</v>
      </c>
      <c r="J29" s="68" t="s">
        <v>52</v>
      </c>
      <c r="K29" s="72">
        <v>837.55186639999999</v>
      </c>
      <c r="L29" s="71">
        <f t="shared" si="1"/>
        <v>1.3348357565516136E-2</v>
      </c>
    </row>
    <row r="30" spans="1:12" ht="15.75" customHeight="1">
      <c r="A30" s="68" t="s">
        <v>95</v>
      </c>
      <c r="B30" s="69">
        <v>619.43043769999997</v>
      </c>
      <c r="C30" s="69">
        <v>0</v>
      </c>
      <c r="E30" s="68" t="s">
        <v>74</v>
      </c>
      <c r="F30" s="69">
        <v>677.19009229999995</v>
      </c>
      <c r="G30" s="70">
        <f t="shared" si="0"/>
        <v>5.9885158966936384E-3</v>
      </c>
      <c r="J30" s="68" t="s">
        <v>85</v>
      </c>
      <c r="K30" s="69">
        <v>814.34009849999995</v>
      </c>
      <c r="L30" s="71">
        <f t="shared" si="1"/>
        <v>1.2978423487297514E-2</v>
      </c>
    </row>
    <row r="31" spans="1:12" ht="15.75" customHeight="1">
      <c r="A31" s="68" t="s">
        <v>70</v>
      </c>
      <c r="B31" s="69">
        <v>3137.3452379999999</v>
      </c>
      <c r="C31" s="69">
        <v>1353.4687530000001</v>
      </c>
      <c r="E31" s="68" t="s">
        <v>95</v>
      </c>
      <c r="F31" s="69">
        <v>619.43043769999997</v>
      </c>
      <c r="G31" s="70">
        <f t="shared" si="0"/>
        <v>5.4777367023542151E-3</v>
      </c>
      <c r="J31" s="68" t="s">
        <v>96</v>
      </c>
      <c r="K31" s="69">
        <v>794.28698529999997</v>
      </c>
      <c r="L31" s="71">
        <f t="shared" si="1"/>
        <v>1.265882999579721E-2</v>
      </c>
    </row>
    <row r="32" spans="1:12" ht="15.75" customHeight="1">
      <c r="A32" s="68" t="s">
        <v>88</v>
      </c>
      <c r="B32" s="69">
        <v>1251.43596</v>
      </c>
      <c r="C32" s="69">
        <v>0</v>
      </c>
      <c r="E32" s="68" t="s">
        <v>51</v>
      </c>
      <c r="F32" s="72">
        <v>565.38424580000003</v>
      </c>
      <c r="G32" s="70">
        <f t="shared" si="0"/>
        <v>4.999796338150655E-3</v>
      </c>
      <c r="J32" s="68" t="s">
        <v>91</v>
      </c>
      <c r="K32" s="69">
        <v>730.66717140000003</v>
      </c>
      <c r="L32" s="71">
        <f t="shared" si="1"/>
        <v>1.164489872985789E-2</v>
      </c>
    </row>
    <row r="33" spans="1:12" ht="15.75" customHeight="1">
      <c r="A33" s="68" t="s">
        <v>96</v>
      </c>
      <c r="B33" s="69">
        <v>0</v>
      </c>
      <c r="C33" s="69">
        <v>794.28698529999997</v>
      </c>
      <c r="E33" s="68" t="s">
        <v>80</v>
      </c>
      <c r="F33" s="69">
        <v>524.05489450000005</v>
      </c>
      <c r="G33" s="70">
        <f t="shared" si="0"/>
        <v>4.6343133222673675E-3</v>
      </c>
      <c r="J33" s="68" t="s">
        <v>81</v>
      </c>
      <c r="K33" s="69">
        <v>701.05049919999999</v>
      </c>
      <c r="L33" s="71">
        <f t="shared" si="1"/>
        <v>1.1172887447588861E-2</v>
      </c>
    </row>
    <row r="34" spans="1:12" ht="15.75" customHeight="1">
      <c r="A34" s="68" t="s">
        <v>73</v>
      </c>
      <c r="B34" s="69">
        <v>2791.9546890000001</v>
      </c>
      <c r="C34" s="69">
        <v>1012.126118</v>
      </c>
      <c r="E34" s="68" t="s">
        <v>69</v>
      </c>
      <c r="F34" s="69">
        <v>508.88357130000003</v>
      </c>
      <c r="G34" s="70">
        <f t="shared" si="0"/>
        <v>4.5001505352004409E-3</v>
      </c>
      <c r="J34" s="68" t="s">
        <v>97</v>
      </c>
      <c r="K34" s="69">
        <v>692.50405179999996</v>
      </c>
      <c r="L34" s="71">
        <f t="shared" si="1"/>
        <v>1.1036679720776163E-2</v>
      </c>
    </row>
    <row r="35" spans="1:12" ht="15.75" customHeight="1">
      <c r="A35" s="68" t="s">
        <v>57</v>
      </c>
      <c r="B35" s="69">
        <v>9941.4639590000006</v>
      </c>
      <c r="C35" s="69">
        <v>2292.9977330000002</v>
      </c>
      <c r="E35" s="68" t="s">
        <v>94</v>
      </c>
      <c r="F35" s="69">
        <v>498.42475280000002</v>
      </c>
      <c r="G35" s="70">
        <f t="shared" si="0"/>
        <v>4.4076612894774891E-3</v>
      </c>
      <c r="J35" s="68" t="s">
        <v>77</v>
      </c>
      <c r="K35" s="69">
        <v>621.8514563</v>
      </c>
      <c r="L35" s="71">
        <f t="shared" si="1"/>
        <v>9.9106645502537345E-3</v>
      </c>
    </row>
    <row r="36" spans="1:12" ht="15.75" customHeight="1">
      <c r="A36" s="68" t="s">
        <v>74</v>
      </c>
      <c r="B36" s="69">
        <v>677.19009229999995</v>
      </c>
      <c r="C36" s="69">
        <v>1825.2487590000001</v>
      </c>
      <c r="E36" s="68" t="s">
        <v>98</v>
      </c>
      <c r="F36" s="69">
        <v>492.00938880000001</v>
      </c>
      <c r="G36" s="70">
        <f t="shared" si="0"/>
        <v>4.3509290517588419E-3</v>
      </c>
      <c r="J36" s="68" t="s">
        <v>92</v>
      </c>
      <c r="K36" s="69">
        <v>586.75026530000002</v>
      </c>
      <c r="L36" s="71">
        <f t="shared" si="1"/>
        <v>9.3512445701426656E-3</v>
      </c>
    </row>
    <row r="37" spans="1:12" ht="15.75" customHeight="1">
      <c r="A37" s="68" t="s">
        <v>76</v>
      </c>
      <c r="B37" s="69">
        <v>283.6989729</v>
      </c>
      <c r="C37" s="69">
        <v>1705.7227780000001</v>
      </c>
      <c r="E37" s="68" t="s">
        <v>99</v>
      </c>
      <c r="F37" s="69">
        <v>350.3643563</v>
      </c>
      <c r="G37" s="70">
        <f t="shared" si="0"/>
        <v>3.0983361115210816E-3</v>
      </c>
      <c r="J37" s="68" t="s">
        <v>78</v>
      </c>
      <c r="K37" s="69">
        <v>499.14248509999999</v>
      </c>
      <c r="L37" s="71">
        <f t="shared" si="1"/>
        <v>7.9550086801109289E-3</v>
      </c>
    </row>
    <row r="38" spans="1:12" ht="15.75" customHeight="1">
      <c r="A38" s="68" t="s">
        <v>62</v>
      </c>
      <c r="B38" s="69">
        <v>0</v>
      </c>
      <c r="C38" s="69">
        <v>2998.8908310000002</v>
      </c>
      <c r="E38" s="68" t="s">
        <v>85</v>
      </c>
      <c r="F38" s="72">
        <v>332.35674760000001</v>
      </c>
      <c r="G38" s="70">
        <f t="shared" si="0"/>
        <v>2.9390915328014991E-3</v>
      </c>
      <c r="J38" s="68" t="s">
        <v>85</v>
      </c>
      <c r="K38" s="72">
        <v>489.4787498</v>
      </c>
      <c r="L38" s="71">
        <f t="shared" si="1"/>
        <v>7.8009943445482236E-3</v>
      </c>
    </row>
    <row r="39" spans="1:12" ht="15.75" customHeight="1">
      <c r="A39" s="68" t="s">
        <v>99</v>
      </c>
      <c r="B39" s="69">
        <v>350.3643563</v>
      </c>
      <c r="C39" s="69">
        <v>0</v>
      </c>
      <c r="E39" s="68" t="s">
        <v>100</v>
      </c>
      <c r="F39" s="72">
        <v>330.7002541</v>
      </c>
      <c r="G39" s="70">
        <f t="shared" si="0"/>
        <v>2.9244428576801194E-3</v>
      </c>
      <c r="J39" s="68" t="s">
        <v>94</v>
      </c>
      <c r="K39" s="69">
        <v>481.59863799999999</v>
      </c>
      <c r="L39" s="71">
        <f t="shared" si="1"/>
        <v>7.6754062416707746E-3</v>
      </c>
    </row>
    <row r="40" spans="1:12" ht="15.75" customHeight="1">
      <c r="A40" s="68" t="s">
        <v>92</v>
      </c>
      <c r="B40" s="69">
        <v>1118.0226849999999</v>
      </c>
      <c r="C40" s="69">
        <v>586.75026530000002</v>
      </c>
      <c r="E40" s="68" t="s">
        <v>96</v>
      </c>
      <c r="F40" s="72">
        <v>325.17330659999999</v>
      </c>
      <c r="G40" s="70">
        <f t="shared" si="0"/>
        <v>2.8755670496311168E-3</v>
      </c>
      <c r="J40" s="68" t="s">
        <v>92</v>
      </c>
      <c r="K40" s="72">
        <v>434.67446330000001</v>
      </c>
      <c r="L40" s="71">
        <f t="shared" si="1"/>
        <v>6.9275592276648304E-3</v>
      </c>
    </row>
    <row r="41" spans="1:12" ht="15.75" customHeight="1">
      <c r="A41" s="68" t="s">
        <v>52</v>
      </c>
      <c r="B41" s="69">
        <v>3949.5732509999998</v>
      </c>
      <c r="C41" s="69">
        <v>7269.4581900000003</v>
      </c>
      <c r="E41" s="68" t="s">
        <v>76</v>
      </c>
      <c r="F41" s="69">
        <v>283.6989729</v>
      </c>
      <c r="G41" s="70">
        <f t="shared" si="0"/>
        <v>2.5088019278561259E-3</v>
      </c>
      <c r="J41" s="68" t="s">
        <v>90</v>
      </c>
      <c r="K41" s="69">
        <v>308.57565629999999</v>
      </c>
      <c r="L41" s="71">
        <f t="shared" si="1"/>
        <v>4.9178783566092132E-3</v>
      </c>
    </row>
    <row r="42" spans="1:12" ht="15.75" customHeight="1">
      <c r="A42" s="68" t="s">
        <v>90</v>
      </c>
      <c r="B42" s="69">
        <v>1128.4403219999999</v>
      </c>
      <c r="C42" s="69">
        <v>308.57565629999999</v>
      </c>
      <c r="E42" s="68" t="s">
        <v>67</v>
      </c>
      <c r="F42" s="69">
        <v>271.07755959999997</v>
      </c>
      <c r="G42" s="70">
        <f t="shared" si="0"/>
        <v>2.3971884606107923E-3</v>
      </c>
      <c r="J42" s="68" t="s">
        <v>96</v>
      </c>
      <c r="K42" s="72">
        <v>238.39620239999999</v>
      </c>
      <c r="L42" s="71">
        <f t="shared" si="1"/>
        <v>3.799403809550577E-3</v>
      </c>
    </row>
    <row r="43" spans="1:12" ht="15.75" customHeight="1">
      <c r="A43" s="68" t="s">
        <v>55</v>
      </c>
      <c r="B43" s="69">
        <v>1551.200337</v>
      </c>
      <c r="C43" s="69">
        <v>4834.8495750000002</v>
      </c>
      <c r="E43" s="68" t="s">
        <v>67</v>
      </c>
      <c r="F43" s="72">
        <v>222.25849629999999</v>
      </c>
      <c r="G43" s="70">
        <f t="shared" si="0"/>
        <v>1.9654725510634503E-3</v>
      </c>
      <c r="J43" s="68" t="s">
        <v>84</v>
      </c>
      <c r="K43" s="69">
        <v>180.06848389999999</v>
      </c>
      <c r="L43" s="71">
        <f t="shared" si="1"/>
        <v>2.8698145223040547E-3</v>
      </c>
    </row>
    <row r="44" spans="1:12" ht="15.75" customHeight="1">
      <c r="A44" s="68" t="s">
        <v>71</v>
      </c>
      <c r="B44" s="69">
        <v>1996.254531</v>
      </c>
      <c r="C44" s="69">
        <v>1851.88861</v>
      </c>
      <c r="E44" s="68" t="s">
        <v>101</v>
      </c>
      <c r="F44" s="69">
        <v>157.51365150000001</v>
      </c>
      <c r="G44" s="70">
        <f t="shared" si="0"/>
        <v>1.3929220416534613E-3</v>
      </c>
      <c r="J44" s="68" t="s">
        <v>89</v>
      </c>
      <c r="K44" s="69">
        <v>69.953377230000001</v>
      </c>
      <c r="L44" s="71">
        <f t="shared" si="1"/>
        <v>1.1148714839535991E-3</v>
      </c>
    </row>
    <row r="45" spans="1:12" ht="15.75" customHeight="1">
      <c r="A45" s="68" t="s">
        <v>93</v>
      </c>
      <c r="B45" s="69">
        <v>1098.911169</v>
      </c>
      <c r="C45" s="69">
        <v>0</v>
      </c>
      <c r="E45" s="68" t="s">
        <v>53</v>
      </c>
      <c r="F45" s="69">
        <v>53.323384660000002</v>
      </c>
      <c r="G45" s="70">
        <f t="shared" si="0"/>
        <v>4.7154844752284893E-4</v>
      </c>
      <c r="J45" s="68" t="s">
        <v>56</v>
      </c>
      <c r="K45" s="69">
        <v>36.003576670000001</v>
      </c>
      <c r="L45" s="71">
        <f t="shared" si="1"/>
        <v>5.7380161672174472E-4</v>
      </c>
    </row>
    <row r="46" spans="1:12" ht="15.75" customHeight="1">
      <c r="A46" s="68" t="s">
        <v>101</v>
      </c>
      <c r="B46" s="69">
        <v>157.51365150000001</v>
      </c>
      <c r="C46" s="69">
        <v>0</v>
      </c>
      <c r="E46" s="68" t="s">
        <v>56</v>
      </c>
      <c r="F46" s="69">
        <v>0</v>
      </c>
      <c r="G46" s="70">
        <f t="shared" si="0"/>
        <v>0</v>
      </c>
      <c r="J46" s="68" t="s">
        <v>53</v>
      </c>
      <c r="K46" s="69">
        <v>0</v>
      </c>
      <c r="L46" s="71">
        <f t="shared" si="1"/>
        <v>0</v>
      </c>
    </row>
    <row r="47" spans="1:12" ht="15" customHeight="1">
      <c r="A47" s="68" t="s">
        <v>81</v>
      </c>
      <c r="B47" s="69">
        <v>1744.9699949999999</v>
      </c>
      <c r="C47" s="69">
        <v>701.05049919999999</v>
      </c>
      <c r="E47" s="68" t="s">
        <v>72</v>
      </c>
      <c r="F47" s="69">
        <v>0</v>
      </c>
      <c r="G47" s="70">
        <f t="shared" si="0"/>
        <v>0</v>
      </c>
      <c r="J47" s="68" t="s">
        <v>59</v>
      </c>
      <c r="K47" s="69">
        <v>0</v>
      </c>
      <c r="L47" s="71">
        <f t="shared" si="1"/>
        <v>0</v>
      </c>
    </row>
    <row r="48" spans="1:12" ht="15" customHeight="1">
      <c r="A48" s="68" t="s">
        <v>87</v>
      </c>
      <c r="B48" s="69">
        <v>1300.961573</v>
      </c>
      <c r="C48" s="69">
        <v>0</v>
      </c>
      <c r="E48" s="68" t="s">
        <v>77</v>
      </c>
      <c r="F48" s="69">
        <v>0</v>
      </c>
      <c r="G48" s="70">
        <f t="shared" si="0"/>
        <v>0</v>
      </c>
      <c r="J48" s="68" t="s">
        <v>61</v>
      </c>
      <c r="K48" s="69">
        <v>0</v>
      </c>
      <c r="L48" s="71">
        <f t="shared" si="1"/>
        <v>0</v>
      </c>
    </row>
    <row r="49" spans="1:12" ht="15" customHeight="1">
      <c r="A49" s="68" t="s">
        <v>97</v>
      </c>
      <c r="B49" s="69">
        <v>0</v>
      </c>
      <c r="C49" s="69">
        <v>692.50405179999996</v>
      </c>
      <c r="E49" s="68" t="s">
        <v>78</v>
      </c>
      <c r="F49" s="69">
        <v>0</v>
      </c>
      <c r="G49" s="70">
        <f t="shared" si="0"/>
        <v>0</v>
      </c>
      <c r="J49" s="68" t="s">
        <v>69</v>
      </c>
      <c r="K49" s="69">
        <v>0</v>
      </c>
      <c r="L49" s="71">
        <f t="shared" si="1"/>
        <v>0</v>
      </c>
    </row>
    <row r="50" spans="1:12" ht="15" customHeight="1">
      <c r="A50" s="68" t="s">
        <v>98</v>
      </c>
      <c r="B50" s="69">
        <v>492.00938880000001</v>
      </c>
      <c r="C50" s="69">
        <v>0</v>
      </c>
      <c r="E50" s="68" t="s">
        <v>84</v>
      </c>
      <c r="F50" s="69">
        <v>0</v>
      </c>
      <c r="G50" s="70">
        <f t="shared" si="0"/>
        <v>0</v>
      </c>
      <c r="J50" s="68" t="s">
        <v>80</v>
      </c>
      <c r="K50" s="69">
        <v>0</v>
      </c>
      <c r="L50" s="71">
        <f t="shared" si="1"/>
        <v>0</v>
      </c>
    </row>
    <row r="51" spans="1:12" ht="15" customHeight="1">
      <c r="A51" s="68" t="s">
        <v>65</v>
      </c>
      <c r="B51" s="69">
        <v>991.23446550000006</v>
      </c>
      <c r="C51" s="69">
        <v>2445.1588230000002</v>
      </c>
      <c r="E51" s="68" t="s">
        <v>84</v>
      </c>
      <c r="F51" s="72">
        <v>0</v>
      </c>
      <c r="G51" s="70">
        <f t="shared" si="0"/>
        <v>0</v>
      </c>
      <c r="J51" s="68" t="s">
        <v>82</v>
      </c>
      <c r="K51" s="69">
        <v>0</v>
      </c>
      <c r="L51" s="71">
        <f t="shared" si="1"/>
        <v>0</v>
      </c>
    </row>
    <row r="52" spans="1:12" ht="15" customHeight="1">
      <c r="A52" s="68" t="s">
        <v>51</v>
      </c>
      <c r="B52" s="69">
        <v>21709.373439999999</v>
      </c>
      <c r="C52" s="69">
        <v>847.98680920000004</v>
      </c>
      <c r="E52" s="68" t="s">
        <v>85</v>
      </c>
      <c r="F52" s="69">
        <v>0</v>
      </c>
      <c r="G52" s="70">
        <f t="shared" si="0"/>
        <v>0</v>
      </c>
      <c r="J52" s="68" t="s">
        <v>95</v>
      </c>
      <c r="K52" s="69">
        <v>0</v>
      </c>
      <c r="L52" s="71">
        <f t="shared" si="1"/>
        <v>0</v>
      </c>
    </row>
    <row r="53" spans="1:12" ht="15" customHeight="1">
      <c r="A53" s="68" t="s">
        <v>68</v>
      </c>
      <c r="B53" s="69">
        <v>2665.2954789999999</v>
      </c>
      <c r="C53" s="69">
        <v>1884.814114</v>
      </c>
      <c r="E53" s="68" t="s">
        <v>86</v>
      </c>
      <c r="F53" s="69">
        <v>0</v>
      </c>
      <c r="G53" s="70">
        <f t="shared" si="0"/>
        <v>0</v>
      </c>
      <c r="J53" s="68" t="s">
        <v>88</v>
      </c>
      <c r="K53" s="69">
        <v>0</v>
      </c>
      <c r="L53" s="71">
        <f t="shared" si="1"/>
        <v>0</v>
      </c>
    </row>
    <row r="54" spans="1:12" ht="15" customHeight="1">
      <c r="B54" s="73">
        <f t="shared" ref="B54:C54" si="2">SUM(B3:B53)</f>
        <v>111305.58218526001</v>
      </c>
      <c r="C54" s="73">
        <f t="shared" si="2"/>
        <v>59691.773282300004</v>
      </c>
      <c r="E54" s="68" t="s">
        <v>63</v>
      </c>
      <c r="F54" s="69">
        <v>0</v>
      </c>
      <c r="G54" s="70">
        <f t="shared" si="0"/>
        <v>0</v>
      </c>
      <c r="J54" s="68" t="s">
        <v>99</v>
      </c>
      <c r="K54" s="69">
        <v>0</v>
      </c>
      <c r="L54" s="71">
        <f t="shared" si="1"/>
        <v>0</v>
      </c>
    </row>
    <row r="55" spans="1:12" ht="15" customHeight="1">
      <c r="E55" s="68" t="s">
        <v>89</v>
      </c>
      <c r="F55" s="69">
        <v>0</v>
      </c>
      <c r="G55" s="70">
        <f t="shared" si="0"/>
        <v>0</v>
      </c>
      <c r="J55" s="68" t="s">
        <v>93</v>
      </c>
      <c r="K55" s="69">
        <v>0</v>
      </c>
      <c r="L55" s="71">
        <f t="shared" si="1"/>
        <v>0</v>
      </c>
    </row>
    <row r="56" spans="1:12" ht="15" customHeight="1">
      <c r="A56" s="65" t="s">
        <v>102</v>
      </c>
      <c r="B56" s="65" t="s">
        <v>103</v>
      </c>
      <c r="C56" s="65" t="s">
        <v>104</v>
      </c>
      <c r="E56" s="68" t="s">
        <v>91</v>
      </c>
      <c r="F56" s="69">
        <v>0</v>
      </c>
      <c r="G56" s="70">
        <f t="shared" si="0"/>
        <v>0</v>
      </c>
      <c r="J56" s="68" t="s">
        <v>101</v>
      </c>
      <c r="K56" s="69">
        <v>0</v>
      </c>
      <c r="L56" s="71">
        <f t="shared" si="1"/>
        <v>0</v>
      </c>
    </row>
    <row r="57" spans="1:12" ht="15" customHeight="1">
      <c r="A57" s="68" t="s">
        <v>67</v>
      </c>
      <c r="B57" s="72">
        <v>222.25849629999999</v>
      </c>
      <c r="C57" s="72">
        <v>0</v>
      </c>
      <c r="E57" s="68" t="s">
        <v>96</v>
      </c>
      <c r="F57" s="69">
        <v>0</v>
      </c>
      <c r="G57" s="70">
        <f t="shared" si="0"/>
        <v>0</v>
      </c>
      <c r="J57" s="68" t="s">
        <v>87</v>
      </c>
      <c r="K57" s="69">
        <v>0</v>
      </c>
      <c r="L57" s="71">
        <f t="shared" si="1"/>
        <v>0</v>
      </c>
    </row>
    <row r="58" spans="1:12" ht="15" customHeight="1">
      <c r="A58" s="68" t="s">
        <v>84</v>
      </c>
      <c r="B58" s="72">
        <v>0</v>
      </c>
      <c r="C58" s="72">
        <v>1053.8124829999999</v>
      </c>
      <c r="E58" s="68" t="s">
        <v>62</v>
      </c>
      <c r="F58" s="69">
        <v>0</v>
      </c>
      <c r="G58" s="70">
        <f t="shared" si="0"/>
        <v>0</v>
      </c>
      <c r="J58" s="68" t="s">
        <v>98</v>
      </c>
      <c r="K58" s="69">
        <v>0</v>
      </c>
      <c r="L58" s="71">
        <f t="shared" si="1"/>
        <v>0</v>
      </c>
    </row>
    <row r="59" spans="1:12" ht="15" customHeight="1">
      <c r="A59" s="68" t="s">
        <v>85</v>
      </c>
      <c r="B59" s="72">
        <v>332.35674760000001</v>
      </c>
      <c r="C59" s="72">
        <v>489.4787498</v>
      </c>
      <c r="E59" s="68" t="s">
        <v>92</v>
      </c>
      <c r="F59" s="72">
        <v>0</v>
      </c>
      <c r="G59" s="70">
        <f t="shared" si="0"/>
        <v>0</v>
      </c>
      <c r="J59" s="68" t="s">
        <v>67</v>
      </c>
      <c r="K59" s="72">
        <v>0</v>
      </c>
      <c r="L59" s="71">
        <f t="shared" si="1"/>
        <v>0</v>
      </c>
    </row>
    <row r="60" spans="1:12" ht="15" customHeight="1">
      <c r="A60" s="68" t="s">
        <v>96</v>
      </c>
      <c r="B60" s="72">
        <v>325.17330659999999</v>
      </c>
      <c r="C60" s="72">
        <v>238.39620239999999</v>
      </c>
      <c r="E60" s="68" t="s">
        <v>52</v>
      </c>
      <c r="F60" s="72">
        <v>0</v>
      </c>
      <c r="G60" s="70">
        <f t="shared" si="0"/>
        <v>0</v>
      </c>
      <c r="J60" s="68" t="s">
        <v>100</v>
      </c>
      <c r="K60" s="72">
        <v>0</v>
      </c>
      <c r="L60" s="71">
        <f t="shared" si="1"/>
        <v>0</v>
      </c>
    </row>
    <row r="61" spans="1:12" ht="15" customHeight="1">
      <c r="A61" s="68" t="s">
        <v>92</v>
      </c>
      <c r="B61" s="72">
        <v>0</v>
      </c>
      <c r="C61" s="72">
        <v>434.67446330000001</v>
      </c>
      <c r="E61" s="68" t="s">
        <v>97</v>
      </c>
      <c r="F61" s="69">
        <v>0</v>
      </c>
      <c r="G61" s="70">
        <f t="shared" si="0"/>
        <v>0</v>
      </c>
      <c r="J61" s="68" t="s">
        <v>51</v>
      </c>
      <c r="K61" s="72">
        <v>0</v>
      </c>
      <c r="L61" s="71">
        <f t="shared" si="1"/>
        <v>0</v>
      </c>
    </row>
    <row r="62" spans="1:12" ht="15" customHeight="1">
      <c r="A62" s="68" t="s">
        <v>52</v>
      </c>
      <c r="B62" s="72">
        <v>0</v>
      </c>
      <c r="C62" s="72">
        <v>837.55186639999999</v>
      </c>
      <c r="E62" s="74" t="s">
        <v>12</v>
      </c>
      <c r="F62" s="75">
        <f>SUM(F3:F61)</f>
        <v>113081.45523565999</v>
      </c>
      <c r="G62" s="70">
        <f t="shared" si="0"/>
        <v>1</v>
      </c>
      <c r="J62" s="76" t="s">
        <v>105</v>
      </c>
      <c r="K62" s="77">
        <f>SUM(K2:K61)</f>
        <v>62745.687047200008</v>
      </c>
      <c r="L62" s="71">
        <f t="shared" si="1"/>
        <v>1</v>
      </c>
    </row>
    <row r="63" spans="1:12" ht="15" customHeight="1">
      <c r="A63" s="68" t="s">
        <v>100</v>
      </c>
      <c r="B63" s="72">
        <v>330.7002541</v>
      </c>
      <c r="C63" s="72">
        <v>0</v>
      </c>
    </row>
    <row r="64" spans="1:12" ht="15" customHeight="1">
      <c r="A64" s="68" t="s">
        <v>51</v>
      </c>
      <c r="B64" s="72">
        <v>565.38424580000003</v>
      </c>
      <c r="C64" s="72">
        <v>0</v>
      </c>
    </row>
    <row r="65" spans="2:3" ht="15" customHeight="1">
      <c r="B65" s="73">
        <f t="shared" ref="B65:C65" si="3">SUM(B57:B64)</f>
        <v>1775.8730504</v>
      </c>
      <c r="C65" s="73">
        <f t="shared" si="3"/>
        <v>3053.9137648999999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91"/>
  <sheetViews>
    <sheetView workbookViewId="0"/>
  </sheetViews>
  <sheetFormatPr defaultColWidth="14.44140625" defaultRowHeight="15" customHeight="1"/>
  <cols>
    <col min="1" max="1" width="31.33203125" customWidth="1"/>
    <col min="2" max="2" width="11" customWidth="1"/>
    <col min="3" max="3" width="9.109375" customWidth="1"/>
    <col min="4" max="4" width="10.6640625" customWidth="1"/>
    <col min="6" max="6" width="34.6640625" customWidth="1"/>
    <col min="7" max="7" width="11.109375" customWidth="1"/>
    <col min="11" max="11" width="20" customWidth="1"/>
    <col min="16" max="16" width="18.109375" customWidth="1"/>
    <col min="19" max="19" width="16.44140625" customWidth="1"/>
  </cols>
  <sheetData>
    <row r="1" spans="1:19" ht="14.4">
      <c r="F1" s="1"/>
      <c r="G1" s="1"/>
      <c r="H1" s="1"/>
      <c r="I1" s="1"/>
    </row>
    <row r="2" spans="1:19" ht="14.4">
      <c r="A2" s="78" t="s">
        <v>106</v>
      </c>
      <c r="B2" s="27"/>
      <c r="F2" s="25" t="s">
        <v>107</v>
      </c>
      <c r="G2" s="26"/>
      <c r="H2" s="26"/>
      <c r="I2" s="26"/>
      <c r="K2" s="32" t="s">
        <v>108</v>
      </c>
      <c r="P2" s="32" t="s">
        <v>109</v>
      </c>
    </row>
    <row r="3" spans="1:19" ht="28.8">
      <c r="A3" s="79" t="s">
        <v>110</v>
      </c>
      <c r="B3" s="80" t="s">
        <v>111</v>
      </c>
      <c r="C3" s="81" t="s">
        <v>112</v>
      </c>
      <c r="D3" s="82" t="s">
        <v>113</v>
      </c>
      <c r="F3" s="3" t="s">
        <v>110</v>
      </c>
      <c r="G3" s="83" t="s">
        <v>114</v>
      </c>
      <c r="H3" s="83" t="s">
        <v>6</v>
      </c>
      <c r="I3" s="83" t="s">
        <v>40</v>
      </c>
      <c r="K3" s="3" t="s">
        <v>110</v>
      </c>
      <c r="L3" s="83" t="s">
        <v>114</v>
      </c>
      <c r="M3" s="83" t="s">
        <v>6</v>
      </c>
      <c r="N3" s="3" t="s">
        <v>9</v>
      </c>
      <c r="P3" s="3" t="s">
        <v>110</v>
      </c>
      <c r="Q3" s="83" t="s">
        <v>114</v>
      </c>
      <c r="R3" s="83" t="s">
        <v>40</v>
      </c>
      <c r="S3" s="6" t="s">
        <v>7</v>
      </c>
    </row>
    <row r="4" spans="1:19" ht="55.2">
      <c r="A4" s="82" t="s">
        <v>50</v>
      </c>
      <c r="B4" s="30" t="s">
        <v>115</v>
      </c>
      <c r="C4" s="84">
        <v>2238.9845727900001</v>
      </c>
      <c r="D4" s="84">
        <v>2387.9968413400002</v>
      </c>
      <c r="F4" s="83" t="s">
        <v>50</v>
      </c>
      <c r="G4" s="30" t="s">
        <v>115</v>
      </c>
      <c r="H4" s="85">
        <v>2238.9845727900001</v>
      </c>
      <c r="I4" s="85">
        <v>2387.9968413400002</v>
      </c>
      <c r="K4" s="83" t="s">
        <v>52</v>
      </c>
      <c r="L4" s="30" t="s">
        <v>115</v>
      </c>
      <c r="M4" s="85">
        <v>7269.4581902099999</v>
      </c>
      <c r="N4" s="86">
        <f t="shared" ref="N4:N77" si="0">M4/$M$78</f>
        <v>0.11585590232756754</v>
      </c>
      <c r="P4" s="83" t="s">
        <v>51</v>
      </c>
      <c r="Q4" s="30" t="s">
        <v>115</v>
      </c>
      <c r="R4" s="85">
        <v>21465.629476170001</v>
      </c>
      <c r="S4" s="87">
        <f t="shared" ref="S4:S78" si="1">R4/$R$78</f>
        <v>0.18982448917838421</v>
      </c>
    </row>
    <row r="5" spans="1:19" ht="41.4">
      <c r="A5" s="82" t="s">
        <v>59</v>
      </c>
      <c r="B5" s="30" t="s">
        <v>115</v>
      </c>
      <c r="C5" s="84">
        <v>0</v>
      </c>
      <c r="D5" s="84">
        <v>2261.28786571</v>
      </c>
      <c r="F5" s="83" t="s">
        <v>59</v>
      </c>
      <c r="G5" s="30" t="s">
        <v>115</v>
      </c>
      <c r="H5" s="85">
        <v>0</v>
      </c>
      <c r="I5" s="85">
        <v>2261.28786571</v>
      </c>
      <c r="K5" s="83" t="s">
        <v>55</v>
      </c>
      <c r="L5" s="30" t="s">
        <v>115</v>
      </c>
      <c r="M5" s="85">
        <v>4834.8495746999997</v>
      </c>
      <c r="N5" s="86">
        <f t="shared" si="0"/>
        <v>7.7054691758085922E-2</v>
      </c>
      <c r="P5" s="83" t="s">
        <v>54</v>
      </c>
      <c r="Q5" s="30" t="s">
        <v>115</v>
      </c>
      <c r="R5" s="85">
        <v>12039.15188295</v>
      </c>
      <c r="S5" s="87">
        <f t="shared" si="1"/>
        <v>0.10646442299113627</v>
      </c>
    </row>
    <row r="6" spans="1:19" ht="96.6">
      <c r="A6" s="82" t="s">
        <v>61</v>
      </c>
      <c r="B6" s="30" t="s">
        <v>115</v>
      </c>
      <c r="C6" s="84">
        <v>0</v>
      </c>
      <c r="D6" s="84">
        <v>7502.0178197900004</v>
      </c>
      <c r="F6" s="83" t="s">
        <v>61</v>
      </c>
      <c r="G6" s="30" t="s">
        <v>115</v>
      </c>
      <c r="H6" s="85">
        <v>0</v>
      </c>
      <c r="I6" s="85">
        <v>7502.0178197900004</v>
      </c>
      <c r="K6" s="83" t="s">
        <v>58</v>
      </c>
      <c r="L6" s="30" t="s">
        <v>115</v>
      </c>
      <c r="M6" s="85">
        <v>3763.1945670300001</v>
      </c>
      <c r="N6" s="86">
        <f t="shared" si="0"/>
        <v>5.997535040295289E-2</v>
      </c>
      <c r="P6" s="83" t="s">
        <v>57</v>
      </c>
      <c r="Q6" s="30" t="s">
        <v>115</v>
      </c>
      <c r="R6" s="85">
        <v>9154.75499012</v>
      </c>
      <c r="S6" s="87">
        <f t="shared" si="1"/>
        <v>8.0957173488995601E-2</v>
      </c>
    </row>
    <row r="7" spans="1:19" ht="54.75" customHeight="1">
      <c r="A7" s="82" t="s">
        <v>60</v>
      </c>
      <c r="B7" s="30" t="s">
        <v>115</v>
      </c>
      <c r="C7" s="84">
        <v>1427.3425050999999</v>
      </c>
      <c r="D7" s="84">
        <v>8819.8588951399997</v>
      </c>
      <c r="F7" s="83" t="s">
        <v>60</v>
      </c>
      <c r="G7" s="30" t="s">
        <v>115</v>
      </c>
      <c r="H7" s="85">
        <v>1427.3425050999999</v>
      </c>
      <c r="I7" s="85">
        <v>8819.8588951399997</v>
      </c>
      <c r="K7" s="83" t="s">
        <v>62</v>
      </c>
      <c r="L7" s="30" t="s">
        <v>115</v>
      </c>
      <c r="M7" s="85">
        <v>2998.8908306100002</v>
      </c>
      <c r="N7" s="86">
        <f t="shared" si="0"/>
        <v>4.7794373950743263E-2</v>
      </c>
      <c r="P7" s="83" t="s">
        <v>60</v>
      </c>
      <c r="Q7" s="30" t="s">
        <v>115</v>
      </c>
      <c r="R7" s="85">
        <v>8819.8588951399997</v>
      </c>
      <c r="S7" s="87">
        <f t="shared" si="1"/>
        <v>7.7995626042740282E-2</v>
      </c>
    </row>
    <row r="8" spans="1:19" ht="55.2">
      <c r="A8" s="82" t="s">
        <v>54</v>
      </c>
      <c r="B8" s="30" t="s">
        <v>115</v>
      </c>
      <c r="C8" s="84">
        <v>1062.5113066700001</v>
      </c>
      <c r="D8" s="84">
        <v>12039.15188295</v>
      </c>
      <c r="F8" s="83" t="s">
        <v>54</v>
      </c>
      <c r="G8" s="30" t="s">
        <v>115</v>
      </c>
      <c r="H8" s="85">
        <v>1062.5113066700001</v>
      </c>
      <c r="I8" s="85">
        <v>12039.15188295</v>
      </c>
      <c r="K8" s="83" t="s">
        <v>57</v>
      </c>
      <c r="L8" s="30" t="s">
        <v>115</v>
      </c>
      <c r="M8" s="85">
        <v>2292.9977329600001</v>
      </c>
      <c r="N8" s="86">
        <f t="shared" si="0"/>
        <v>3.6544308315152887E-2</v>
      </c>
      <c r="P8" s="83" t="s">
        <v>61</v>
      </c>
      <c r="Q8" s="30" t="s">
        <v>115</v>
      </c>
      <c r="R8" s="85">
        <v>7502.0178197900004</v>
      </c>
      <c r="S8" s="87">
        <f t="shared" si="1"/>
        <v>6.634171627856035E-2</v>
      </c>
    </row>
    <row r="9" spans="1:19" ht="69">
      <c r="A9" s="82" t="s">
        <v>66</v>
      </c>
      <c r="B9" s="30" t="s">
        <v>115</v>
      </c>
      <c r="C9" s="84">
        <v>1524.56028629</v>
      </c>
      <c r="D9" s="84">
        <v>1524.56028629</v>
      </c>
      <c r="F9" s="83" t="s">
        <v>66</v>
      </c>
      <c r="G9" s="30" t="s">
        <v>115</v>
      </c>
      <c r="H9" s="85">
        <v>1524.56028629</v>
      </c>
      <c r="I9" s="85">
        <v>1524.56028629</v>
      </c>
      <c r="K9" s="83" t="s">
        <v>50</v>
      </c>
      <c r="L9" s="30" t="s">
        <v>115</v>
      </c>
      <c r="M9" s="85">
        <v>2238.9845727900001</v>
      </c>
      <c r="N9" s="86">
        <f t="shared" si="0"/>
        <v>3.5683481655817223E-2</v>
      </c>
      <c r="P9" s="83" t="s">
        <v>64</v>
      </c>
      <c r="Q9" s="30" t="s">
        <v>115</v>
      </c>
      <c r="R9" s="85">
        <v>4262.0106576300004</v>
      </c>
      <c r="S9" s="87">
        <f t="shared" si="1"/>
        <v>3.7689740096165852E-2</v>
      </c>
    </row>
    <row r="10" spans="1:19" ht="110.4">
      <c r="A10" s="82" t="s">
        <v>67</v>
      </c>
      <c r="B10" s="30" t="s">
        <v>115</v>
      </c>
      <c r="C10" s="84">
        <v>1639.9148503599999</v>
      </c>
      <c r="D10" s="84">
        <v>271.07755956</v>
      </c>
      <c r="F10" s="83" t="s">
        <v>67</v>
      </c>
      <c r="G10" s="30" t="s">
        <v>115</v>
      </c>
      <c r="H10" s="85">
        <v>1639.9148503599999</v>
      </c>
      <c r="I10" s="85">
        <v>271.07755956</v>
      </c>
      <c r="K10" s="83" t="s">
        <v>63</v>
      </c>
      <c r="L10" s="30" t="s">
        <v>115</v>
      </c>
      <c r="M10" s="85">
        <v>2232.6854855299998</v>
      </c>
      <c r="N10" s="86">
        <f t="shared" si="0"/>
        <v>3.5583090895013311E-2</v>
      </c>
      <c r="P10" s="83" t="s">
        <v>58</v>
      </c>
      <c r="Q10" s="30" t="s">
        <v>115</v>
      </c>
      <c r="R10" s="85">
        <v>3997.1041287500002</v>
      </c>
      <c r="S10" s="87">
        <f t="shared" si="1"/>
        <v>3.5347123189427128E-2</v>
      </c>
    </row>
    <row r="11" spans="1:19" ht="66.75" customHeight="1">
      <c r="A11" s="82" t="s">
        <v>69</v>
      </c>
      <c r="B11" s="30" t="s">
        <v>115</v>
      </c>
      <c r="C11" s="84">
        <v>0</v>
      </c>
      <c r="D11" s="84">
        <v>508.88357128000001</v>
      </c>
      <c r="F11" s="83" t="s">
        <v>69</v>
      </c>
      <c r="G11" s="30" t="s">
        <v>115</v>
      </c>
      <c r="H11" s="85">
        <v>0</v>
      </c>
      <c r="I11" s="85">
        <v>508.88357128000001</v>
      </c>
      <c r="K11" s="83" t="s">
        <v>65</v>
      </c>
      <c r="L11" s="30" t="s">
        <v>115</v>
      </c>
      <c r="M11" s="85">
        <v>2193.9185611799999</v>
      </c>
      <c r="N11" s="86">
        <f t="shared" si="0"/>
        <v>3.4965248838079485E-2</v>
      </c>
      <c r="P11" s="83" t="s">
        <v>52</v>
      </c>
      <c r="Q11" s="30" t="s">
        <v>115</v>
      </c>
      <c r="R11" s="85">
        <v>3949.5732511000001</v>
      </c>
      <c r="S11" s="87">
        <f t="shared" si="1"/>
        <v>3.4926798941301643E-2</v>
      </c>
    </row>
    <row r="12" spans="1:19" ht="70.5" customHeight="1">
      <c r="A12" s="82" t="s">
        <v>72</v>
      </c>
      <c r="B12" s="30" t="s">
        <v>115</v>
      </c>
      <c r="C12" s="84">
        <v>838.57451456000001</v>
      </c>
      <c r="D12" s="84">
        <v>0</v>
      </c>
      <c r="F12" s="83" t="s">
        <v>72</v>
      </c>
      <c r="G12" s="30" t="s">
        <v>115</v>
      </c>
      <c r="H12" s="85">
        <v>838.57451456000001</v>
      </c>
      <c r="I12" s="85">
        <v>0</v>
      </c>
      <c r="K12" s="83" t="s">
        <v>68</v>
      </c>
      <c r="L12" s="30" t="s">
        <v>115</v>
      </c>
      <c r="M12" s="85">
        <v>1884.8141142699999</v>
      </c>
      <c r="N12" s="86">
        <f t="shared" si="0"/>
        <v>3.0038942960366303E-2</v>
      </c>
      <c r="P12" s="83" t="s">
        <v>70</v>
      </c>
      <c r="Q12" s="30" t="s">
        <v>115</v>
      </c>
      <c r="R12" s="85">
        <v>3137.3452382800001</v>
      </c>
      <c r="S12" s="87">
        <f t="shared" si="1"/>
        <v>2.7744118004733073E-2</v>
      </c>
    </row>
    <row r="13" spans="1:19" ht="41.4">
      <c r="A13" s="82" t="s">
        <v>75</v>
      </c>
      <c r="B13" s="30" t="s">
        <v>115</v>
      </c>
      <c r="C13" s="84">
        <v>1092.73454588</v>
      </c>
      <c r="D13" s="84">
        <v>945.69502708000005</v>
      </c>
      <c r="F13" s="83" t="s">
        <v>75</v>
      </c>
      <c r="G13" s="30" t="s">
        <v>115</v>
      </c>
      <c r="H13" s="85">
        <v>1092.73454588</v>
      </c>
      <c r="I13" s="85">
        <v>945.69502708000005</v>
      </c>
      <c r="K13" s="83" t="s">
        <v>74</v>
      </c>
      <c r="L13" s="30" t="s">
        <v>115</v>
      </c>
      <c r="M13" s="85">
        <v>1825.2487585700001</v>
      </c>
      <c r="N13" s="86">
        <f t="shared" si="0"/>
        <v>2.908962901543162E-2</v>
      </c>
      <c r="P13" s="83" t="s">
        <v>50</v>
      </c>
      <c r="Q13" s="30" t="s">
        <v>116</v>
      </c>
      <c r="R13" s="85">
        <v>3061.4252471999998</v>
      </c>
      <c r="S13" s="87">
        <f t="shared" si="1"/>
        <v>2.7072743631985821E-2</v>
      </c>
    </row>
    <row r="14" spans="1:19" ht="63.75" customHeight="1">
      <c r="A14" s="82" t="s">
        <v>77</v>
      </c>
      <c r="B14" s="30" t="s">
        <v>115</v>
      </c>
      <c r="C14" s="84">
        <v>621.85145632000001</v>
      </c>
      <c r="D14" s="84">
        <v>0</v>
      </c>
      <c r="F14" s="83" t="s">
        <v>77</v>
      </c>
      <c r="G14" s="30" t="s">
        <v>115</v>
      </c>
      <c r="H14" s="85">
        <v>621.85145632000001</v>
      </c>
      <c r="I14" s="85">
        <v>0</v>
      </c>
      <c r="K14" s="83" t="s">
        <v>76</v>
      </c>
      <c r="L14" s="30" t="s">
        <v>115</v>
      </c>
      <c r="M14" s="85">
        <v>1705.72277841</v>
      </c>
      <c r="N14" s="86">
        <f t="shared" si="0"/>
        <v>2.7184701588835649E-2</v>
      </c>
      <c r="P14" s="83" t="s">
        <v>73</v>
      </c>
      <c r="Q14" s="30" t="s">
        <v>115</v>
      </c>
      <c r="R14" s="85">
        <v>2708.2938857099998</v>
      </c>
      <c r="S14" s="87">
        <f t="shared" si="1"/>
        <v>2.3949938387344705E-2</v>
      </c>
    </row>
    <row r="15" spans="1:19" ht="69">
      <c r="A15" s="82" t="s">
        <v>78</v>
      </c>
      <c r="B15" s="30" t="s">
        <v>115</v>
      </c>
      <c r="C15" s="84">
        <v>499.14248513000001</v>
      </c>
      <c r="D15" s="84">
        <v>0</v>
      </c>
      <c r="F15" s="83" t="s">
        <v>78</v>
      </c>
      <c r="G15" s="30" t="s">
        <v>115</v>
      </c>
      <c r="H15" s="85">
        <v>499.14248513000001</v>
      </c>
      <c r="I15" s="85">
        <v>0</v>
      </c>
      <c r="K15" s="83" t="s">
        <v>67</v>
      </c>
      <c r="L15" s="30" t="s">
        <v>115</v>
      </c>
      <c r="M15" s="85">
        <v>1639.9148503599999</v>
      </c>
      <c r="N15" s="86">
        <f t="shared" si="0"/>
        <v>2.6135897581020019E-2</v>
      </c>
      <c r="P15" s="83" t="s">
        <v>68</v>
      </c>
      <c r="Q15" s="30" t="s">
        <v>115</v>
      </c>
      <c r="R15" s="85">
        <v>2665.2954786400001</v>
      </c>
      <c r="S15" s="87">
        <f t="shared" si="1"/>
        <v>2.35696956058969E-2</v>
      </c>
    </row>
    <row r="16" spans="1:19" ht="55.2">
      <c r="A16" s="82" t="s">
        <v>80</v>
      </c>
      <c r="B16" s="30" t="s">
        <v>115</v>
      </c>
      <c r="C16" s="84">
        <v>0</v>
      </c>
      <c r="D16" s="84">
        <v>524.05489446000001</v>
      </c>
      <c r="F16" s="83" t="s">
        <v>80</v>
      </c>
      <c r="G16" s="30" t="s">
        <v>115</v>
      </c>
      <c r="H16" s="85">
        <v>0</v>
      </c>
      <c r="I16" s="85">
        <v>524.05489446000001</v>
      </c>
      <c r="K16" s="83" t="s">
        <v>79</v>
      </c>
      <c r="L16" s="30" t="s">
        <v>115</v>
      </c>
      <c r="M16" s="85">
        <v>1564.42549274</v>
      </c>
      <c r="N16" s="86">
        <f t="shared" si="0"/>
        <v>2.4932797237864887E-2</v>
      </c>
      <c r="P16" s="83" t="s">
        <v>50</v>
      </c>
      <c r="Q16" s="30" t="s">
        <v>115</v>
      </c>
      <c r="R16" s="85">
        <v>2387.9968413400002</v>
      </c>
      <c r="S16" s="87">
        <f t="shared" si="1"/>
        <v>2.1117493016926912E-2</v>
      </c>
    </row>
    <row r="17" spans="1:19" ht="69">
      <c r="A17" s="82" t="s">
        <v>82</v>
      </c>
      <c r="B17" s="30" t="s">
        <v>115</v>
      </c>
      <c r="C17" s="84">
        <v>0</v>
      </c>
      <c r="D17" s="84">
        <v>912.39740690999997</v>
      </c>
      <c r="F17" s="83" t="s">
        <v>82</v>
      </c>
      <c r="G17" s="30" t="s">
        <v>115</v>
      </c>
      <c r="H17" s="85">
        <v>0</v>
      </c>
      <c r="I17" s="85">
        <v>912.39740690999997</v>
      </c>
      <c r="K17" s="83" t="s">
        <v>71</v>
      </c>
      <c r="L17" s="30" t="s">
        <v>115</v>
      </c>
      <c r="M17" s="85">
        <v>1563.4768395900001</v>
      </c>
      <c r="N17" s="86">
        <f t="shared" si="0"/>
        <v>2.4917678220214141E-2</v>
      </c>
      <c r="P17" s="83" t="s">
        <v>59</v>
      </c>
      <c r="Q17" s="30" t="s">
        <v>115</v>
      </c>
      <c r="R17" s="85">
        <v>2261.28786571</v>
      </c>
      <c r="S17" s="87">
        <f t="shared" si="1"/>
        <v>1.999698236057822E-2</v>
      </c>
    </row>
    <row r="18" spans="1:19" ht="55.2">
      <c r="A18" s="82" t="s">
        <v>84</v>
      </c>
      <c r="B18" s="30" t="s">
        <v>115</v>
      </c>
      <c r="C18" s="84">
        <v>180.06848385999999</v>
      </c>
      <c r="D18" s="84">
        <v>0</v>
      </c>
      <c r="F18" s="83" t="s">
        <v>84</v>
      </c>
      <c r="G18" s="30" t="s">
        <v>115</v>
      </c>
      <c r="H18" s="85">
        <v>180.06848385999999</v>
      </c>
      <c r="I18" s="85">
        <v>0</v>
      </c>
      <c r="K18" s="83" t="s">
        <v>66</v>
      </c>
      <c r="L18" s="30" t="s">
        <v>115</v>
      </c>
      <c r="M18" s="85">
        <v>1524.56028629</v>
      </c>
      <c r="N18" s="86">
        <f t="shared" si="0"/>
        <v>2.4297451474275578E-2</v>
      </c>
      <c r="P18" s="83" t="s">
        <v>81</v>
      </c>
      <c r="Q18" s="30" t="s">
        <v>115</v>
      </c>
      <c r="R18" s="85">
        <v>1744.96999495</v>
      </c>
      <c r="S18" s="87">
        <f t="shared" si="1"/>
        <v>1.5431088955053204E-2</v>
      </c>
    </row>
    <row r="19" spans="1:19" ht="82.8">
      <c r="A19" s="82" t="s">
        <v>85</v>
      </c>
      <c r="B19" s="30" t="s">
        <v>115</v>
      </c>
      <c r="C19" s="84">
        <v>470.98863892000003</v>
      </c>
      <c r="D19" s="84">
        <v>0</v>
      </c>
      <c r="F19" s="83" t="s">
        <v>85</v>
      </c>
      <c r="G19" s="30" t="s">
        <v>115</v>
      </c>
      <c r="H19" s="85">
        <v>470.98863892000003</v>
      </c>
      <c r="I19" s="85">
        <v>0</v>
      </c>
      <c r="K19" s="83" t="s">
        <v>83</v>
      </c>
      <c r="L19" s="30" t="s">
        <v>115</v>
      </c>
      <c r="M19" s="85">
        <v>1499.3380883699999</v>
      </c>
      <c r="N19" s="86">
        <f t="shared" si="0"/>
        <v>2.3895476468402177E-2</v>
      </c>
      <c r="P19" s="83" t="s">
        <v>71</v>
      </c>
      <c r="Q19" s="30" t="s">
        <v>115</v>
      </c>
      <c r="R19" s="85">
        <v>1664.9306651700001</v>
      </c>
      <c r="S19" s="87">
        <f t="shared" si="1"/>
        <v>1.4723286516436828E-2</v>
      </c>
    </row>
    <row r="20" spans="1:19" ht="55.2">
      <c r="A20" s="82" t="s">
        <v>86</v>
      </c>
      <c r="B20" s="30" t="s">
        <v>115</v>
      </c>
      <c r="C20" s="84">
        <v>916.15705952999997</v>
      </c>
      <c r="D20" s="84">
        <v>0</v>
      </c>
      <c r="F20" s="83" t="s">
        <v>86</v>
      </c>
      <c r="G20" s="30" t="s">
        <v>115</v>
      </c>
      <c r="H20" s="85">
        <v>916.15705952999997</v>
      </c>
      <c r="I20" s="85">
        <v>0</v>
      </c>
      <c r="K20" s="83" t="s">
        <v>60</v>
      </c>
      <c r="L20" s="30" t="s">
        <v>115</v>
      </c>
      <c r="M20" s="85">
        <v>1427.3425050999999</v>
      </c>
      <c r="N20" s="86">
        <f t="shared" si="0"/>
        <v>2.2748057631248868E-2</v>
      </c>
      <c r="P20" s="83" t="s">
        <v>55</v>
      </c>
      <c r="Q20" s="30" t="s">
        <v>115</v>
      </c>
      <c r="R20" s="85">
        <v>1551.20033663</v>
      </c>
      <c r="S20" s="87">
        <f t="shared" si="1"/>
        <v>1.3717548411101409E-2</v>
      </c>
    </row>
    <row r="21" spans="1:19" ht="69">
      <c r="A21" s="82" t="s">
        <v>63</v>
      </c>
      <c r="B21" s="30" t="s">
        <v>115</v>
      </c>
      <c r="C21" s="84">
        <v>2232.6854855299998</v>
      </c>
      <c r="D21" s="84">
        <v>0</v>
      </c>
      <c r="F21" s="83" t="s">
        <v>63</v>
      </c>
      <c r="G21" s="30" t="s">
        <v>115</v>
      </c>
      <c r="H21" s="85">
        <v>2232.6854855299998</v>
      </c>
      <c r="I21" s="85">
        <v>0</v>
      </c>
      <c r="K21" s="83" t="s">
        <v>64</v>
      </c>
      <c r="L21" s="30" t="s">
        <v>115</v>
      </c>
      <c r="M21" s="85">
        <v>1370.7188839600001</v>
      </c>
      <c r="N21" s="86">
        <f t="shared" si="0"/>
        <v>2.1845627140753193E-2</v>
      </c>
      <c r="P21" s="83" t="s">
        <v>66</v>
      </c>
      <c r="Q21" s="30" t="s">
        <v>115</v>
      </c>
      <c r="R21" s="85">
        <v>1524.56028629</v>
      </c>
      <c r="S21" s="87">
        <f t="shared" si="1"/>
        <v>1.3481965571423175E-2</v>
      </c>
    </row>
    <row r="22" spans="1:19" ht="83.25" customHeight="1">
      <c r="A22" s="82" t="s">
        <v>91</v>
      </c>
      <c r="B22" s="30" t="s">
        <v>115</v>
      </c>
      <c r="C22" s="84">
        <v>730.66717137000001</v>
      </c>
      <c r="D22" s="84">
        <v>0</v>
      </c>
      <c r="F22" s="83" t="s">
        <v>91</v>
      </c>
      <c r="G22" s="30" t="s">
        <v>115</v>
      </c>
      <c r="H22" s="85">
        <v>730.66717137000001</v>
      </c>
      <c r="I22" s="85">
        <v>0</v>
      </c>
      <c r="K22" s="83" t="s">
        <v>70</v>
      </c>
      <c r="L22" s="30" t="s">
        <v>115</v>
      </c>
      <c r="M22" s="85">
        <v>1353.46875273</v>
      </c>
      <c r="N22" s="86">
        <f t="shared" si="0"/>
        <v>2.1570705755055961E-2</v>
      </c>
      <c r="P22" s="83" t="s">
        <v>87</v>
      </c>
      <c r="Q22" s="30" t="s">
        <v>115</v>
      </c>
      <c r="R22" s="85">
        <v>1300.96157272</v>
      </c>
      <c r="S22" s="87">
        <f t="shared" si="1"/>
        <v>1.150464123385885E-2</v>
      </c>
    </row>
    <row r="23" spans="1:19" ht="28.8">
      <c r="A23" s="82" t="s">
        <v>83</v>
      </c>
      <c r="B23" s="30" t="s">
        <v>115</v>
      </c>
      <c r="C23" s="84">
        <v>1499.3380883699999</v>
      </c>
      <c r="D23" s="84">
        <v>781.57934206000004</v>
      </c>
      <c r="F23" s="83" t="s">
        <v>83</v>
      </c>
      <c r="G23" s="30" t="s">
        <v>115</v>
      </c>
      <c r="H23" s="85">
        <v>1499.3380883699999</v>
      </c>
      <c r="I23" s="85">
        <v>781.57934206000004</v>
      </c>
      <c r="K23" s="83" t="s">
        <v>50</v>
      </c>
      <c r="L23" s="30" t="s">
        <v>116</v>
      </c>
      <c r="M23" s="85">
        <v>1219.71366764</v>
      </c>
      <c r="N23" s="86">
        <f t="shared" si="0"/>
        <v>1.9439004097445235E-2</v>
      </c>
      <c r="P23" s="83" t="s">
        <v>88</v>
      </c>
      <c r="Q23" s="30" t="s">
        <v>115</v>
      </c>
      <c r="R23" s="85">
        <v>1251.43595972</v>
      </c>
      <c r="S23" s="87">
        <f t="shared" si="1"/>
        <v>1.1066677176042235E-2</v>
      </c>
    </row>
    <row r="24" spans="1:19" ht="82.8">
      <c r="A24" s="82" t="s">
        <v>94</v>
      </c>
      <c r="B24" s="30" t="s">
        <v>115</v>
      </c>
      <c r="C24" s="84">
        <v>481.59863802000001</v>
      </c>
      <c r="D24" s="84">
        <v>498.42475280999997</v>
      </c>
      <c r="F24" s="83" t="s">
        <v>94</v>
      </c>
      <c r="G24" s="30" t="s">
        <v>115</v>
      </c>
      <c r="H24" s="85">
        <v>481.59863802000001</v>
      </c>
      <c r="I24" s="85">
        <v>498.42475280999997</v>
      </c>
      <c r="K24" s="83" t="s">
        <v>75</v>
      </c>
      <c r="L24" s="30" t="s">
        <v>115</v>
      </c>
      <c r="M24" s="85">
        <v>1092.73454588</v>
      </c>
      <c r="N24" s="86">
        <f t="shared" si="0"/>
        <v>1.7415293341658925E-2</v>
      </c>
      <c r="P24" s="83" t="s">
        <v>90</v>
      </c>
      <c r="Q24" s="30" t="s">
        <v>115</v>
      </c>
      <c r="R24" s="85">
        <v>1128.44032154</v>
      </c>
      <c r="S24" s="87">
        <f t="shared" si="1"/>
        <v>9.9790042422199538E-3</v>
      </c>
    </row>
    <row r="25" spans="1:19" ht="43.2">
      <c r="A25" s="82" t="s">
        <v>64</v>
      </c>
      <c r="B25" s="30" t="s">
        <v>115</v>
      </c>
      <c r="C25" s="84">
        <v>1370.7188839600001</v>
      </c>
      <c r="D25" s="84">
        <v>4262.0106576300004</v>
      </c>
      <c r="F25" s="83" t="s">
        <v>64</v>
      </c>
      <c r="G25" s="30" t="s">
        <v>115</v>
      </c>
      <c r="H25" s="85">
        <v>1370.7188839600001</v>
      </c>
      <c r="I25" s="85">
        <v>4262.0106576300004</v>
      </c>
      <c r="K25" s="83" t="s">
        <v>54</v>
      </c>
      <c r="L25" s="30" t="s">
        <v>115</v>
      </c>
      <c r="M25" s="85">
        <v>1062.5113066700001</v>
      </c>
      <c r="N25" s="86">
        <f t="shared" si="0"/>
        <v>1.6933614988428682E-2</v>
      </c>
      <c r="P25" s="83" t="s">
        <v>92</v>
      </c>
      <c r="Q25" s="30" t="s">
        <v>115</v>
      </c>
      <c r="R25" s="85">
        <v>1118.0226850399999</v>
      </c>
      <c r="S25" s="87">
        <f t="shared" si="1"/>
        <v>9.8868791764605748E-3</v>
      </c>
    </row>
    <row r="26" spans="1:19" ht="87.75" customHeight="1">
      <c r="A26" s="82" t="s">
        <v>58</v>
      </c>
      <c r="B26" s="30" t="s">
        <v>115</v>
      </c>
      <c r="C26" s="84">
        <v>3763.1945670300001</v>
      </c>
      <c r="D26" s="84">
        <v>3997.1041287500002</v>
      </c>
      <c r="F26" s="83" t="s">
        <v>58</v>
      </c>
      <c r="G26" s="30" t="s">
        <v>115</v>
      </c>
      <c r="H26" s="85">
        <v>3763.1945670300001</v>
      </c>
      <c r="I26" s="85">
        <v>3997.1041287500002</v>
      </c>
      <c r="K26" s="83" t="s">
        <v>84</v>
      </c>
      <c r="L26" s="88" t="s">
        <v>115</v>
      </c>
      <c r="M26" s="89">
        <v>1053.8124832200001</v>
      </c>
      <c r="N26" s="86">
        <f t="shared" si="0"/>
        <v>1.6794978791119616E-2</v>
      </c>
      <c r="P26" s="83" t="s">
        <v>93</v>
      </c>
      <c r="Q26" s="30" t="s">
        <v>115</v>
      </c>
      <c r="R26" s="85">
        <v>1098.9111686900001</v>
      </c>
      <c r="S26" s="87">
        <f t="shared" si="1"/>
        <v>9.7178725404059238E-3</v>
      </c>
    </row>
    <row r="27" spans="1:19" ht="82.8">
      <c r="A27" s="82" t="s">
        <v>79</v>
      </c>
      <c r="B27" s="30" t="s">
        <v>115</v>
      </c>
      <c r="C27" s="84">
        <v>1564.42549274</v>
      </c>
      <c r="D27" s="84">
        <v>812.72452341999997</v>
      </c>
      <c r="F27" s="83" t="s">
        <v>79</v>
      </c>
      <c r="G27" s="30" t="s">
        <v>115</v>
      </c>
      <c r="H27" s="85">
        <v>1564.42549274</v>
      </c>
      <c r="I27" s="85">
        <v>812.72452341999997</v>
      </c>
      <c r="K27" s="83" t="s">
        <v>73</v>
      </c>
      <c r="L27" s="30" t="s">
        <v>115</v>
      </c>
      <c r="M27" s="85">
        <v>1012.1261184</v>
      </c>
      <c r="N27" s="86">
        <f t="shared" si="0"/>
        <v>1.6130608588470749E-2</v>
      </c>
      <c r="P27" s="83" t="s">
        <v>65</v>
      </c>
      <c r="Q27" s="30" t="s">
        <v>115</v>
      </c>
      <c r="R27" s="85">
        <v>991.23446550999995</v>
      </c>
      <c r="S27" s="87">
        <f t="shared" si="1"/>
        <v>8.7656677518043562E-3</v>
      </c>
    </row>
    <row r="28" spans="1:19" ht="41.4">
      <c r="A28" s="82" t="s">
        <v>95</v>
      </c>
      <c r="B28" s="30" t="s">
        <v>115</v>
      </c>
      <c r="C28" s="84">
        <v>0</v>
      </c>
      <c r="D28" s="84">
        <v>619.43043768999996</v>
      </c>
      <c r="F28" s="83" t="s">
        <v>95</v>
      </c>
      <c r="G28" s="30" t="s">
        <v>115</v>
      </c>
      <c r="H28" s="85">
        <v>0</v>
      </c>
      <c r="I28" s="85">
        <v>619.43043768999996</v>
      </c>
      <c r="K28" s="83" t="s">
        <v>86</v>
      </c>
      <c r="L28" s="30" t="s">
        <v>115</v>
      </c>
      <c r="M28" s="85">
        <v>916.15705952999997</v>
      </c>
      <c r="N28" s="86">
        <f t="shared" si="0"/>
        <v>1.4601116070598505E-2</v>
      </c>
      <c r="P28" s="83" t="s">
        <v>75</v>
      </c>
      <c r="Q28" s="30" t="s">
        <v>115</v>
      </c>
      <c r="R28" s="85">
        <v>945.69502708000005</v>
      </c>
      <c r="S28" s="87">
        <f t="shared" si="1"/>
        <v>8.3629541650892848E-3</v>
      </c>
    </row>
    <row r="29" spans="1:19" ht="43.2">
      <c r="A29" s="82" t="s">
        <v>70</v>
      </c>
      <c r="B29" s="30" t="s">
        <v>115</v>
      </c>
      <c r="C29" s="84">
        <v>1353.46875273</v>
      </c>
      <c r="D29" s="84">
        <v>3137.3452382800001</v>
      </c>
      <c r="F29" s="83" t="s">
        <v>70</v>
      </c>
      <c r="G29" s="30" t="s">
        <v>115</v>
      </c>
      <c r="H29" s="85">
        <v>1353.46875273</v>
      </c>
      <c r="I29" s="85">
        <v>3137.3452382800001</v>
      </c>
      <c r="K29" s="83" t="s">
        <v>51</v>
      </c>
      <c r="L29" s="30" t="s">
        <v>115</v>
      </c>
      <c r="M29" s="85">
        <v>847.98680918000002</v>
      </c>
      <c r="N29" s="86">
        <f t="shared" si="0"/>
        <v>1.3514662904552128E-2</v>
      </c>
      <c r="P29" s="83" t="s">
        <v>82</v>
      </c>
      <c r="Q29" s="30" t="s">
        <v>115</v>
      </c>
      <c r="R29" s="85">
        <v>912.39740690999997</v>
      </c>
      <c r="S29" s="87">
        <f t="shared" si="1"/>
        <v>8.0684972172209244E-3</v>
      </c>
    </row>
    <row r="30" spans="1:19" ht="82.8">
      <c r="A30" s="82" t="s">
        <v>88</v>
      </c>
      <c r="B30" s="30" t="s">
        <v>115</v>
      </c>
      <c r="C30" s="84">
        <v>0</v>
      </c>
      <c r="D30" s="84">
        <v>1251.43595972</v>
      </c>
      <c r="F30" s="83" t="s">
        <v>88</v>
      </c>
      <c r="G30" s="30" t="s">
        <v>115</v>
      </c>
      <c r="H30" s="85">
        <v>0</v>
      </c>
      <c r="I30" s="85">
        <v>1251.43595972</v>
      </c>
      <c r="K30" s="83" t="s">
        <v>72</v>
      </c>
      <c r="L30" s="30" t="s">
        <v>115</v>
      </c>
      <c r="M30" s="85">
        <v>838.57451456000001</v>
      </c>
      <c r="N30" s="86">
        <f t="shared" si="0"/>
        <v>1.3364655867213145E-2</v>
      </c>
      <c r="P30" s="83" t="s">
        <v>79</v>
      </c>
      <c r="Q30" s="30" t="s">
        <v>115</v>
      </c>
      <c r="R30" s="85">
        <v>812.72452341999997</v>
      </c>
      <c r="S30" s="87">
        <f t="shared" si="1"/>
        <v>7.1870716706544831E-3</v>
      </c>
    </row>
    <row r="31" spans="1:19" ht="55.2">
      <c r="A31" s="82" t="s">
        <v>96</v>
      </c>
      <c r="B31" s="30" t="s">
        <v>115</v>
      </c>
      <c r="C31" s="84">
        <v>794.28698528999996</v>
      </c>
      <c r="D31" s="84">
        <v>0</v>
      </c>
      <c r="F31" s="83" t="s">
        <v>96</v>
      </c>
      <c r="G31" s="30" t="s">
        <v>115</v>
      </c>
      <c r="H31" s="85">
        <v>794.28698528999996</v>
      </c>
      <c r="I31" s="85">
        <v>0</v>
      </c>
      <c r="K31" s="83" t="s">
        <v>52</v>
      </c>
      <c r="L31" s="88" t="s">
        <v>115</v>
      </c>
      <c r="M31" s="89">
        <v>837.55186641</v>
      </c>
      <c r="N31" s="86">
        <f t="shared" si="0"/>
        <v>1.3348357565320244E-2</v>
      </c>
      <c r="P31" s="83" t="s">
        <v>57</v>
      </c>
      <c r="Q31" s="30" t="s">
        <v>116</v>
      </c>
      <c r="R31" s="85">
        <v>786.70896932000005</v>
      </c>
      <c r="S31" s="87">
        <f t="shared" si="1"/>
        <v>6.9570113654951376E-3</v>
      </c>
    </row>
    <row r="32" spans="1:19" ht="55.2">
      <c r="A32" s="82" t="s">
        <v>73</v>
      </c>
      <c r="B32" s="30" t="s">
        <v>115</v>
      </c>
      <c r="C32" s="84">
        <v>1012.1261184</v>
      </c>
      <c r="D32" s="84">
        <v>2708.2938857099998</v>
      </c>
      <c r="F32" s="83" t="s">
        <v>73</v>
      </c>
      <c r="G32" s="30" t="s">
        <v>115</v>
      </c>
      <c r="H32" s="85">
        <v>1012.1261184</v>
      </c>
      <c r="I32" s="85">
        <v>2708.2938857099998</v>
      </c>
      <c r="K32" s="83" t="s">
        <v>96</v>
      </c>
      <c r="L32" s="30" t="s">
        <v>115</v>
      </c>
      <c r="M32" s="85">
        <v>794.28698528999996</v>
      </c>
      <c r="N32" s="86">
        <f t="shared" si="0"/>
        <v>1.2658829995300923E-2</v>
      </c>
      <c r="P32" s="83" t="s">
        <v>83</v>
      </c>
      <c r="Q32" s="30" t="s">
        <v>115</v>
      </c>
      <c r="R32" s="85">
        <v>781.57934206000004</v>
      </c>
      <c r="S32" s="87">
        <f t="shared" si="1"/>
        <v>6.9116491330301639E-3</v>
      </c>
    </row>
    <row r="33" spans="1:19" ht="82.8">
      <c r="A33" s="82" t="s">
        <v>57</v>
      </c>
      <c r="B33" s="30" t="s">
        <v>115</v>
      </c>
      <c r="C33" s="84">
        <v>2292.9977329600001</v>
      </c>
      <c r="D33" s="84">
        <v>9154.75499012</v>
      </c>
      <c r="F33" s="83" t="s">
        <v>57</v>
      </c>
      <c r="G33" s="30" t="s">
        <v>115</v>
      </c>
      <c r="H33" s="85">
        <v>2292.9977329600001</v>
      </c>
      <c r="I33" s="85">
        <v>9154.75499012</v>
      </c>
      <c r="K33" s="83" t="s">
        <v>91</v>
      </c>
      <c r="L33" s="30" t="s">
        <v>115</v>
      </c>
      <c r="M33" s="85">
        <v>730.66717137000001</v>
      </c>
      <c r="N33" s="86">
        <f t="shared" si="0"/>
        <v>1.1644898729069842E-2</v>
      </c>
      <c r="P33" s="83" t="s">
        <v>74</v>
      </c>
      <c r="Q33" s="30" t="s">
        <v>115</v>
      </c>
      <c r="R33" s="85">
        <v>677.19009229000005</v>
      </c>
      <c r="S33" s="87">
        <f t="shared" si="1"/>
        <v>5.9885158964622228E-3</v>
      </c>
    </row>
    <row r="34" spans="1:19" ht="28.8">
      <c r="A34" s="82" t="s">
        <v>74</v>
      </c>
      <c r="B34" s="30" t="s">
        <v>115</v>
      </c>
      <c r="C34" s="84">
        <v>1825.2487585700001</v>
      </c>
      <c r="D34" s="84">
        <v>677.19009229000005</v>
      </c>
      <c r="F34" s="83" t="s">
        <v>74</v>
      </c>
      <c r="G34" s="30" t="s">
        <v>115</v>
      </c>
      <c r="H34" s="85">
        <v>1825.2487585700001</v>
      </c>
      <c r="I34" s="85">
        <v>677.19009229000005</v>
      </c>
      <c r="K34" s="83" t="s">
        <v>81</v>
      </c>
      <c r="L34" s="30" t="s">
        <v>115</v>
      </c>
      <c r="M34" s="85">
        <v>701.05049924000002</v>
      </c>
      <c r="N34" s="86">
        <f t="shared" si="0"/>
        <v>1.117288744792899E-2</v>
      </c>
      <c r="P34" s="83" t="s">
        <v>95</v>
      </c>
      <c r="Q34" s="30" t="s">
        <v>115</v>
      </c>
      <c r="R34" s="85">
        <v>619.43043768999996</v>
      </c>
      <c r="S34" s="87">
        <f t="shared" si="1"/>
        <v>5.4777367021349938E-3</v>
      </c>
    </row>
    <row r="35" spans="1:19" ht="55.2">
      <c r="A35" s="82" t="s">
        <v>76</v>
      </c>
      <c r="B35" s="30" t="s">
        <v>115</v>
      </c>
      <c r="C35" s="84">
        <v>1705.72277841</v>
      </c>
      <c r="D35" s="84">
        <v>283.69897291000001</v>
      </c>
      <c r="F35" s="83" t="s">
        <v>76</v>
      </c>
      <c r="G35" s="30" t="s">
        <v>115</v>
      </c>
      <c r="H35" s="85">
        <v>1705.72277841</v>
      </c>
      <c r="I35" s="85">
        <v>283.69897291000001</v>
      </c>
      <c r="K35" s="83" t="s">
        <v>97</v>
      </c>
      <c r="L35" s="30" t="s">
        <v>115</v>
      </c>
      <c r="M35" s="85">
        <v>692.50405183999999</v>
      </c>
      <c r="N35" s="86">
        <f t="shared" si="0"/>
        <v>1.1036679721119918E-2</v>
      </c>
      <c r="P35" s="83" t="s">
        <v>51</v>
      </c>
      <c r="Q35" s="88" t="s">
        <v>115</v>
      </c>
      <c r="R35" s="89">
        <v>565.38424579000002</v>
      </c>
      <c r="S35" s="87">
        <f t="shared" si="1"/>
        <v>4.9997963379428455E-3</v>
      </c>
    </row>
    <row r="36" spans="1:19" ht="55.2">
      <c r="A36" s="82" t="s">
        <v>62</v>
      </c>
      <c r="B36" s="30" t="s">
        <v>115</v>
      </c>
      <c r="C36" s="84">
        <v>2998.8908306100002</v>
      </c>
      <c r="D36" s="84">
        <v>0</v>
      </c>
      <c r="F36" s="83" t="s">
        <v>62</v>
      </c>
      <c r="G36" s="30" t="s">
        <v>115</v>
      </c>
      <c r="H36" s="85">
        <v>2998.8908306100002</v>
      </c>
      <c r="I36" s="85">
        <v>0</v>
      </c>
      <c r="K36" s="83" t="s">
        <v>77</v>
      </c>
      <c r="L36" s="30" t="s">
        <v>115</v>
      </c>
      <c r="M36" s="85">
        <v>621.85145632000001</v>
      </c>
      <c r="N36" s="86">
        <f t="shared" si="0"/>
        <v>9.9106645503087096E-3</v>
      </c>
      <c r="P36" s="12" t="s">
        <v>83</v>
      </c>
      <c r="Q36" s="30" t="s">
        <v>116</v>
      </c>
      <c r="R36" s="85">
        <v>565.01925398000003</v>
      </c>
      <c r="S36" s="87">
        <f t="shared" si="1"/>
        <v>4.9965686485818391E-3</v>
      </c>
    </row>
    <row r="37" spans="1:19" ht="67.5" customHeight="1">
      <c r="A37" s="82" t="s">
        <v>99</v>
      </c>
      <c r="B37" s="30" t="s">
        <v>115</v>
      </c>
      <c r="C37" s="84">
        <v>0</v>
      </c>
      <c r="D37" s="84">
        <v>350.36435625000001</v>
      </c>
      <c r="F37" s="83" t="s">
        <v>99</v>
      </c>
      <c r="G37" s="30" t="s">
        <v>115</v>
      </c>
      <c r="H37" s="85">
        <v>0</v>
      </c>
      <c r="I37" s="85">
        <v>350.36435625000001</v>
      </c>
      <c r="K37" s="83" t="s">
        <v>92</v>
      </c>
      <c r="L37" s="30" t="s">
        <v>115</v>
      </c>
      <c r="M37" s="85">
        <v>586.75026534000006</v>
      </c>
      <c r="N37" s="86">
        <f t="shared" si="0"/>
        <v>9.3512445705312766E-3</v>
      </c>
      <c r="P37" s="83" t="s">
        <v>80</v>
      </c>
      <c r="Q37" s="30" t="s">
        <v>115</v>
      </c>
      <c r="R37" s="85">
        <v>524.05489446000001</v>
      </c>
      <c r="S37" s="87">
        <f t="shared" si="1"/>
        <v>4.6343133218029889E-3</v>
      </c>
    </row>
    <row r="38" spans="1:19" ht="82.8">
      <c r="A38" s="82" t="s">
        <v>92</v>
      </c>
      <c r="B38" s="30" t="s">
        <v>115</v>
      </c>
      <c r="C38" s="84">
        <v>586.75026534000006</v>
      </c>
      <c r="D38" s="84">
        <v>1118.0226850399999</v>
      </c>
      <c r="F38" s="83" t="s">
        <v>92</v>
      </c>
      <c r="G38" s="30" t="s">
        <v>115</v>
      </c>
      <c r="H38" s="85">
        <v>586.75026534000006</v>
      </c>
      <c r="I38" s="85">
        <v>1118.0226850399999</v>
      </c>
      <c r="K38" s="83" t="s">
        <v>78</v>
      </c>
      <c r="L38" s="30" t="s">
        <v>115</v>
      </c>
      <c r="M38" s="85">
        <v>499.14248513000001</v>
      </c>
      <c r="N38" s="86">
        <f t="shared" si="0"/>
        <v>7.9550086803773287E-3</v>
      </c>
      <c r="P38" s="83" t="s">
        <v>69</v>
      </c>
      <c r="Q38" s="30" t="s">
        <v>115</v>
      </c>
      <c r="R38" s="85">
        <v>508.88357128000001</v>
      </c>
      <c r="S38" s="87">
        <f t="shared" si="1"/>
        <v>4.5001505349161293E-3</v>
      </c>
    </row>
    <row r="39" spans="1:19" ht="41.4">
      <c r="A39" s="82" t="s">
        <v>52</v>
      </c>
      <c r="B39" s="30" t="s">
        <v>115</v>
      </c>
      <c r="C39" s="84">
        <v>7269.4581902099999</v>
      </c>
      <c r="D39" s="84">
        <v>3949.5732511000001</v>
      </c>
      <c r="F39" s="83" t="s">
        <v>52</v>
      </c>
      <c r="G39" s="30" t="s">
        <v>115</v>
      </c>
      <c r="H39" s="85">
        <v>7269.4581902099999</v>
      </c>
      <c r="I39" s="85">
        <v>3949.5732511000001</v>
      </c>
      <c r="K39" s="83" t="s">
        <v>85</v>
      </c>
      <c r="L39" s="88" t="s">
        <v>115</v>
      </c>
      <c r="M39" s="89">
        <v>489.47874977999999</v>
      </c>
      <c r="N39" s="86">
        <f t="shared" si="0"/>
        <v>7.8009943440218539E-3</v>
      </c>
      <c r="P39" s="83" t="s">
        <v>94</v>
      </c>
      <c r="Q39" s="30" t="s">
        <v>115</v>
      </c>
      <c r="R39" s="85">
        <v>498.42475280999997</v>
      </c>
      <c r="S39" s="87">
        <f t="shared" si="1"/>
        <v>4.4076612894606805E-3</v>
      </c>
    </row>
    <row r="40" spans="1:19" ht="57.6">
      <c r="A40" s="82" t="s">
        <v>90</v>
      </c>
      <c r="B40" s="30" t="s">
        <v>115</v>
      </c>
      <c r="C40" s="84">
        <v>308.57565627000002</v>
      </c>
      <c r="D40" s="84">
        <v>1128.44032154</v>
      </c>
      <c r="F40" s="83" t="s">
        <v>90</v>
      </c>
      <c r="G40" s="30" t="s">
        <v>115</v>
      </c>
      <c r="H40" s="85">
        <v>308.57565627000002</v>
      </c>
      <c r="I40" s="85">
        <v>1128.44032154</v>
      </c>
      <c r="K40" s="83" t="s">
        <v>94</v>
      </c>
      <c r="L40" s="30" t="s">
        <v>115</v>
      </c>
      <c r="M40" s="85">
        <v>481.59863802000001</v>
      </c>
      <c r="N40" s="86">
        <f t="shared" si="0"/>
        <v>7.6754062417852412E-3</v>
      </c>
      <c r="P40" s="83" t="s">
        <v>98</v>
      </c>
      <c r="Q40" s="30" t="s">
        <v>115</v>
      </c>
      <c r="R40" s="85">
        <v>492.00938882999998</v>
      </c>
      <c r="S40" s="87">
        <f t="shared" si="1"/>
        <v>4.3509290519202519E-3</v>
      </c>
    </row>
    <row r="41" spans="1:19" ht="82.8">
      <c r="A41" s="82" t="s">
        <v>55</v>
      </c>
      <c r="B41" s="30" t="s">
        <v>115</v>
      </c>
      <c r="C41" s="84">
        <v>4834.8495746999997</v>
      </c>
      <c r="D41" s="84">
        <v>1551.20033663</v>
      </c>
      <c r="F41" s="83" t="s">
        <v>55</v>
      </c>
      <c r="G41" s="30" t="s">
        <v>115</v>
      </c>
      <c r="H41" s="85">
        <v>4834.8495746999997</v>
      </c>
      <c r="I41" s="85">
        <v>1551.20033663</v>
      </c>
      <c r="K41" s="83" t="s">
        <v>85</v>
      </c>
      <c r="L41" s="30" t="s">
        <v>115</v>
      </c>
      <c r="M41" s="85">
        <v>470.98863892000003</v>
      </c>
      <c r="N41" s="86">
        <f t="shared" si="0"/>
        <v>7.5063109684840451E-3</v>
      </c>
      <c r="P41" s="83" t="s">
        <v>99</v>
      </c>
      <c r="Q41" s="30" t="s">
        <v>115</v>
      </c>
      <c r="R41" s="85">
        <v>350.36435625000001</v>
      </c>
      <c r="S41" s="87">
        <f t="shared" si="1"/>
        <v>3.098336111004945E-3</v>
      </c>
    </row>
    <row r="42" spans="1:19" ht="77.25" customHeight="1">
      <c r="A42" s="82" t="s">
        <v>71</v>
      </c>
      <c r="B42" s="30" t="s">
        <v>115</v>
      </c>
      <c r="C42" s="84">
        <v>1563.4768395900001</v>
      </c>
      <c r="D42" s="84">
        <v>1664.9306651700001</v>
      </c>
      <c r="F42" s="83" t="s">
        <v>71</v>
      </c>
      <c r="G42" s="30" t="s">
        <v>115</v>
      </c>
      <c r="H42" s="85">
        <v>1563.4768395900001</v>
      </c>
      <c r="I42" s="85">
        <v>1664.9306651700001</v>
      </c>
      <c r="K42" s="83" t="s">
        <v>92</v>
      </c>
      <c r="L42" s="88" t="s">
        <v>115</v>
      </c>
      <c r="M42" s="89">
        <v>434.67446324999997</v>
      </c>
      <c r="N42" s="86">
        <f t="shared" si="0"/>
        <v>6.9275592266835858E-3</v>
      </c>
      <c r="P42" s="83" t="s">
        <v>85</v>
      </c>
      <c r="Q42" s="88" t="s">
        <v>115</v>
      </c>
      <c r="R42" s="89">
        <v>332.35674755999997</v>
      </c>
      <c r="S42" s="87">
        <f t="shared" si="1"/>
        <v>2.939091532377596E-3</v>
      </c>
    </row>
    <row r="43" spans="1:19" ht="82.8">
      <c r="A43" s="82" t="s">
        <v>93</v>
      </c>
      <c r="B43" s="30" t="s">
        <v>115</v>
      </c>
      <c r="C43" s="84">
        <v>0</v>
      </c>
      <c r="D43" s="84">
        <v>1098.9111686900001</v>
      </c>
      <c r="F43" s="83" t="s">
        <v>93</v>
      </c>
      <c r="G43" s="30" t="s">
        <v>115</v>
      </c>
      <c r="H43" s="85">
        <v>0</v>
      </c>
      <c r="I43" s="85">
        <v>1098.9111686900001</v>
      </c>
      <c r="K43" s="12" t="s">
        <v>85</v>
      </c>
      <c r="L43" s="30" t="s">
        <v>116</v>
      </c>
      <c r="M43" s="85">
        <v>343.35145961000001</v>
      </c>
      <c r="N43" s="86">
        <f t="shared" si="0"/>
        <v>5.4721125189461702E-3</v>
      </c>
      <c r="P43" s="83" t="s">
        <v>71</v>
      </c>
      <c r="Q43" s="30" t="s">
        <v>116</v>
      </c>
      <c r="R43" s="85">
        <v>331.3238662</v>
      </c>
      <c r="S43" s="87">
        <f t="shared" si="1"/>
        <v>2.929957573517385E-3</v>
      </c>
    </row>
    <row r="44" spans="1:19" ht="82.8">
      <c r="A44" s="82" t="s">
        <v>101</v>
      </c>
      <c r="B44" s="30" t="s">
        <v>115</v>
      </c>
      <c r="C44" s="84">
        <v>0</v>
      </c>
      <c r="D44" s="84">
        <v>157.51365146000001</v>
      </c>
      <c r="F44" s="83" t="s">
        <v>101</v>
      </c>
      <c r="G44" s="30" t="s">
        <v>115</v>
      </c>
      <c r="H44" s="85">
        <v>0</v>
      </c>
      <c r="I44" s="85">
        <v>157.51365146000001</v>
      </c>
      <c r="K44" s="83" t="s">
        <v>90</v>
      </c>
      <c r="L44" s="30" t="s">
        <v>115</v>
      </c>
      <c r="M44" s="85">
        <v>308.57565627000002</v>
      </c>
      <c r="N44" s="86">
        <f t="shared" si="0"/>
        <v>4.9178783560002047E-3</v>
      </c>
      <c r="P44" s="90" t="s">
        <v>100</v>
      </c>
      <c r="Q44" s="88" t="s">
        <v>115</v>
      </c>
      <c r="R44" s="89">
        <v>330.70025405000001</v>
      </c>
      <c r="S44" s="87">
        <f t="shared" si="1"/>
        <v>2.9244428571681348E-3</v>
      </c>
    </row>
    <row r="45" spans="1:19" ht="69">
      <c r="A45" s="82" t="s">
        <v>81</v>
      </c>
      <c r="B45" s="30" t="s">
        <v>115</v>
      </c>
      <c r="C45" s="84">
        <v>701.05049924000002</v>
      </c>
      <c r="D45" s="84">
        <v>1744.96999495</v>
      </c>
      <c r="F45" s="83" t="s">
        <v>81</v>
      </c>
      <c r="G45" s="30" t="s">
        <v>115</v>
      </c>
      <c r="H45" s="85">
        <v>701.05049924000002</v>
      </c>
      <c r="I45" s="85">
        <v>1744.96999495</v>
      </c>
      <c r="K45" s="83" t="s">
        <v>71</v>
      </c>
      <c r="L45" s="30" t="s">
        <v>116</v>
      </c>
      <c r="M45" s="85">
        <v>288.41177067000001</v>
      </c>
      <c r="N45" s="86">
        <f t="shared" si="0"/>
        <v>4.5965194459559938E-3</v>
      </c>
      <c r="P45" s="83" t="s">
        <v>96</v>
      </c>
      <c r="Q45" s="88" t="s">
        <v>115</v>
      </c>
      <c r="R45" s="89">
        <v>325.17330661</v>
      </c>
      <c r="S45" s="87">
        <f t="shared" si="1"/>
        <v>2.8755670496508901E-3</v>
      </c>
    </row>
    <row r="46" spans="1:19" ht="55.2">
      <c r="A46" s="82" t="s">
        <v>87</v>
      </c>
      <c r="B46" s="30" t="s">
        <v>115</v>
      </c>
      <c r="C46" s="84">
        <v>0</v>
      </c>
      <c r="D46" s="84">
        <v>1300.96157272</v>
      </c>
      <c r="F46" s="83" t="s">
        <v>87</v>
      </c>
      <c r="G46" s="30" t="s">
        <v>115</v>
      </c>
      <c r="H46" s="85">
        <v>0</v>
      </c>
      <c r="I46" s="85">
        <v>1300.96157272</v>
      </c>
      <c r="K46" s="83" t="s">
        <v>65</v>
      </c>
      <c r="L46" s="30" t="s">
        <v>116</v>
      </c>
      <c r="M46" s="85">
        <v>251.2402621</v>
      </c>
      <c r="N46" s="86">
        <f t="shared" si="0"/>
        <v>4.0041040893268017E-3</v>
      </c>
      <c r="P46" s="83" t="s">
        <v>76</v>
      </c>
      <c r="Q46" s="30" t="s">
        <v>115</v>
      </c>
      <c r="R46" s="85">
        <v>283.69897291000001</v>
      </c>
      <c r="S46" s="87">
        <f t="shared" si="1"/>
        <v>2.5088019278846564E-3</v>
      </c>
    </row>
    <row r="47" spans="1:19" ht="69">
      <c r="A47" s="82" t="s">
        <v>97</v>
      </c>
      <c r="B47" s="30" t="s">
        <v>115</v>
      </c>
      <c r="C47" s="84">
        <v>692.50405183999999</v>
      </c>
      <c r="D47" s="84">
        <v>0</v>
      </c>
      <c r="F47" s="83" t="s">
        <v>97</v>
      </c>
      <c r="G47" s="30" t="s">
        <v>115</v>
      </c>
      <c r="H47" s="85">
        <v>692.50405183999999</v>
      </c>
      <c r="I47" s="85">
        <v>0</v>
      </c>
      <c r="K47" s="12" t="s">
        <v>75</v>
      </c>
      <c r="L47" s="30" t="s">
        <v>116</v>
      </c>
      <c r="M47" s="85">
        <v>245.56505888999999</v>
      </c>
      <c r="N47" s="86">
        <f t="shared" si="0"/>
        <v>3.9136563872308816E-3</v>
      </c>
      <c r="P47" s="83" t="s">
        <v>67</v>
      </c>
      <c r="Q47" s="30" t="s">
        <v>115</v>
      </c>
      <c r="R47" s="85">
        <v>271.07755956</v>
      </c>
      <c r="S47" s="87">
        <f t="shared" si="1"/>
        <v>2.3971884601998285E-3</v>
      </c>
    </row>
    <row r="48" spans="1:19" ht="55.2">
      <c r="A48" s="82" t="s">
        <v>98</v>
      </c>
      <c r="B48" s="30" t="s">
        <v>115</v>
      </c>
      <c r="C48" s="84">
        <v>0</v>
      </c>
      <c r="D48" s="84">
        <v>492.00938882999998</v>
      </c>
      <c r="F48" s="83" t="s">
        <v>98</v>
      </c>
      <c r="G48" s="30" t="s">
        <v>115</v>
      </c>
      <c r="H48" s="85">
        <v>0</v>
      </c>
      <c r="I48" s="85">
        <v>492.00938882999998</v>
      </c>
      <c r="K48" s="83" t="s">
        <v>96</v>
      </c>
      <c r="L48" s="88" t="s">
        <v>115</v>
      </c>
      <c r="M48" s="89">
        <v>238.39620241</v>
      </c>
      <c r="N48" s="86">
        <f t="shared" si="0"/>
        <v>3.7994038096088294E-3</v>
      </c>
      <c r="P48" s="83" t="s">
        <v>51</v>
      </c>
      <c r="Q48" s="30" t="s">
        <v>116</v>
      </c>
      <c r="R48" s="85">
        <v>243.74396422000001</v>
      </c>
      <c r="S48" s="87">
        <f t="shared" si="1"/>
        <v>2.1554724751836774E-3</v>
      </c>
    </row>
    <row r="49" spans="1:19" ht="69">
      <c r="A49" s="82" t="s">
        <v>65</v>
      </c>
      <c r="B49" s="30" t="s">
        <v>115</v>
      </c>
      <c r="C49" s="84">
        <v>2193.9185611799999</v>
      </c>
      <c r="D49" s="84">
        <v>991.23446550999995</v>
      </c>
      <c r="F49" s="83" t="s">
        <v>65</v>
      </c>
      <c r="G49" s="30" t="s">
        <v>115</v>
      </c>
      <c r="H49" s="85">
        <v>2193.9185611799999</v>
      </c>
      <c r="I49" s="85">
        <v>991.23446550999995</v>
      </c>
      <c r="K49" s="12" t="s">
        <v>63</v>
      </c>
      <c r="L49" s="30" t="s">
        <v>116</v>
      </c>
      <c r="M49" s="85">
        <v>215.94855977</v>
      </c>
      <c r="N49" s="86">
        <f t="shared" si="0"/>
        <v>3.4416478634110223E-3</v>
      </c>
      <c r="P49" s="83" t="s">
        <v>67</v>
      </c>
      <c r="Q49" s="88" t="s">
        <v>115</v>
      </c>
      <c r="R49" s="89">
        <v>222.25849626999999</v>
      </c>
      <c r="S49" s="87">
        <f t="shared" si="1"/>
        <v>1.9654725507512261E-3</v>
      </c>
    </row>
    <row r="50" spans="1:19" ht="110.4">
      <c r="A50" s="82" t="s">
        <v>51</v>
      </c>
      <c r="B50" s="30" t="s">
        <v>115</v>
      </c>
      <c r="C50" s="84">
        <v>847.98680918000002</v>
      </c>
      <c r="D50" s="84">
        <v>21465.629476170001</v>
      </c>
      <c r="F50" s="83" t="s">
        <v>51</v>
      </c>
      <c r="G50" s="30" t="s">
        <v>115</v>
      </c>
      <c r="H50" s="85">
        <v>847.98680918000002</v>
      </c>
      <c r="I50" s="85">
        <v>21465.629476170001</v>
      </c>
      <c r="K50" s="83" t="s">
        <v>84</v>
      </c>
      <c r="L50" s="30" t="s">
        <v>115</v>
      </c>
      <c r="M50" s="85">
        <v>180.06848385999999</v>
      </c>
      <c r="N50" s="86">
        <f t="shared" si="0"/>
        <v>2.8698145215901804E-3</v>
      </c>
      <c r="P50" s="83" t="s">
        <v>58</v>
      </c>
      <c r="Q50" s="30" t="s">
        <v>116</v>
      </c>
      <c r="R50" s="85">
        <v>198.57547507000001</v>
      </c>
      <c r="S50" s="87">
        <f t="shared" si="1"/>
        <v>1.7560392608269016E-3</v>
      </c>
    </row>
    <row r="51" spans="1:19" ht="69">
      <c r="A51" s="82" t="s">
        <v>68</v>
      </c>
      <c r="B51" s="30" t="s">
        <v>115</v>
      </c>
      <c r="C51" s="84">
        <v>1884.8141142699999</v>
      </c>
      <c r="D51" s="84">
        <v>2665.2954786400001</v>
      </c>
      <c r="F51" s="83" t="s">
        <v>68</v>
      </c>
      <c r="G51" s="30" t="s">
        <v>115</v>
      </c>
      <c r="H51" s="85">
        <v>1884.8141142699999</v>
      </c>
      <c r="I51" s="85">
        <v>2665.2954786400001</v>
      </c>
      <c r="K51" s="83" t="s">
        <v>89</v>
      </c>
      <c r="L51" s="30" t="s">
        <v>116</v>
      </c>
      <c r="M51" s="85">
        <v>69.953377230000001</v>
      </c>
      <c r="N51" s="86">
        <f t="shared" si="0"/>
        <v>1.1148714839239269E-3</v>
      </c>
      <c r="P51" s="12" t="s">
        <v>64</v>
      </c>
      <c r="Q51" s="30" t="s">
        <v>116</v>
      </c>
      <c r="R51" s="85">
        <v>171.92486564000001</v>
      </c>
      <c r="S51" s="87">
        <f t="shared" si="1"/>
        <v>1.5203630451837244E-3</v>
      </c>
    </row>
    <row r="52" spans="1:19" ht="69">
      <c r="A52" s="82" t="s">
        <v>50</v>
      </c>
      <c r="B52" s="30" t="s">
        <v>116</v>
      </c>
      <c r="C52" s="84">
        <v>1219.71366764</v>
      </c>
      <c r="D52" s="84">
        <v>3061.4252471999998</v>
      </c>
      <c r="F52" s="83" t="s">
        <v>50</v>
      </c>
      <c r="G52" s="30" t="s">
        <v>116</v>
      </c>
      <c r="H52" s="85">
        <v>1219.71366764</v>
      </c>
      <c r="I52" s="85">
        <v>3061.4252471999998</v>
      </c>
      <c r="K52" s="12" t="s">
        <v>56</v>
      </c>
      <c r="L52" s="30" t="s">
        <v>116</v>
      </c>
      <c r="M52" s="85">
        <v>36.003576670000001</v>
      </c>
      <c r="N52" s="86">
        <f t="shared" si="0"/>
        <v>5.7380161670647308E-4</v>
      </c>
      <c r="P52" s="83" t="s">
        <v>101</v>
      </c>
      <c r="Q52" s="30" t="s">
        <v>115</v>
      </c>
      <c r="R52" s="85">
        <v>157.51365146000001</v>
      </c>
      <c r="S52" s="87">
        <f t="shared" si="1"/>
        <v>1.3929220412664759E-3</v>
      </c>
    </row>
    <row r="53" spans="1:19" ht="41.4">
      <c r="A53" s="91" t="s">
        <v>53</v>
      </c>
      <c r="B53" s="30" t="s">
        <v>116</v>
      </c>
      <c r="C53" s="84">
        <v>0</v>
      </c>
      <c r="D53" s="84">
        <v>53.323384660000002</v>
      </c>
      <c r="F53" s="12" t="s">
        <v>53</v>
      </c>
      <c r="G53" s="30" t="s">
        <v>116</v>
      </c>
      <c r="H53" s="85">
        <v>0</v>
      </c>
      <c r="I53" s="85">
        <v>53.323384660000002</v>
      </c>
      <c r="K53" s="83" t="s">
        <v>59</v>
      </c>
      <c r="L53" s="30" t="s">
        <v>115</v>
      </c>
      <c r="M53" s="85">
        <v>0</v>
      </c>
      <c r="N53" s="86">
        <f t="shared" si="0"/>
        <v>0</v>
      </c>
      <c r="P53" s="12" t="s">
        <v>61</v>
      </c>
      <c r="Q53" s="30" t="s">
        <v>116</v>
      </c>
      <c r="R53" s="85">
        <v>104.97089796</v>
      </c>
      <c r="S53" s="87">
        <f t="shared" si="1"/>
        <v>9.282768579404638E-4</v>
      </c>
    </row>
    <row r="54" spans="1:19" ht="82.8">
      <c r="A54" s="91" t="s">
        <v>56</v>
      </c>
      <c r="B54" s="30" t="s">
        <v>116</v>
      </c>
      <c r="C54" s="84">
        <v>36.003576670000001</v>
      </c>
      <c r="D54" s="84">
        <v>0</v>
      </c>
      <c r="F54" s="12" t="s">
        <v>56</v>
      </c>
      <c r="G54" s="30" t="s">
        <v>116</v>
      </c>
      <c r="H54" s="85">
        <v>36.003576670000001</v>
      </c>
      <c r="I54" s="85">
        <v>0</v>
      </c>
      <c r="K54" s="83" t="s">
        <v>61</v>
      </c>
      <c r="L54" s="30" t="s">
        <v>115</v>
      </c>
      <c r="M54" s="85">
        <v>0</v>
      </c>
      <c r="N54" s="86">
        <f t="shared" si="0"/>
        <v>0</v>
      </c>
      <c r="P54" s="83" t="s">
        <v>73</v>
      </c>
      <c r="Q54" s="30" t="s">
        <v>116</v>
      </c>
      <c r="R54" s="85">
        <v>83.660803419999993</v>
      </c>
      <c r="S54" s="87">
        <f t="shared" si="1"/>
        <v>7.3982779266197672E-4</v>
      </c>
    </row>
    <row r="55" spans="1:19" ht="69">
      <c r="A55" s="91" t="s">
        <v>61</v>
      </c>
      <c r="B55" s="30" t="s">
        <v>116</v>
      </c>
      <c r="C55" s="84">
        <v>0</v>
      </c>
      <c r="D55" s="84">
        <v>104.97089796</v>
      </c>
      <c r="F55" s="12" t="s">
        <v>61</v>
      </c>
      <c r="G55" s="30" t="s">
        <v>116</v>
      </c>
      <c r="H55" s="85">
        <v>0</v>
      </c>
      <c r="I55" s="85">
        <v>104.97089796</v>
      </c>
      <c r="K55" s="83" t="s">
        <v>69</v>
      </c>
      <c r="L55" s="30" t="s">
        <v>115</v>
      </c>
      <c r="M55" s="85">
        <v>0</v>
      </c>
      <c r="N55" s="86">
        <f t="shared" si="0"/>
        <v>0</v>
      </c>
      <c r="P55" s="12" t="s">
        <v>60</v>
      </c>
      <c r="Q55" s="30" t="s">
        <v>116</v>
      </c>
      <c r="R55" s="85">
        <v>81.037864819999996</v>
      </c>
      <c r="S55" s="87">
        <f t="shared" si="1"/>
        <v>7.1663266668423617E-4</v>
      </c>
    </row>
    <row r="56" spans="1:19" ht="69">
      <c r="A56" s="91" t="s">
        <v>60</v>
      </c>
      <c r="B56" s="30" t="s">
        <v>116</v>
      </c>
      <c r="C56" s="84">
        <v>0</v>
      </c>
      <c r="D56" s="84">
        <v>81.037864819999996</v>
      </c>
      <c r="F56" s="12" t="s">
        <v>60</v>
      </c>
      <c r="G56" s="30" t="s">
        <v>116</v>
      </c>
      <c r="H56" s="85">
        <v>0</v>
      </c>
      <c r="I56" s="85">
        <v>81.037864819999996</v>
      </c>
      <c r="K56" s="83" t="s">
        <v>80</v>
      </c>
      <c r="L56" s="30" t="s">
        <v>115</v>
      </c>
      <c r="M56" s="85">
        <v>0</v>
      </c>
      <c r="N56" s="86">
        <f t="shared" si="0"/>
        <v>0</v>
      </c>
      <c r="P56" s="12" t="s">
        <v>54</v>
      </c>
      <c r="Q56" s="30" t="s">
        <v>116</v>
      </c>
      <c r="R56" s="85">
        <v>63.835750990000001</v>
      </c>
      <c r="S56" s="87">
        <f t="shared" si="1"/>
        <v>5.6451122649105569E-4</v>
      </c>
    </row>
    <row r="57" spans="1:19" ht="27.6">
      <c r="A57" s="91" t="s">
        <v>54</v>
      </c>
      <c r="B57" s="30" t="s">
        <v>116</v>
      </c>
      <c r="C57" s="84">
        <v>0</v>
      </c>
      <c r="D57" s="84">
        <v>63.835750990000001</v>
      </c>
      <c r="F57" s="12" t="s">
        <v>54</v>
      </c>
      <c r="G57" s="30" t="s">
        <v>116</v>
      </c>
      <c r="H57" s="85">
        <v>0</v>
      </c>
      <c r="I57" s="85">
        <v>63.835750990000001</v>
      </c>
      <c r="K57" s="83" t="s">
        <v>82</v>
      </c>
      <c r="L57" s="30" t="s">
        <v>115</v>
      </c>
      <c r="M57" s="85">
        <v>0</v>
      </c>
      <c r="N57" s="86">
        <f t="shared" si="0"/>
        <v>0</v>
      </c>
      <c r="P57" s="12" t="s">
        <v>53</v>
      </c>
      <c r="Q57" s="30" t="s">
        <v>116</v>
      </c>
      <c r="R57" s="85">
        <v>53.323384660000002</v>
      </c>
      <c r="S57" s="87">
        <f t="shared" si="1"/>
        <v>4.7154844751158998E-4</v>
      </c>
    </row>
    <row r="58" spans="1:19" ht="96.6">
      <c r="A58" s="91" t="s">
        <v>75</v>
      </c>
      <c r="B58" s="30" t="s">
        <v>116</v>
      </c>
      <c r="C58" s="84">
        <v>245.56505888999999</v>
      </c>
      <c r="D58" s="84">
        <v>0</v>
      </c>
      <c r="F58" s="12" t="s">
        <v>75</v>
      </c>
      <c r="G58" s="30" t="s">
        <v>116</v>
      </c>
      <c r="H58" s="85">
        <v>245.56505888999999</v>
      </c>
      <c r="I58" s="85">
        <v>0</v>
      </c>
      <c r="K58" s="83" t="s">
        <v>95</v>
      </c>
      <c r="L58" s="30" t="s">
        <v>115</v>
      </c>
      <c r="M58" s="85">
        <v>0</v>
      </c>
      <c r="N58" s="86">
        <f t="shared" si="0"/>
        <v>0</v>
      </c>
      <c r="P58" s="83" t="s">
        <v>72</v>
      </c>
      <c r="Q58" s="30" t="s">
        <v>115</v>
      </c>
      <c r="R58" s="85">
        <v>0</v>
      </c>
      <c r="S58" s="87">
        <f t="shared" si="1"/>
        <v>0</v>
      </c>
    </row>
    <row r="59" spans="1:19" ht="69">
      <c r="A59" s="91" t="s">
        <v>85</v>
      </c>
      <c r="B59" s="30" t="s">
        <v>116</v>
      </c>
      <c r="C59" s="84">
        <v>343.35145961000001</v>
      </c>
      <c r="D59" s="84">
        <v>0</v>
      </c>
      <c r="F59" s="12" t="s">
        <v>85</v>
      </c>
      <c r="G59" s="30" t="s">
        <v>116</v>
      </c>
      <c r="H59" s="85">
        <v>343.35145961000001</v>
      </c>
      <c r="I59" s="85">
        <v>0</v>
      </c>
      <c r="K59" s="83" t="s">
        <v>88</v>
      </c>
      <c r="L59" s="30" t="s">
        <v>115</v>
      </c>
      <c r="M59" s="85">
        <v>0</v>
      </c>
      <c r="N59" s="86">
        <f t="shared" si="0"/>
        <v>0</v>
      </c>
      <c r="P59" s="83" t="s">
        <v>77</v>
      </c>
      <c r="Q59" s="30" t="s">
        <v>115</v>
      </c>
      <c r="R59" s="85">
        <v>0</v>
      </c>
      <c r="S59" s="87">
        <f t="shared" si="1"/>
        <v>0</v>
      </c>
    </row>
    <row r="60" spans="1:19" ht="69">
      <c r="A60" s="91" t="s">
        <v>63</v>
      </c>
      <c r="B60" s="30" t="s">
        <v>116</v>
      </c>
      <c r="C60" s="84">
        <v>215.94855977</v>
      </c>
      <c r="D60" s="84">
        <v>0</v>
      </c>
      <c r="F60" s="12" t="s">
        <v>63</v>
      </c>
      <c r="G60" s="30" t="s">
        <v>116</v>
      </c>
      <c r="H60" s="85">
        <v>215.94855977</v>
      </c>
      <c r="I60" s="85">
        <v>0</v>
      </c>
      <c r="K60" s="83" t="s">
        <v>99</v>
      </c>
      <c r="L60" s="30" t="s">
        <v>115</v>
      </c>
      <c r="M60" s="85">
        <v>0</v>
      </c>
      <c r="N60" s="86">
        <f t="shared" si="0"/>
        <v>0</v>
      </c>
      <c r="P60" s="83" t="s">
        <v>78</v>
      </c>
      <c r="Q60" s="30" t="s">
        <v>115</v>
      </c>
      <c r="R60" s="85">
        <v>0</v>
      </c>
      <c r="S60" s="87">
        <f t="shared" si="1"/>
        <v>0</v>
      </c>
    </row>
    <row r="61" spans="1:19" ht="43.2">
      <c r="A61" s="82" t="s">
        <v>89</v>
      </c>
      <c r="B61" s="30" t="s">
        <v>116</v>
      </c>
      <c r="C61" s="84">
        <v>69.953377230000001</v>
      </c>
      <c r="D61" s="84">
        <v>0</v>
      </c>
      <c r="F61" s="83" t="s">
        <v>89</v>
      </c>
      <c r="G61" s="30" t="s">
        <v>116</v>
      </c>
      <c r="H61" s="85">
        <v>69.953377230000001</v>
      </c>
      <c r="I61" s="85">
        <v>0</v>
      </c>
      <c r="K61" s="83" t="s">
        <v>93</v>
      </c>
      <c r="L61" s="30" t="s">
        <v>115</v>
      </c>
      <c r="M61" s="85">
        <v>0</v>
      </c>
      <c r="N61" s="86">
        <f t="shared" si="0"/>
        <v>0</v>
      </c>
      <c r="P61" s="83" t="s">
        <v>84</v>
      </c>
      <c r="Q61" s="30" t="s">
        <v>115</v>
      </c>
      <c r="R61" s="85">
        <v>0</v>
      </c>
      <c r="S61" s="87">
        <f t="shared" si="1"/>
        <v>0</v>
      </c>
    </row>
    <row r="62" spans="1:19" ht="69">
      <c r="A62" s="91" t="s">
        <v>83</v>
      </c>
      <c r="B62" s="30" t="s">
        <v>116</v>
      </c>
      <c r="C62" s="84">
        <v>0</v>
      </c>
      <c r="D62" s="84">
        <v>565.01925398000003</v>
      </c>
      <c r="F62" s="12" t="s">
        <v>83</v>
      </c>
      <c r="G62" s="30" t="s">
        <v>116</v>
      </c>
      <c r="H62" s="85">
        <v>0</v>
      </c>
      <c r="I62" s="85">
        <v>565.01925398000003</v>
      </c>
      <c r="K62" s="83" t="s">
        <v>101</v>
      </c>
      <c r="L62" s="30" t="s">
        <v>115</v>
      </c>
      <c r="M62" s="85">
        <v>0</v>
      </c>
      <c r="N62" s="86">
        <f t="shared" si="0"/>
        <v>0</v>
      </c>
      <c r="P62" s="83" t="s">
        <v>85</v>
      </c>
      <c r="Q62" s="30" t="s">
        <v>115</v>
      </c>
      <c r="R62" s="85">
        <v>0</v>
      </c>
      <c r="S62" s="87">
        <f t="shared" si="1"/>
        <v>0</v>
      </c>
    </row>
    <row r="63" spans="1:19" ht="41.4">
      <c r="A63" s="91" t="s">
        <v>64</v>
      </c>
      <c r="B63" s="30" t="s">
        <v>116</v>
      </c>
      <c r="C63" s="84">
        <v>0</v>
      </c>
      <c r="D63" s="84">
        <v>171.92486564000001</v>
      </c>
      <c r="F63" s="12" t="s">
        <v>64</v>
      </c>
      <c r="G63" s="30" t="s">
        <v>116</v>
      </c>
      <c r="H63" s="85">
        <v>0</v>
      </c>
      <c r="I63" s="85">
        <v>171.92486564000001</v>
      </c>
      <c r="K63" s="83" t="s">
        <v>87</v>
      </c>
      <c r="L63" s="30" t="s">
        <v>115</v>
      </c>
      <c r="M63" s="85">
        <v>0</v>
      </c>
      <c r="N63" s="86">
        <f t="shared" si="0"/>
        <v>0</v>
      </c>
      <c r="P63" s="83" t="s">
        <v>86</v>
      </c>
      <c r="Q63" s="30" t="s">
        <v>115</v>
      </c>
      <c r="R63" s="85">
        <v>0</v>
      </c>
      <c r="S63" s="87">
        <f t="shared" si="1"/>
        <v>0</v>
      </c>
    </row>
    <row r="64" spans="1:19" ht="78.75" customHeight="1">
      <c r="A64" s="82" t="s">
        <v>58</v>
      </c>
      <c r="B64" s="30" t="s">
        <v>116</v>
      </c>
      <c r="C64" s="84">
        <v>0</v>
      </c>
      <c r="D64" s="84">
        <v>198.57547507000001</v>
      </c>
      <c r="F64" s="83" t="s">
        <v>58</v>
      </c>
      <c r="G64" s="30" t="s">
        <v>116</v>
      </c>
      <c r="H64" s="85">
        <v>0</v>
      </c>
      <c r="I64" s="85">
        <v>198.57547507000001</v>
      </c>
      <c r="K64" s="83" t="s">
        <v>98</v>
      </c>
      <c r="L64" s="30" t="s">
        <v>115</v>
      </c>
      <c r="M64" s="85">
        <v>0</v>
      </c>
      <c r="N64" s="86">
        <f t="shared" si="0"/>
        <v>0</v>
      </c>
      <c r="P64" s="83" t="s">
        <v>63</v>
      </c>
      <c r="Q64" s="30" t="s">
        <v>115</v>
      </c>
      <c r="R64" s="85">
        <v>0</v>
      </c>
      <c r="S64" s="87">
        <f t="shared" si="1"/>
        <v>0</v>
      </c>
    </row>
    <row r="65" spans="1:19" ht="96.6">
      <c r="A65" s="82" t="s">
        <v>73</v>
      </c>
      <c r="B65" s="30" t="s">
        <v>116</v>
      </c>
      <c r="C65" s="84">
        <v>0</v>
      </c>
      <c r="D65" s="84">
        <v>83.660803419999993</v>
      </c>
      <c r="F65" s="83" t="s">
        <v>73</v>
      </c>
      <c r="G65" s="30" t="s">
        <v>116</v>
      </c>
      <c r="H65" s="85">
        <v>0</v>
      </c>
      <c r="I65" s="85">
        <v>83.660803419999993</v>
      </c>
      <c r="K65" s="12" t="s">
        <v>53</v>
      </c>
      <c r="L65" s="30" t="s">
        <v>116</v>
      </c>
      <c r="M65" s="85">
        <v>0</v>
      </c>
      <c r="N65" s="86">
        <f t="shared" si="0"/>
        <v>0</v>
      </c>
      <c r="P65" s="83" t="s">
        <v>91</v>
      </c>
      <c r="Q65" s="30" t="s">
        <v>115</v>
      </c>
      <c r="R65" s="85">
        <v>0</v>
      </c>
      <c r="S65" s="87">
        <f t="shared" si="1"/>
        <v>0</v>
      </c>
    </row>
    <row r="66" spans="1:19" ht="43.2">
      <c r="A66" s="82" t="s">
        <v>57</v>
      </c>
      <c r="B66" s="30" t="s">
        <v>116</v>
      </c>
      <c r="C66" s="84">
        <v>0</v>
      </c>
      <c r="D66" s="84">
        <v>786.70896932000005</v>
      </c>
      <c r="F66" s="83" t="s">
        <v>57</v>
      </c>
      <c r="G66" s="30" t="s">
        <v>116</v>
      </c>
      <c r="H66" s="85">
        <v>0</v>
      </c>
      <c r="I66" s="85">
        <v>786.70896932000005</v>
      </c>
      <c r="K66" s="12" t="s">
        <v>61</v>
      </c>
      <c r="L66" s="30" t="s">
        <v>116</v>
      </c>
      <c r="M66" s="85">
        <v>0</v>
      </c>
      <c r="N66" s="86">
        <f t="shared" si="0"/>
        <v>0</v>
      </c>
      <c r="P66" s="83" t="s">
        <v>96</v>
      </c>
      <c r="Q66" s="30" t="s">
        <v>115</v>
      </c>
      <c r="R66" s="85">
        <v>0</v>
      </c>
      <c r="S66" s="87">
        <f t="shared" si="1"/>
        <v>0</v>
      </c>
    </row>
    <row r="67" spans="1:19" ht="43.2">
      <c r="A67" s="82" t="s">
        <v>71</v>
      </c>
      <c r="B67" s="30" t="s">
        <v>116</v>
      </c>
      <c r="C67" s="84">
        <v>288.41177067000001</v>
      </c>
      <c r="D67" s="84">
        <v>331.3238662</v>
      </c>
      <c r="F67" s="83" t="s">
        <v>71</v>
      </c>
      <c r="G67" s="30" t="s">
        <v>116</v>
      </c>
      <c r="H67" s="85">
        <v>288.41177067000001</v>
      </c>
      <c r="I67" s="85">
        <v>331.3238662</v>
      </c>
      <c r="K67" s="12" t="s">
        <v>60</v>
      </c>
      <c r="L67" s="30" t="s">
        <v>116</v>
      </c>
      <c r="M67" s="85">
        <v>0</v>
      </c>
      <c r="N67" s="86">
        <f t="shared" si="0"/>
        <v>0</v>
      </c>
      <c r="P67" s="83" t="s">
        <v>62</v>
      </c>
      <c r="Q67" s="30" t="s">
        <v>115</v>
      </c>
      <c r="R67" s="85">
        <v>0</v>
      </c>
      <c r="S67" s="87">
        <f t="shared" si="1"/>
        <v>0</v>
      </c>
    </row>
    <row r="68" spans="1:19" ht="43.2">
      <c r="A68" s="82" t="s">
        <v>65</v>
      </c>
      <c r="B68" s="30" t="s">
        <v>116</v>
      </c>
      <c r="C68" s="84">
        <v>251.2402621</v>
      </c>
      <c r="D68" s="84">
        <v>0</v>
      </c>
      <c r="F68" s="83" t="s">
        <v>65</v>
      </c>
      <c r="G68" s="30" t="s">
        <v>116</v>
      </c>
      <c r="H68" s="85">
        <v>251.2402621</v>
      </c>
      <c r="I68" s="85">
        <v>0</v>
      </c>
      <c r="K68" s="12" t="s">
        <v>54</v>
      </c>
      <c r="L68" s="30" t="s">
        <v>116</v>
      </c>
      <c r="M68" s="85">
        <v>0</v>
      </c>
      <c r="N68" s="86">
        <f t="shared" si="0"/>
        <v>0</v>
      </c>
      <c r="P68" s="83" t="s">
        <v>97</v>
      </c>
      <c r="Q68" s="30" t="s">
        <v>115</v>
      </c>
      <c r="R68" s="85">
        <v>0</v>
      </c>
      <c r="S68" s="87">
        <f t="shared" si="1"/>
        <v>0</v>
      </c>
    </row>
    <row r="69" spans="1:19" ht="28.8">
      <c r="A69" s="82" t="s">
        <v>51</v>
      </c>
      <c r="B69" s="30" t="s">
        <v>116</v>
      </c>
      <c r="C69" s="84">
        <v>0</v>
      </c>
      <c r="D69" s="84">
        <v>243.74396422000001</v>
      </c>
      <c r="F69" s="83" t="s">
        <v>51</v>
      </c>
      <c r="G69" s="30" t="s">
        <v>116</v>
      </c>
      <c r="H69" s="85">
        <v>0</v>
      </c>
      <c r="I69" s="85">
        <v>243.74396422000001</v>
      </c>
      <c r="K69" s="12" t="s">
        <v>83</v>
      </c>
      <c r="L69" s="30" t="s">
        <v>116</v>
      </c>
      <c r="M69" s="85">
        <v>0</v>
      </c>
      <c r="N69" s="86">
        <f t="shared" si="0"/>
        <v>0</v>
      </c>
      <c r="P69" s="12" t="s">
        <v>56</v>
      </c>
      <c r="Q69" s="30" t="s">
        <v>116</v>
      </c>
      <c r="R69" s="85">
        <v>0</v>
      </c>
      <c r="S69" s="87">
        <f t="shared" si="1"/>
        <v>0</v>
      </c>
    </row>
    <row r="70" spans="1:19" ht="41.4">
      <c r="C70" s="92">
        <f t="shared" ref="C70:D70" si="2">SUM(C4:C69)</f>
        <v>59691.773283799987</v>
      </c>
      <c r="D70" s="92">
        <f t="shared" si="2"/>
        <v>111305.58218807999</v>
      </c>
      <c r="F70" s="83" t="s">
        <v>67</v>
      </c>
      <c r="G70" s="88" t="s">
        <v>115</v>
      </c>
      <c r="H70" s="89">
        <v>0</v>
      </c>
      <c r="I70" s="89">
        <v>222.25849626999999</v>
      </c>
      <c r="K70" s="12" t="s">
        <v>64</v>
      </c>
      <c r="L70" s="30" t="s">
        <v>116</v>
      </c>
      <c r="M70" s="85">
        <v>0</v>
      </c>
      <c r="N70" s="86">
        <f t="shared" si="0"/>
        <v>0</v>
      </c>
      <c r="P70" s="12" t="s">
        <v>75</v>
      </c>
      <c r="Q70" s="30" t="s">
        <v>116</v>
      </c>
      <c r="R70" s="85">
        <v>0</v>
      </c>
      <c r="S70" s="87">
        <f t="shared" si="1"/>
        <v>0</v>
      </c>
    </row>
    <row r="71" spans="1:19" ht="96.6">
      <c r="F71" s="83" t="s">
        <v>84</v>
      </c>
      <c r="G71" s="88" t="s">
        <v>115</v>
      </c>
      <c r="H71" s="89">
        <v>1053.8124832200001</v>
      </c>
      <c r="I71" s="89">
        <v>0</v>
      </c>
      <c r="K71" s="83" t="s">
        <v>58</v>
      </c>
      <c r="L71" s="30" t="s">
        <v>116</v>
      </c>
      <c r="M71" s="85">
        <v>0</v>
      </c>
      <c r="N71" s="86">
        <f t="shared" si="0"/>
        <v>0</v>
      </c>
      <c r="P71" s="12" t="s">
        <v>85</v>
      </c>
      <c r="Q71" s="30" t="s">
        <v>116</v>
      </c>
      <c r="R71" s="85">
        <v>0</v>
      </c>
      <c r="S71" s="87">
        <f t="shared" si="1"/>
        <v>0</v>
      </c>
    </row>
    <row r="72" spans="1:19" ht="69">
      <c r="A72" s="27"/>
      <c r="B72" s="27"/>
      <c r="F72" s="83" t="s">
        <v>85</v>
      </c>
      <c r="G72" s="88" t="s">
        <v>115</v>
      </c>
      <c r="H72" s="89">
        <v>489.47874977999999</v>
      </c>
      <c r="I72" s="89">
        <v>332.35674755999997</v>
      </c>
      <c r="K72" s="83" t="s">
        <v>73</v>
      </c>
      <c r="L72" s="30" t="s">
        <v>116</v>
      </c>
      <c r="M72" s="85">
        <v>0</v>
      </c>
      <c r="N72" s="86">
        <f t="shared" si="0"/>
        <v>0</v>
      </c>
      <c r="P72" s="12" t="s">
        <v>63</v>
      </c>
      <c r="Q72" s="30" t="s">
        <v>116</v>
      </c>
      <c r="R72" s="85">
        <v>0</v>
      </c>
      <c r="S72" s="87">
        <f t="shared" si="1"/>
        <v>0</v>
      </c>
    </row>
    <row r="73" spans="1:19" ht="69">
      <c r="A73" s="93"/>
      <c r="B73" s="93"/>
      <c r="C73" s="93"/>
      <c r="D73" s="93"/>
      <c r="F73" s="83" t="s">
        <v>96</v>
      </c>
      <c r="G73" s="88" t="s">
        <v>115</v>
      </c>
      <c r="H73" s="89">
        <v>238.39620241</v>
      </c>
      <c r="I73" s="89">
        <v>325.17330661</v>
      </c>
      <c r="K73" s="83" t="s">
        <v>57</v>
      </c>
      <c r="L73" s="30" t="s">
        <v>116</v>
      </c>
      <c r="M73" s="85">
        <v>0</v>
      </c>
      <c r="N73" s="86">
        <f t="shared" si="0"/>
        <v>0</v>
      </c>
      <c r="P73" s="83" t="s">
        <v>89</v>
      </c>
      <c r="Q73" s="30" t="s">
        <v>116</v>
      </c>
      <c r="R73" s="85">
        <v>0</v>
      </c>
      <c r="S73" s="87">
        <f t="shared" si="1"/>
        <v>0</v>
      </c>
    </row>
    <row r="74" spans="1:19" ht="82.8">
      <c r="A74" s="94"/>
      <c r="B74" s="94"/>
      <c r="C74" s="95"/>
      <c r="D74" s="95"/>
      <c r="F74" s="83" t="s">
        <v>92</v>
      </c>
      <c r="G74" s="88" t="s">
        <v>115</v>
      </c>
      <c r="H74" s="89">
        <v>434.67446324999997</v>
      </c>
      <c r="I74" s="89">
        <v>0</v>
      </c>
      <c r="K74" s="83" t="s">
        <v>51</v>
      </c>
      <c r="L74" s="30" t="s">
        <v>116</v>
      </c>
      <c r="M74" s="85">
        <v>0</v>
      </c>
      <c r="N74" s="86">
        <f t="shared" si="0"/>
        <v>0</v>
      </c>
      <c r="P74" s="83" t="s">
        <v>65</v>
      </c>
      <c r="Q74" s="30" t="s">
        <v>116</v>
      </c>
      <c r="R74" s="85">
        <v>0</v>
      </c>
      <c r="S74" s="87">
        <f t="shared" si="1"/>
        <v>0</v>
      </c>
    </row>
    <row r="75" spans="1:19" ht="69">
      <c r="A75" s="94"/>
      <c r="B75" s="94"/>
      <c r="C75" s="95"/>
      <c r="D75" s="95"/>
      <c r="F75" s="83" t="s">
        <v>52</v>
      </c>
      <c r="G75" s="88" t="s">
        <v>115</v>
      </c>
      <c r="H75" s="89">
        <v>837.55186641</v>
      </c>
      <c r="I75" s="89">
        <v>0</v>
      </c>
      <c r="K75" s="83" t="s">
        <v>67</v>
      </c>
      <c r="L75" s="88" t="s">
        <v>115</v>
      </c>
      <c r="M75" s="89">
        <v>0</v>
      </c>
      <c r="N75" s="86">
        <f t="shared" si="0"/>
        <v>0</v>
      </c>
      <c r="P75" s="83" t="s">
        <v>84</v>
      </c>
      <c r="Q75" s="88" t="s">
        <v>115</v>
      </c>
      <c r="R75" s="89">
        <v>0</v>
      </c>
      <c r="S75" s="87">
        <f t="shared" si="1"/>
        <v>0</v>
      </c>
    </row>
    <row r="76" spans="1:19" ht="66">
      <c r="A76" s="94"/>
      <c r="B76" s="94"/>
      <c r="C76" s="95"/>
      <c r="D76" s="95"/>
      <c r="F76" s="90" t="s">
        <v>100</v>
      </c>
      <c r="G76" s="88" t="s">
        <v>115</v>
      </c>
      <c r="H76" s="89">
        <v>0</v>
      </c>
      <c r="I76" s="89">
        <v>330.70025405000001</v>
      </c>
      <c r="K76" s="90" t="s">
        <v>100</v>
      </c>
      <c r="L76" s="88" t="s">
        <v>115</v>
      </c>
      <c r="M76" s="89">
        <v>0</v>
      </c>
      <c r="N76" s="86">
        <f t="shared" si="0"/>
        <v>0</v>
      </c>
      <c r="P76" s="83" t="s">
        <v>92</v>
      </c>
      <c r="Q76" s="88" t="s">
        <v>115</v>
      </c>
      <c r="R76" s="89">
        <v>0</v>
      </c>
      <c r="S76" s="87">
        <f t="shared" si="1"/>
        <v>0</v>
      </c>
    </row>
    <row r="77" spans="1:19" ht="55.2">
      <c r="A77" s="94"/>
      <c r="B77" s="94"/>
      <c r="C77" s="95"/>
      <c r="D77" s="95"/>
      <c r="F77" s="83" t="s">
        <v>51</v>
      </c>
      <c r="G77" s="88" t="s">
        <v>115</v>
      </c>
      <c r="H77" s="89">
        <v>0</v>
      </c>
      <c r="I77" s="89">
        <v>565.38424579000002</v>
      </c>
      <c r="K77" s="83" t="s">
        <v>51</v>
      </c>
      <c r="L77" s="88" t="s">
        <v>115</v>
      </c>
      <c r="M77" s="89">
        <v>0</v>
      </c>
      <c r="N77" s="86">
        <f t="shared" si="0"/>
        <v>0</v>
      </c>
      <c r="P77" s="83" t="s">
        <v>52</v>
      </c>
      <c r="Q77" s="88" t="s">
        <v>115</v>
      </c>
      <c r="R77" s="89">
        <v>0</v>
      </c>
      <c r="S77" s="87">
        <f t="shared" si="1"/>
        <v>0</v>
      </c>
    </row>
    <row r="78" spans="1:19" ht="14.4">
      <c r="A78" s="94"/>
      <c r="B78" s="94"/>
      <c r="C78" s="95"/>
      <c r="D78" s="95"/>
      <c r="F78" s="26"/>
      <c r="G78" s="34"/>
      <c r="H78" s="96">
        <f t="shared" ref="H78:I78" si="3">SUM(H4:H77)</f>
        <v>62745.687048869979</v>
      </c>
      <c r="I78" s="97">
        <f t="shared" si="3"/>
        <v>113081.45523835999</v>
      </c>
      <c r="M78" s="92">
        <f>SUM(M4:M77)</f>
        <v>62745.687048869979</v>
      </c>
      <c r="R78" s="92">
        <f>SUM(R4:R77)</f>
        <v>113081.45523835998</v>
      </c>
      <c r="S78" s="70">
        <f t="shared" si="1"/>
        <v>1</v>
      </c>
    </row>
    <row r="79" spans="1:19" ht="14.4">
      <c r="A79" s="94"/>
      <c r="B79" s="94"/>
      <c r="C79" s="95"/>
      <c r="D79" s="95"/>
      <c r="F79" s="1"/>
      <c r="G79" s="1"/>
      <c r="H79" s="1"/>
      <c r="I79" s="1"/>
      <c r="M79" s="47"/>
    </row>
    <row r="80" spans="1:19" ht="14.4">
      <c r="A80" s="94"/>
      <c r="B80" s="94"/>
      <c r="C80" s="95"/>
      <c r="D80" s="95"/>
      <c r="F80" s="1"/>
      <c r="G80" s="1"/>
      <c r="H80" s="1"/>
      <c r="I80" s="1"/>
    </row>
    <row r="81" spans="1:4" ht="14.4">
      <c r="A81" s="78" t="s">
        <v>117</v>
      </c>
      <c r="B81" s="94"/>
      <c r="C81" s="95"/>
      <c r="D81" s="95"/>
    </row>
    <row r="82" spans="1:4" ht="14.4">
      <c r="A82" s="98" t="s">
        <v>110</v>
      </c>
      <c r="B82" s="98" t="s">
        <v>111</v>
      </c>
      <c r="C82" s="98" t="s">
        <v>8</v>
      </c>
      <c r="D82" s="98" t="s">
        <v>118</v>
      </c>
    </row>
    <row r="83" spans="1:4" ht="15" customHeight="1">
      <c r="A83" s="82" t="s">
        <v>67</v>
      </c>
      <c r="B83" s="88" t="s">
        <v>115</v>
      </c>
      <c r="C83" s="89">
        <v>0</v>
      </c>
      <c r="D83" s="89">
        <v>222.25849626999999</v>
      </c>
    </row>
    <row r="84" spans="1:4" ht="15" customHeight="1">
      <c r="A84" s="82" t="s">
        <v>84</v>
      </c>
      <c r="B84" s="88" t="s">
        <v>115</v>
      </c>
      <c r="C84" s="89">
        <v>1053.8124832200001</v>
      </c>
      <c r="D84" s="89">
        <v>0</v>
      </c>
    </row>
    <row r="85" spans="1:4" ht="15" customHeight="1">
      <c r="A85" s="82" t="s">
        <v>85</v>
      </c>
      <c r="B85" s="88" t="s">
        <v>115</v>
      </c>
      <c r="C85" s="89">
        <v>489.47874977999999</v>
      </c>
      <c r="D85" s="89">
        <v>332.35674755999997</v>
      </c>
    </row>
    <row r="86" spans="1:4" ht="15" customHeight="1">
      <c r="A86" s="82" t="s">
        <v>96</v>
      </c>
      <c r="B86" s="88" t="s">
        <v>115</v>
      </c>
      <c r="C86" s="89">
        <v>238.39620241</v>
      </c>
      <c r="D86" s="89">
        <v>325.17330661</v>
      </c>
    </row>
    <row r="87" spans="1:4" ht="15" customHeight="1">
      <c r="A87" s="82" t="s">
        <v>92</v>
      </c>
      <c r="B87" s="88" t="s">
        <v>115</v>
      </c>
      <c r="C87" s="89">
        <v>434.67446324999997</v>
      </c>
      <c r="D87" s="89">
        <v>0</v>
      </c>
    </row>
    <row r="88" spans="1:4" ht="15" customHeight="1">
      <c r="A88" s="82" t="s">
        <v>52</v>
      </c>
      <c r="B88" s="88" t="s">
        <v>115</v>
      </c>
      <c r="C88" s="89">
        <v>837.55186641</v>
      </c>
      <c r="D88" s="89">
        <v>0</v>
      </c>
    </row>
    <row r="89" spans="1:4" ht="15" customHeight="1">
      <c r="A89" s="99" t="s">
        <v>100</v>
      </c>
      <c r="B89" s="88" t="s">
        <v>115</v>
      </c>
      <c r="C89" s="89">
        <v>0</v>
      </c>
      <c r="D89" s="89">
        <v>330.70025405000001</v>
      </c>
    </row>
    <row r="90" spans="1:4" ht="15" customHeight="1">
      <c r="A90" s="82" t="s">
        <v>51</v>
      </c>
      <c r="B90" s="88" t="s">
        <v>115</v>
      </c>
      <c r="C90" s="89">
        <v>0</v>
      </c>
      <c r="D90" s="89">
        <v>565.38424579000002</v>
      </c>
    </row>
    <row r="91" spans="1:4" ht="15" customHeight="1">
      <c r="C91" s="100">
        <f t="shared" ref="C91:D91" si="4">SUM(C83:C90)</f>
        <v>3053.91376507</v>
      </c>
      <c r="D91" s="100">
        <f t="shared" si="4"/>
        <v>1775.8730502799999</v>
      </c>
    </row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1"/>
  <sheetViews>
    <sheetView workbookViewId="0"/>
  </sheetViews>
  <sheetFormatPr defaultColWidth="14.44140625" defaultRowHeight="15" customHeight="1"/>
  <cols>
    <col min="1" max="1" width="15.5546875" customWidth="1"/>
    <col min="2" max="2" width="16" customWidth="1"/>
    <col min="3" max="3" width="12.109375" customWidth="1"/>
    <col min="4" max="4" width="8.6640625" customWidth="1"/>
    <col min="5" max="5" width="12.33203125" customWidth="1"/>
    <col min="6" max="6" width="12.6640625" customWidth="1"/>
    <col min="7" max="7" width="16.33203125" customWidth="1"/>
    <col min="8" max="8" width="17.44140625" customWidth="1"/>
    <col min="9" max="9" width="15.109375" customWidth="1"/>
    <col min="11" max="11" width="11.5546875" customWidth="1"/>
    <col min="12" max="12" width="13.109375" customWidth="1"/>
    <col min="13" max="26" width="8.6640625" customWidth="1"/>
  </cols>
  <sheetData>
    <row r="1" spans="1:12" ht="14.25" customHeight="1">
      <c r="A1" s="78" t="s">
        <v>119</v>
      </c>
    </row>
    <row r="2" spans="1:12" ht="38.25" customHeight="1">
      <c r="A2" s="2" t="s">
        <v>120</v>
      </c>
      <c r="B2" s="3" t="s">
        <v>114</v>
      </c>
      <c r="C2" s="3" t="s">
        <v>113</v>
      </c>
      <c r="D2" s="3" t="s">
        <v>112</v>
      </c>
      <c r="E2" s="3" t="s">
        <v>121</v>
      </c>
      <c r="F2" s="3" t="s">
        <v>8</v>
      </c>
      <c r="G2" s="3" t="s">
        <v>48</v>
      </c>
      <c r="H2" s="3" t="s">
        <v>122</v>
      </c>
      <c r="I2" s="1"/>
      <c r="J2" s="1"/>
      <c r="K2" s="1"/>
      <c r="L2" s="1"/>
    </row>
    <row r="3" spans="1:12" ht="14.25" customHeight="1">
      <c r="A3" s="196" t="s">
        <v>123</v>
      </c>
      <c r="B3" s="101" t="s">
        <v>124</v>
      </c>
      <c r="C3" s="17">
        <v>24561.27</v>
      </c>
      <c r="D3" s="17">
        <v>23703.772000000001</v>
      </c>
      <c r="E3" s="17">
        <v>1775.873</v>
      </c>
      <c r="F3" s="17">
        <v>2555.6383000000001</v>
      </c>
      <c r="G3" s="17">
        <f t="shared" ref="G3:H3" si="0">C3+E3</f>
        <v>26337.143</v>
      </c>
      <c r="H3" s="17">
        <f t="shared" si="0"/>
        <v>26259.4103</v>
      </c>
      <c r="I3" s="1"/>
      <c r="J3" s="1"/>
      <c r="K3" s="1"/>
      <c r="L3" s="1"/>
    </row>
    <row r="4" spans="1:12" ht="14.25" customHeight="1">
      <c r="A4" s="197"/>
      <c r="B4" s="101" t="s">
        <v>116</v>
      </c>
      <c r="C4" s="17"/>
      <c r="D4" s="17">
        <v>288.41180000000003</v>
      </c>
      <c r="E4" s="17"/>
      <c r="F4" s="17"/>
      <c r="G4" s="17">
        <f t="shared" ref="G4:H4" si="1">C4+E4</f>
        <v>0</v>
      </c>
      <c r="H4" s="17">
        <f t="shared" si="1"/>
        <v>288.41180000000003</v>
      </c>
      <c r="I4" s="1"/>
      <c r="J4" s="1"/>
      <c r="K4" s="1"/>
      <c r="L4" s="1"/>
    </row>
    <row r="5" spans="1:12" ht="14.25" customHeight="1">
      <c r="A5" s="193"/>
      <c r="B5" s="101" t="s">
        <v>12</v>
      </c>
      <c r="C5" s="17">
        <f t="shared" ref="C5:D5" si="2">SUM(C3:C4)</f>
        <v>24561.27</v>
      </c>
      <c r="D5" s="17">
        <f t="shared" si="2"/>
        <v>23992.183800000003</v>
      </c>
      <c r="E5" s="17"/>
      <c r="F5" s="17"/>
      <c r="G5" s="17">
        <f t="shared" ref="G5:H5" si="3">SUM(G3:G4)</f>
        <v>26337.143</v>
      </c>
      <c r="H5" s="17">
        <f t="shared" si="3"/>
        <v>26547.822100000001</v>
      </c>
      <c r="I5" s="1"/>
      <c r="J5" s="1"/>
      <c r="K5" s="1"/>
      <c r="L5" s="1"/>
    </row>
    <row r="6" spans="1:12" ht="14.25" customHeight="1">
      <c r="A6" s="198" t="s">
        <v>125</v>
      </c>
      <c r="B6" s="101" t="s">
        <v>124</v>
      </c>
      <c r="C6" s="17">
        <v>80998.759999999995</v>
      </c>
      <c r="D6" s="17">
        <v>33317.813600000001</v>
      </c>
      <c r="E6" s="17"/>
      <c r="F6" s="17">
        <v>498.27550000000002</v>
      </c>
      <c r="G6" s="17">
        <f t="shared" ref="G6:H6" si="4">C6+E6</f>
        <v>80998.759999999995</v>
      </c>
      <c r="H6" s="17">
        <f t="shared" si="4"/>
        <v>33816.089100000005</v>
      </c>
      <c r="I6" s="1"/>
      <c r="J6" s="1"/>
      <c r="K6" s="1"/>
      <c r="L6" s="1"/>
    </row>
    <row r="7" spans="1:12" ht="14.25" customHeight="1">
      <c r="A7" s="191"/>
      <c r="B7" s="101" t="s">
        <v>116</v>
      </c>
      <c r="C7" s="17">
        <v>5745.55</v>
      </c>
      <c r="D7" s="17">
        <v>2381.7759999999998</v>
      </c>
      <c r="E7" s="17"/>
      <c r="F7" s="17"/>
      <c r="G7" s="17">
        <f t="shared" ref="G7:H7" si="5">C7+E7</f>
        <v>5745.55</v>
      </c>
      <c r="H7" s="17">
        <f t="shared" si="5"/>
        <v>2381.7759999999998</v>
      </c>
      <c r="I7" s="1"/>
      <c r="J7" s="1"/>
      <c r="K7" s="1"/>
      <c r="L7" s="1"/>
    </row>
    <row r="8" spans="1:12" ht="14.25" customHeight="1">
      <c r="A8" s="188"/>
      <c r="B8" s="101" t="s">
        <v>12</v>
      </c>
      <c r="C8" s="101"/>
      <c r="D8" s="101"/>
      <c r="E8" s="101"/>
      <c r="F8" s="101"/>
      <c r="G8" s="17">
        <f>G6+G7</f>
        <v>86744.31</v>
      </c>
      <c r="H8" s="17">
        <f>SUM(H6:H7)</f>
        <v>36197.865100000003</v>
      </c>
      <c r="I8" s="1"/>
      <c r="J8" s="1"/>
      <c r="K8" s="1"/>
      <c r="L8" s="1"/>
    </row>
    <row r="9" spans="1:12" ht="14.25" customHeight="1">
      <c r="A9" s="1"/>
      <c r="B9" s="1"/>
      <c r="C9" s="1"/>
      <c r="D9" s="1"/>
      <c r="E9" s="1"/>
      <c r="F9" s="1"/>
      <c r="G9" s="1"/>
      <c r="H9" s="34"/>
      <c r="I9" s="1"/>
      <c r="J9" s="1"/>
      <c r="K9" s="1"/>
      <c r="L9" s="1"/>
    </row>
    <row r="10" spans="1:12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39" customHeight="1">
      <c r="A12" s="3" t="s">
        <v>114</v>
      </c>
      <c r="B12" s="101" t="s">
        <v>120</v>
      </c>
      <c r="C12" s="3" t="s">
        <v>113</v>
      </c>
      <c r="D12" s="3" t="s">
        <v>112</v>
      </c>
      <c r="E12" s="3" t="s">
        <v>118</v>
      </c>
      <c r="F12" s="3" t="s">
        <v>8</v>
      </c>
      <c r="G12" s="3" t="s">
        <v>40</v>
      </c>
      <c r="H12" s="3" t="s">
        <v>7</v>
      </c>
      <c r="I12" s="3" t="s">
        <v>126</v>
      </c>
      <c r="J12" s="3" t="s">
        <v>9</v>
      </c>
      <c r="K12" s="1"/>
      <c r="L12" s="1"/>
    </row>
    <row r="13" spans="1:12" ht="14.25" customHeight="1">
      <c r="A13" s="199" t="s">
        <v>124</v>
      </c>
      <c r="B13" s="30" t="s">
        <v>123</v>
      </c>
      <c r="C13" s="101">
        <v>24561</v>
      </c>
      <c r="D13" s="101">
        <v>23704</v>
      </c>
      <c r="E13" s="101">
        <v>1776</v>
      </c>
      <c r="F13" s="101">
        <v>2556</v>
      </c>
      <c r="G13" s="101">
        <f t="shared" ref="G13:G17" si="6">C13+E13</f>
        <v>26337</v>
      </c>
      <c r="H13" s="102">
        <f>G13/(G13+G14)</f>
        <v>0.24536968025639114</v>
      </c>
      <c r="I13" s="101">
        <f t="shared" ref="I13:I17" si="7">D13+F13</f>
        <v>26260</v>
      </c>
      <c r="J13" s="102">
        <f>I13/(I13+I14)</f>
        <v>0.43711299021239763</v>
      </c>
      <c r="K13" s="1"/>
      <c r="L13" s="1"/>
    </row>
    <row r="14" spans="1:12" ht="14.25" customHeight="1">
      <c r="A14" s="193"/>
      <c r="B14" s="30" t="s">
        <v>125</v>
      </c>
      <c r="C14" s="101">
        <v>80999</v>
      </c>
      <c r="D14" s="101">
        <v>33318</v>
      </c>
      <c r="E14" s="101">
        <v>0</v>
      </c>
      <c r="F14" s="101">
        <v>498</v>
      </c>
      <c r="G14" s="101">
        <f t="shared" si="6"/>
        <v>80999</v>
      </c>
      <c r="H14" s="102">
        <f>G14/(G13+G14)</f>
        <v>0.75463031974360884</v>
      </c>
      <c r="I14" s="101">
        <f t="shared" si="7"/>
        <v>33816</v>
      </c>
      <c r="J14" s="102">
        <f>I14/(I14+I13)</f>
        <v>0.56288700978760242</v>
      </c>
      <c r="K14" s="1"/>
      <c r="L14" s="1"/>
    </row>
    <row r="15" spans="1:12" ht="14.25" customHeight="1">
      <c r="A15" s="199" t="s">
        <v>116</v>
      </c>
      <c r="B15" s="30" t="s">
        <v>123</v>
      </c>
      <c r="C15" s="101">
        <v>0</v>
      </c>
      <c r="D15" s="101">
        <v>288</v>
      </c>
      <c r="E15" s="101">
        <v>0</v>
      </c>
      <c r="F15" s="101"/>
      <c r="G15" s="101">
        <f t="shared" si="6"/>
        <v>0</v>
      </c>
      <c r="H15" s="102">
        <f>G15/(G15+G16)</f>
        <v>0</v>
      </c>
      <c r="I15" s="101">
        <f t="shared" si="7"/>
        <v>288</v>
      </c>
      <c r="J15" s="102">
        <f>I15/(I15+I16)</f>
        <v>0.10786516853932585</v>
      </c>
      <c r="K15" s="1"/>
      <c r="L15" s="1"/>
    </row>
    <row r="16" spans="1:12" ht="14.25" customHeight="1">
      <c r="A16" s="193"/>
      <c r="B16" s="30" t="s">
        <v>127</v>
      </c>
      <c r="C16" s="101">
        <v>5746</v>
      </c>
      <c r="D16" s="101">
        <v>2382</v>
      </c>
      <c r="E16" s="101">
        <v>0</v>
      </c>
      <c r="F16" s="101"/>
      <c r="G16" s="101">
        <f t="shared" si="6"/>
        <v>5746</v>
      </c>
      <c r="H16" s="102">
        <f>G16/(G16+G15)</f>
        <v>1</v>
      </c>
      <c r="I16" s="101">
        <f t="shared" si="7"/>
        <v>2382</v>
      </c>
      <c r="J16" s="102">
        <f>I16/(I16+I15)</f>
        <v>0.89213483146067418</v>
      </c>
      <c r="K16" s="1"/>
      <c r="L16" s="1"/>
    </row>
    <row r="17" spans="1:12" ht="14.25" customHeight="1">
      <c r="A17" s="103" t="s">
        <v>12</v>
      </c>
      <c r="B17" s="30"/>
      <c r="C17" s="101">
        <f t="shared" ref="C17:D17" si="8">SUM(C13:C16)</f>
        <v>111306</v>
      </c>
      <c r="D17" s="101">
        <f t="shared" si="8"/>
        <v>59692</v>
      </c>
      <c r="E17" s="101">
        <f>E13</f>
        <v>1776</v>
      </c>
      <c r="F17" s="101">
        <f>F13+F14</f>
        <v>3054</v>
      </c>
      <c r="G17" s="104">
        <f t="shared" si="6"/>
        <v>113082</v>
      </c>
      <c r="H17" s="101"/>
      <c r="I17" s="104">
        <f t="shared" si="7"/>
        <v>62746</v>
      </c>
      <c r="J17" s="101"/>
      <c r="K17" s="1"/>
      <c r="L17" s="1"/>
    </row>
    <row r="18" spans="1:12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25" customHeight="1">
      <c r="A19" s="1"/>
      <c r="B19" s="1"/>
      <c r="C19" s="105"/>
      <c r="D19" s="1"/>
      <c r="E19" s="1"/>
      <c r="F19" s="1"/>
      <c r="G19" s="1"/>
      <c r="H19" s="1"/>
      <c r="I19" s="1"/>
      <c r="J19" s="1"/>
      <c r="K19" s="1"/>
      <c r="L19" s="1"/>
    </row>
    <row r="20" spans="1:12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4.25" customHeight="1">
      <c r="A21" s="78" t="s">
        <v>128</v>
      </c>
      <c r="B21" s="1"/>
      <c r="C21" s="1"/>
      <c r="D21" s="1"/>
      <c r="E21" s="78" t="s">
        <v>129</v>
      </c>
      <c r="F21" s="1"/>
      <c r="G21" s="1"/>
      <c r="H21" s="1"/>
      <c r="I21" s="106"/>
      <c r="J21" s="1"/>
      <c r="K21" s="1"/>
      <c r="L21" s="1"/>
    </row>
    <row r="22" spans="1:12" ht="14.25" customHeight="1">
      <c r="A22" s="3" t="s">
        <v>114</v>
      </c>
      <c r="B22" s="91" t="s">
        <v>120</v>
      </c>
      <c r="C22" s="3" t="s">
        <v>7</v>
      </c>
      <c r="D22" s="1"/>
      <c r="E22" s="3" t="s">
        <v>114</v>
      </c>
      <c r="F22" s="91" t="s">
        <v>120</v>
      </c>
      <c r="G22" s="3" t="s">
        <v>7</v>
      </c>
      <c r="H22" s="1"/>
      <c r="I22" s="1"/>
      <c r="J22" s="1"/>
      <c r="K22" s="1"/>
      <c r="L22" s="1"/>
    </row>
    <row r="23" spans="1:12" ht="14.25" customHeight="1">
      <c r="A23" s="199" t="s">
        <v>124</v>
      </c>
      <c r="B23" s="30" t="s">
        <v>123</v>
      </c>
      <c r="C23" s="107">
        <v>0.25</v>
      </c>
      <c r="D23" s="1"/>
      <c r="E23" s="199" t="s">
        <v>124</v>
      </c>
      <c r="F23" s="30" t="s">
        <v>123</v>
      </c>
      <c r="G23" s="107">
        <v>0.44</v>
      </c>
      <c r="H23" s="1"/>
      <c r="I23" s="1"/>
      <c r="J23" s="1"/>
      <c r="K23" s="1"/>
      <c r="L23" s="1"/>
    </row>
    <row r="24" spans="1:12" ht="14.25" customHeight="1">
      <c r="A24" s="193"/>
      <c r="B24" s="30" t="s">
        <v>125</v>
      </c>
      <c r="C24" s="107">
        <v>0.75</v>
      </c>
      <c r="D24" s="1"/>
      <c r="E24" s="193"/>
      <c r="F24" s="30" t="s">
        <v>125</v>
      </c>
      <c r="G24" s="107">
        <v>0.56000000000000005</v>
      </c>
      <c r="H24" s="1"/>
      <c r="I24" s="1"/>
      <c r="J24" s="1"/>
      <c r="K24" s="1"/>
      <c r="L24" s="1"/>
    </row>
    <row r="25" spans="1:12" ht="14.25" customHeight="1">
      <c r="A25" s="199" t="s">
        <v>116</v>
      </c>
      <c r="B25" s="30" t="s">
        <v>123</v>
      </c>
      <c r="C25" s="107">
        <v>0</v>
      </c>
      <c r="D25" s="1"/>
      <c r="E25" s="199" t="s">
        <v>116</v>
      </c>
      <c r="F25" s="30" t="s">
        <v>123</v>
      </c>
      <c r="G25" s="107">
        <v>0.11</v>
      </c>
      <c r="H25" s="1"/>
      <c r="I25" s="1"/>
      <c r="J25" s="1"/>
      <c r="K25" s="1"/>
      <c r="L25" s="1"/>
    </row>
    <row r="26" spans="1:12" ht="14.25" customHeight="1">
      <c r="A26" s="193"/>
      <c r="B26" s="30" t="s">
        <v>127</v>
      </c>
      <c r="C26" s="107">
        <v>1</v>
      </c>
      <c r="D26" s="1"/>
      <c r="E26" s="193"/>
      <c r="F26" s="30" t="s">
        <v>127</v>
      </c>
      <c r="G26" s="107">
        <v>0.89</v>
      </c>
      <c r="H26" s="1"/>
      <c r="I26" s="1"/>
      <c r="J26" s="1"/>
      <c r="K26" s="1"/>
      <c r="L26" s="1"/>
    </row>
    <row r="27" spans="1:12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4.25" customHeight="1"/>
    <row r="52" spans="1:12" ht="14.25" customHeight="1"/>
    <row r="53" spans="1:12" ht="14.25" customHeight="1"/>
    <row r="54" spans="1:12" ht="14.25" customHeight="1"/>
    <row r="55" spans="1:12" ht="14.25" customHeight="1"/>
    <row r="56" spans="1:12" ht="14.25" customHeight="1"/>
    <row r="57" spans="1:12" ht="14.25" customHeight="1"/>
    <row r="58" spans="1:12" ht="14.25" customHeight="1"/>
    <row r="59" spans="1:12" ht="14.25" customHeight="1"/>
    <row r="60" spans="1:12" ht="14.25" customHeight="1"/>
    <row r="61" spans="1:12" ht="14.25" customHeight="1"/>
    <row r="62" spans="1:12" ht="14.25" customHeight="1"/>
    <row r="63" spans="1:12" ht="14.25" customHeight="1"/>
    <row r="64" spans="1:1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8">
    <mergeCell ref="E23:E24"/>
    <mergeCell ref="A25:A26"/>
    <mergeCell ref="E25:E26"/>
    <mergeCell ref="A3:A5"/>
    <mergeCell ref="A6:A8"/>
    <mergeCell ref="A13:A14"/>
    <mergeCell ref="A15:A16"/>
    <mergeCell ref="A23:A24"/>
  </mergeCell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3"/>
  <sheetViews>
    <sheetView workbookViewId="0"/>
  </sheetViews>
  <sheetFormatPr defaultColWidth="14.44140625" defaultRowHeight="15" customHeight="1"/>
  <cols>
    <col min="1" max="1" width="18" customWidth="1"/>
    <col min="2" max="2" width="19" customWidth="1"/>
    <col min="3" max="3" width="14.109375" customWidth="1"/>
    <col min="4" max="4" width="13.109375" customWidth="1"/>
    <col min="5" max="5" width="11.44140625" customWidth="1"/>
    <col min="6" max="6" width="11.6640625" customWidth="1"/>
    <col min="7" max="8" width="13.6640625" customWidth="1"/>
    <col min="9" max="9" width="12.88671875" customWidth="1"/>
    <col min="10" max="10" width="13.6640625" customWidth="1"/>
    <col min="11" max="26" width="8.6640625" customWidth="1"/>
  </cols>
  <sheetData>
    <row r="1" spans="1:10" ht="14.25" customHeight="1">
      <c r="A1" s="1"/>
      <c r="B1" s="1"/>
      <c r="C1" s="1"/>
      <c r="D1" s="1"/>
      <c r="E1" s="1"/>
      <c r="F1" s="1"/>
      <c r="G1" s="1"/>
      <c r="H1" s="1"/>
      <c r="I1" s="1"/>
    </row>
    <row r="2" spans="1:10" ht="47.25" customHeight="1">
      <c r="A2" s="2" t="s">
        <v>130</v>
      </c>
      <c r="B2" s="3" t="s">
        <v>111</v>
      </c>
      <c r="C2" s="3" t="s">
        <v>47</v>
      </c>
      <c r="D2" s="3" t="s">
        <v>46</v>
      </c>
      <c r="E2" s="3" t="s">
        <v>131</v>
      </c>
      <c r="F2" s="3" t="s">
        <v>121</v>
      </c>
      <c r="G2" s="3" t="s">
        <v>132</v>
      </c>
      <c r="H2" s="3" t="s">
        <v>48</v>
      </c>
      <c r="I2" s="3" t="s">
        <v>133</v>
      </c>
      <c r="J2" s="3" t="s">
        <v>134</v>
      </c>
    </row>
    <row r="3" spans="1:10" ht="14.25" customHeight="1">
      <c r="A3" s="200" t="s">
        <v>135</v>
      </c>
      <c r="B3" s="108" t="s">
        <v>115</v>
      </c>
      <c r="C3" s="109">
        <v>2626.3663110000002</v>
      </c>
      <c r="D3" s="109">
        <v>2369.549129</v>
      </c>
      <c r="E3" s="17"/>
      <c r="F3" s="17"/>
      <c r="G3" s="17">
        <f t="shared" ref="G3:H3" si="0">C3+E3</f>
        <v>2626.3663110000002</v>
      </c>
      <c r="H3" s="17">
        <f t="shared" si="0"/>
        <v>2369.549129</v>
      </c>
      <c r="I3" s="102">
        <f>G3/$G$31</f>
        <v>4.3717761556233733E-2</v>
      </c>
      <c r="J3" s="102">
        <f>H3/$H$31</f>
        <v>2.2076015883045627E-2</v>
      </c>
    </row>
    <row r="4" spans="1:10" ht="14.25" customHeight="1">
      <c r="A4" s="193"/>
      <c r="B4" s="108" t="s">
        <v>116</v>
      </c>
      <c r="C4" s="109">
        <v>0</v>
      </c>
      <c r="D4" s="109">
        <v>260.94277049999999</v>
      </c>
      <c r="E4" s="17"/>
      <c r="F4" s="17"/>
      <c r="G4" s="17">
        <f t="shared" ref="G4:H4" si="1">C4+E4</f>
        <v>0</v>
      </c>
      <c r="H4" s="17">
        <f t="shared" si="1"/>
        <v>260.94277049999999</v>
      </c>
      <c r="I4" s="102">
        <f>G4/$G$32</f>
        <v>0</v>
      </c>
      <c r="J4" s="102">
        <f>H4/$H$32</f>
        <v>4.518058972900988E-2</v>
      </c>
    </row>
    <row r="5" spans="1:10" ht="14.25" customHeight="1">
      <c r="A5" s="200" t="s">
        <v>136</v>
      </c>
      <c r="B5" s="108" t="s">
        <v>115</v>
      </c>
      <c r="C5" s="109">
        <v>4749.0979880000004</v>
      </c>
      <c r="D5" s="109">
        <v>10807.410159999999</v>
      </c>
      <c r="E5" s="17"/>
      <c r="F5" s="17"/>
      <c r="G5" s="17">
        <f t="shared" ref="G5:H5" si="2">C5+E5</f>
        <v>4749.0979880000004</v>
      </c>
      <c r="H5" s="17">
        <f t="shared" si="2"/>
        <v>10807.410159999999</v>
      </c>
      <c r="I5" s="102">
        <f>G5/$G$31</f>
        <v>7.905216137482407E-2</v>
      </c>
      <c r="J5" s="102">
        <f>H5/$H$31</f>
        <v>0.10068774494978984</v>
      </c>
    </row>
    <row r="6" spans="1:10" ht="14.25" customHeight="1">
      <c r="A6" s="193"/>
      <c r="B6" s="108" t="s">
        <v>116</v>
      </c>
      <c r="C6" s="109">
        <v>0</v>
      </c>
      <c r="D6" s="109">
        <v>171.9248656</v>
      </c>
      <c r="E6" s="17"/>
      <c r="F6" s="17"/>
      <c r="G6" s="17">
        <f t="shared" ref="G6:H6" si="3">C6+E6</f>
        <v>0</v>
      </c>
      <c r="H6" s="17">
        <f t="shared" si="3"/>
        <v>171.9248656</v>
      </c>
      <c r="I6" s="102">
        <f>G6/$G$32</f>
        <v>0</v>
      </c>
      <c r="J6" s="102">
        <f>H6/$H$32</f>
        <v>2.9767702711230179E-2</v>
      </c>
    </row>
    <row r="7" spans="1:10" ht="14.25" customHeight="1">
      <c r="A7" s="200" t="s">
        <v>137</v>
      </c>
      <c r="B7" s="108" t="s">
        <v>115</v>
      </c>
      <c r="C7" s="109">
        <v>13428.040859999999</v>
      </c>
      <c r="D7" s="109">
        <v>12128.69945</v>
      </c>
      <c r="E7" s="17"/>
      <c r="F7" s="17"/>
      <c r="G7" s="17">
        <f t="shared" ref="G7:H7" si="4">C7+E7</f>
        <v>13428.040859999999</v>
      </c>
      <c r="H7" s="17">
        <f t="shared" si="4"/>
        <v>12128.69945</v>
      </c>
      <c r="I7" s="102">
        <f>G7/$G$31</f>
        <v>0.22351942530869742</v>
      </c>
      <c r="J7" s="102">
        <f>H7/$H$31</f>
        <v>0.11299759875073127</v>
      </c>
    </row>
    <row r="8" spans="1:10" ht="14.25" customHeight="1">
      <c r="A8" s="193"/>
      <c r="B8" s="108" t="s">
        <v>116</v>
      </c>
      <c r="C8" s="109">
        <v>69.953377230000001</v>
      </c>
      <c r="D8" s="109">
        <v>183.10920960000001</v>
      </c>
      <c r="E8" s="17"/>
      <c r="F8" s="17"/>
      <c r="G8" s="17">
        <f t="shared" ref="G8:H8" si="5">C8+E8</f>
        <v>69.953377230000001</v>
      </c>
      <c r="H8" s="17">
        <f t="shared" si="5"/>
        <v>183.10920960000001</v>
      </c>
      <c r="I8" s="102">
        <f>G8/$G$32</f>
        <v>2.6197924728348393E-2</v>
      </c>
      <c r="J8" s="102">
        <f>H8/$H$32</f>
        <v>3.1704201111564724E-2</v>
      </c>
    </row>
    <row r="9" spans="1:10" ht="14.25" customHeight="1">
      <c r="A9" s="200" t="s">
        <v>138</v>
      </c>
      <c r="B9" s="108" t="s">
        <v>115</v>
      </c>
      <c r="C9" s="109">
        <v>7448.9754229999999</v>
      </c>
      <c r="D9" s="109">
        <v>11032.454379999999</v>
      </c>
      <c r="E9" s="17">
        <v>225.736818</v>
      </c>
      <c r="F9" s="17"/>
      <c r="G9" s="17">
        <f t="shared" ref="G9:H9" si="6">C9+E9</f>
        <v>7674.7122410000002</v>
      </c>
      <c r="H9" s="17">
        <f t="shared" si="6"/>
        <v>11032.454379999999</v>
      </c>
      <c r="I9" s="102">
        <f>G9/$G$31</f>
        <v>0.12775112076311818</v>
      </c>
      <c r="J9" s="102">
        <f>H9/$H$31</f>
        <v>0.10278438000761801</v>
      </c>
    </row>
    <row r="10" spans="1:10" ht="14.25" customHeight="1">
      <c r="A10" s="193"/>
      <c r="B10" s="108" t="s">
        <v>116</v>
      </c>
      <c r="C10" s="109">
        <v>588.91651850000005</v>
      </c>
      <c r="D10" s="109">
        <v>0</v>
      </c>
      <c r="E10" s="17"/>
      <c r="F10" s="17"/>
      <c r="G10" s="17">
        <f t="shared" ref="G10:H10" si="7">C10+E10</f>
        <v>588.91651850000005</v>
      </c>
      <c r="H10" s="17">
        <f t="shared" si="7"/>
        <v>0</v>
      </c>
      <c r="I10" s="102">
        <f>G10/$G$32</f>
        <v>0.22055247700503328</v>
      </c>
      <c r="J10" s="102">
        <f>H10/$H$32</f>
        <v>0</v>
      </c>
    </row>
    <row r="11" spans="1:10" ht="14.25" customHeight="1">
      <c r="A11" s="201" t="s">
        <v>139</v>
      </c>
      <c r="B11" s="110" t="s">
        <v>115</v>
      </c>
      <c r="C11" s="111">
        <v>6647.0665049999998</v>
      </c>
      <c r="D11" s="111">
        <v>15336.349840000001</v>
      </c>
      <c r="E11" s="13"/>
      <c r="F11" s="13">
        <v>1119.999</v>
      </c>
      <c r="G11" s="13">
        <f t="shared" ref="G11:H11" si="8">C11+E11</f>
        <v>6647.0665049999998</v>
      </c>
      <c r="H11" s="13">
        <f t="shared" si="8"/>
        <v>16456.348840000002</v>
      </c>
      <c r="I11" s="112">
        <f>G11/$G$31</f>
        <v>0.11064521628111071</v>
      </c>
      <c r="J11" s="112">
        <f>H11/$H$31</f>
        <v>0.15331634779064315</v>
      </c>
    </row>
    <row r="12" spans="1:10" ht="14.25" customHeight="1">
      <c r="A12" s="193"/>
      <c r="B12" s="110" t="s">
        <v>116</v>
      </c>
      <c r="C12" s="111">
        <v>288.41177069999998</v>
      </c>
      <c r="D12" s="111">
        <v>1015.171827</v>
      </c>
      <c r="E12" s="13"/>
      <c r="F12" s="13"/>
      <c r="G12" s="13">
        <f t="shared" ref="G12:H12" si="9">C12+E12</f>
        <v>288.41177069999998</v>
      </c>
      <c r="H12" s="13">
        <f t="shared" si="9"/>
        <v>1015.171827</v>
      </c>
      <c r="I12" s="112">
        <f>G12/$G$32</f>
        <v>0.10801179526651819</v>
      </c>
      <c r="J12" s="112">
        <f>H12/$H$32</f>
        <v>0.17577057886007383</v>
      </c>
    </row>
    <row r="13" spans="1:10" ht="14.25" customHeight="1">
      <c r="A13" s="200" t="s">
        <v>140</v>
      </c>
      <c r="B13" s="108" t="s">
        <v>115</v>
      </c>
      <c r="C13" s="109">
        <v>5619.7782880000004</v>
      </c>
      <c r="D13" s="109">
        <v>7904.9764219999997</v>
      </c>
      <c r="E13" s="17"/>
      <c r="F13" s="17">
        <v>330.7002</v>
      </c>
      <c r="G13" s="17">
        <f t="shared" ref="G13:H13" si="10">C13+E13</f>
        <v>5619.7782880000004</v>
      </c>
      <c r="H13" s="17">
        <f t="shared" si="10"/>
        <v>8235.676621999999</v>
      </c>
      <c r="I13" s="102">
        <f>G13/$G$31</f>
        <v>9.3545262960724684E-2</v>
      </c>
      <c r="J13" s="102">
        <f>H13/$H$31</f>
        <v>7.6728068513028727E-2</v>
      </c>
    </row>
    <row r="14" spans="1:10" ht="14.25" customHeight="1">
      <c r="A14" s="193"/>
      <c r="B14" s="108" t="s">
        <v>116</v>
      </c>
      <c r="C14" s="109">
        <v>0</v>
      </c>
      <c r="D14" s="109">
        <v>822.8668318</v>
      </c>
      <c r="E14" s="17"/>
      <c r="F14" s="17"/>
      <c r="G14" s="17">
        <f t="shared" ref="G14:H14" si="11">C14+E14</f>
        <v>0</v>
      </c>
      <c r="H14" s="17">
        <f t="shared" si="11"/>
        <v>822.8668318</v>
      </c>
      <c r="I14" s="102">
        <f>G14/$G$32</f>
        <v>0</v>
      </c>
      <c r="J14" s="102">
        <f>H14/$H$32</f>
        <v>0.14247418565353961</v>
      </c>
    </row>
    <row r="15" spans="1:10" ht="14.25" customHeight="1">
      <c r="A15" s="201" t="s">
        <v>141</v>
      </c>
      <c r="B15" s="110" t="s">
        <v>115</v>
      </c>
      <c r="C15" s="111">
        <v>4198.5663839999997</v>
      </c>
      <c r="D15" s="111">
        <v>11010.146860000001</v>
      </c>
      <c r="E15" s="13">
        <v>489.4787498</v>
      </c>
      <c r="F15" s="13">
        <v>325.17329999999998</v>
      </c>
      <c r="G15" s="13">
        <f t="shared" ref="G15:H15" si="12">C15+E15</f>
        <v>4688.0451337999993</v>
      </c>
      <c r="H15" s="13">
        <f t="shared" si="12"/>
        <v>11335.320160000001</v>
      </c>
      <c r="I15" s="112">
        <f>G15/$G$31</f>
        <v>7.803589258129584E-2</v>
      </c>
      <c r="J15" s="112">
        <f>H15/$H$31</f>
        <v>0.10560604328857</v>
      </c>
    </row>
    <row r="16" spans="1:10" ht="14.25" customHeight="1">
      <c r="A16" s="193"/>
      <c r="B16" s="110" t="s">
        <v>116</v>
      </c>
      <c r="C16" s="111">
        <v>708.06286279999995</v>
      </c>
      <c r="D16" s="111">
        <v>1441.1620949999999</v>
      </c>
      <c r="E16" s="13"/>
      <c r="F16" s="13"/>
      <c r="G16" s="13">
        <f t="shared" ref="G16:H16" si="13">C16+E16</f>
        <v>708.06286279999995</v>
      </c>
      <c r="H16" s="13">
        <f t="shared" si="13"/>
        <v>1441.1620949999999</v>
      </c>
      <c r="I16" s="112">
        <f>G16/$G$32</f>
        <v>0.2651734386115967</v>
      </c>
      <c r="J16" s="112">
        <f>H16/$H$32</f>
        <v>0.24952809852685826</v>
      </c>
    </row>
    <row r="17" spans="1:10" ht="14.25" customHeight="1">
      <c r="A17" s="200" t="s">
        <v>142</v>
      </c>
      <c r="B17" s="108" t="s">
        <v>115</v>
      </c>
      <c r="C17" s="109">
        <v>1847.6762819999999</v>
      </c>
      <c r="D17" s="109">
        <v>8017.2104479999998</v>
      </c>
      <c r="E17" s="17">
        <v>1066.471</v>
      </c>
      <c r="F17" s="17"/>
      <c r="G17" s="17">
        <f t="shared" ref="G17:H17" si="14">C17+E17</f>
        <v>2914.1472819999999</v>
      </c>
      <c r="H17" s="17">
        <f t="shared" si="14"/>
        <v>8017.2104479999998</v>
      </c>
      <c r="I17" s="102">
        <f>G17/$G$31</f>
        <v>4.8508083385258825E-2</v>
      </c>
      <c r="J17" s="102">
        <f>H17/$H$31</f>
        <v>7.4692718130077371E-2</v>
      </c>
    </row>
    <row r="18" spans="1:10" ht="14.25" customHeight="1">
      <c r="A18" s="193"/>
      <c r="B18" s="108" t="s">
        <v>116</v>
      </c>
      <c r="C18" s="109">
        <v>71.973682600000004</v>
      </c>
      <c r="D18" s="109">
        <v>620.84723199999996</v>
      </c>
      <c r="E18" s="17"/>
      <c r="F18" s="17"/>
      <c r="G18" s="17">
        <f t="shared" ref="G18:H18" si="15">C18+E18</f>
        <v>71.973682600000004</v>
      </c>
      <c r="H18" s="17">
        <f t="shared" si="15"/>
        <v>620.84723199999996</v>
      </c>
      <c r="I18" s="102">
        <f>G18/$G$32</f>
        <v>2.6954540207219647E-2</v>
      </c>
      <c r="J18" s="102">
        <f>H18/$H$32</f>
        <v>0.10749577012475008</v>
      </c>
    </row>
    <row r="19" spans="1:10" ht="14.25" customHeight="1">
      <c r="A19" s="200" t="s">
        <v>143</v>
      </c>
      <c r="B19" s="108" t="s">
        <v>115</v>
      </c>
      <c r="C19" s="109">
        <v>4055.3971900000001</v>
      </c>
      <c r="D19" s="109">
        <v>10754.82548</v>
      </c>
      <c r="E19" s="17">
        <v>434.67439999999999</v>
      </c>
      <c r="F19" s="17"/>
      <c r="G19" s="17">
        <f t="shared" ref="G19:H19" si="16">C19+E19</f>
        <v>4490.0715900000005</v>
      </c>
      <c r="H19" s="17">
        <f t="shared" si="16"/>
        <v>10754.82548</v>
      </c>
      <c r="I19" s="102">
        <f>G19/$G$31</f>
        <v>7.4740480153089831E-2</v>
      </c>
      <c r="J19" s="102">
        <f>H19/$H$31</f>
        <v>0.10019783730589357</v>
      </c>
    </row>
    <row r="20" spans="1:10" ht="14.25" customHeight="1">
      <c r="A20" s="193"/>
      <c r="B20" s="108" t="s">
        <v>116</v>
      </c>
      <c r="C20" s="109">
        <v>268.96375499999999</v>
      </c>
      <c r="D20" s="109">
        <v>243.59847439999999</v>
      </c>
      <c r="E20" s="17"/>
      <c r="F20" s="17"/>
      <c r="G20" s="17">
        <f t="shared" ref="G20:H20" si="17">C20+E20</f>
        <v>268.96375499999999</v>
      </c>
      <c r="H20" s="17">
        <f t="shared" si="17"/>
        <v>243.59847439999999</v>
      </c>
      <c r="I20" s="102">
        <f>G20/$G$32</f>
        <v>0.10072840636380434</v>
      </c>
      <c r="J20" s="102">
        <f>H20/$H$32</f>
        <v>4.2177534596533749E-2</v>
      </c>
    </row>
    <row r="21" spans="1:10" ht="14.25" customHeight="1">
      <c r="A21" s="200" t="s">
        <v>144</v>
      </c>
      <c r="B21" s="108" t="s">
        <v>115</v>
      </c>
      <c r="C21" s="109">
        <v>4221.4532600000002</v>
      </c>
      <c r="D21" s="109">
        <v>7636.9784149999996</v>
      </c>
      <c r="E21" s="17">
        <v>339.27640000000002</v>
      </c>
      <c r="F21" s="17"/>
      <c r="G21" s="17">
        <f t="shared" ref="G21:H21" si="18">C21+E21</f>
        <v>4560.72966</v>
      </c>
      <c r="H21" s="17">
        <f t="shared" si="18"/>
        <v>7636.9784149999996</v>
      </c>
      <c r="I21" s="102">
        <f>G21/$G$31</f>
        <v>7.5916634691527971E-2</v>
      </c>
      <c r="J21" s="102">
        <f>H21/$H$31</f>
        <v>7.1150268515076914E-2</v>
      </c>
    </row>
    <row r="22" spans="1:10" ht="14.25" customHeight="1">
      <c r="A22" s="193"/>
      <c r="B22" s="108" t="s">
        <v>116</v>
      </c>
      <c r="C22" s="109">
        <v>0</v>
      </c>
      <c r="D22" s="109">
        <v>317.71014609999997</v>
      </c>
      <c r="E22" s="17"/>
      <c r="F22" s="17"/>
      <c r="G22" s="17">
        <f t="shared" ref="G22:H22" si="19">C22+E22</f>
        <v>0</v>
      </c>
      <c r="H22" s="17">
        <f t="shared" si="19"/>
        <v>317.71014609999997</v>
      </c>
      <c r="I22" s="102">
        <f>G22/$G$32</f>
        <v>0</v>
      </c>
      <c r="J22" s="102">
        <f>H22/$H$32</f>
        <v>5.500950164736558E-2</v>
      </c>
    </row>
    <row r="23" spans="1:10" ht="14.25" customHeight="1">
      <c r="A23" s="200" t="s">
        <v>145</v>
      </c>
      <c r="B23" s="108" t="s">
        <v>115</v>
      </c>
      <c r="C23" s="109">
        <v>1545.4684119999999</v>
      </c>
      <c r="D23" s="109">
        <v>5963.5081899999996</v>
      </c>
      <c r="E23" s="17"/>
      <c r="F23" s="17"/>
      <c r="G23" s="17">
        <f t="shared" ref="G23:H23" si="20">C23+E23</f>
        <v>1545.4684119999999</v>
      </c>
      <c r="H23" s="17">
        <f t="shared" si="20"/>
        <v>5963.5081899999996</v>
      </c>
      <c r="I23" s="102">
        <f>G23/$G$31</f>
        <v>2.572543641209811E-2</v>
      </c>
      <c r="J23" s="102">
        <f>H23/$H$31</f>
        <v>5.5559304472691806E-2</v>
      </c>
    </row>
    <row r="24" spans="1:10" ht="14.25" customHeight="1">
      <c r="A24" s="193"/>
      <c r="B24" s="108" t="s">
        <v>116</v>
      </c>
      <c r="C24" s="109">
        <v>0</v>
      </c>
      <c r="D24" s="109">
        <v>53.323384660000002</v>
      </c>
      <c r="E24" s="17"/>
      <c r="F24" s="17"/>
      <c r="G24" s="17">
        <f t="shared" ref="G24:H24" si="21">C24+E24</f>
        <v>0</v>
      </c>
      <c r="H24" s="17">
        <f t="shared" si="21"/>
        <v>53.323384660000002</v>
      </c>
      <c r="I24" s="102">
        <f>G24/$G$32</f>
        <v>0</v>
      </c>
      <c r="J24" s="102">
        <f>H24/$H$32</f>
        <v>9.2326066772010426E-3</v>
      </c>
    </row>
    <row r="25" spans="1:10" ht="14.25" customHeight="1">
      <c r="A25" s="200" t="s">
        <v>146</v>
      </c>
      <c r="B25" s="108" t="s">
        <v>115</v>
      </c>
      <c r="C25" s="109">
        <v>633.69865089999996</v>
      </c>
      <c r="D25" s="109">
        <v>1442.0720389999999</v>
      </c>
      <c r="E25" s="17">
        <v>498.27539999999999</v>
      </c>
      <c r="F25" s="17"/>
      <c r="G25" s="17">
        <f t="shared" ref="G25:H25" si="22">C25+E25</f>
        <v>1131.9740508999998</v>
      </c>
      <c r="H25" s="17">
        <f t="shared" si="22"/>
        <v>1442.0720389999999</v>
      </c>
      <c r="I25" s="102">
        <f>G25/$G$31</f>
        <v>1.8842524532020687E-2</v>
      </c>
      <c r="J25" s="102">
        <f>H25/$H$31</f>
        <v>1.3435131961536971E-2</v>
      </c>
    </row>
    <row r="26" spans="1:10" ht="14.25" customHeight="1">
      <c r="A26" s="193"/>
      <c r="B26" s="108" t="s">
        <v>116</v>
      </c>
      <c r="C26" s="109">
        <v>359.7623006</v>
      </c>
      <c r="D26" s="109">
        <v>512.71894029999999</v>
      </c>
      <c r="E26" s="17"/>
      <c r="F26" s="17"/>
      <c r="G26" s="17">
        <f t="shared" ref="G26:H26" si="23">C26+E26</f>
        <v>359.7623006</v>
      </c>
      <c r="H26" s="17">
        <f t="shared" si="23"/>
        <v>512.71894029999999</v>
      </c>
      <c r="I26" s="102">
        <f>G26/$G$32</f>
        <v>0.13473296135835824</v>
      </c>
      <c r="J26" s="102">
        <f>H26/$H$32</f>
        <v>8.8774040543832616E-2</v>
      </c>
    </row>
    <row r="27" spans="1:10" ht="14.25" customHeight="1">
      <c r="A27" s="200" t="s">
        <v>147</v>
      </c>
      <c r="B27" s="108" t="s">
        <v>115</v>
      </c>
      <c r="C27" s="109">
        <v>0</v>
      </c>
      <c r="D27" s="109">
        <v>369.85269369999997</v>
      </c>
      <c r="E27" s="17"/>
      <c r="F27" s="17"/>
      <c r="G27" s="17">
        <f t="shared" ref="G27:H27" si="24">C27+E27</f>
        <v>0</v>
      </c>
      <c r="H27" s="17">
        <f t="shared" si="24"/>
        <v>369.85269369999997</v>
      </c>
      <c r="I27" s="102">
        <f>G27/$G$31</f>
        <v>0</v>
      </c>
      <c r="J27" s="102">
        <f>H27/$H$31</f>
        <v>3.4457500123469308E-3</v>
      </c>
    </row>
    <row r="28" spans="1:10" ht="14.25" customHeight="1">
      <c r="A28" s="193"/>
      <c r="B28" s="108" t="s">
        <v>116</v>
      </c>
      <c r="C28" s="109">
        <v>314.14346519999998</v>
      </c>
      <c r="D28" s="109">
        <v>102.1745659</v>
      </c>
      <c r="E28" s="17"/>
      <c r="F28" s="17"/>
      <c r="G28" s="17">
        <f t="shared" ref="G28:H28" si="25">C28+E28</f>
        <v>314.14346519999998</v>
      </c>
      <c r="H28" s="17">
        <f t="shared" si="25"/>
        <v>102.1745659</v>
      </c>
      <c r="I28" s="102">
        <f>G28/$G$32</f>
        <v>0.11764845645912114</v>
      </c>
      <c r="J28" s="102">
        <f>H28/$H$32</f>
        <v>1.7690879627828521E-2</v>
      </c>
    </row>
    <row r="29" spans="1:10" ht="14.25" customHeight="1">
      <c r="A29" s="200" t="s">
        <v>148</v>
      </c>
      <c r="B29" s="108" t="s">
        <v>115</v>
      </c>
      <c r="C29" s="109">
        <v>0</v>
      </c>
      <c r="D29" s="109">
        <v>785.99833190000004</v>
      </c>
      <c r="E29" s="17"/>
      <c r="F29" s="17"/>
      <c r="G29" s="17">
        <f t="shared" ref="G29:H29" si="26">C29+E29</f>
        <v>0</v>
      </c>
      <c r="H29" s="17">
        <f t="shared" si="26"/>
        <v>785.99833190000004</v>
      </c>
      <c r="I29" s="102">
        <f>G29/$G$31</f>
        <v>0</v>
      </c>
      <c r="J29" s="102">
        <f>H29/$H$31</f>
        <v>7.3227904189496849E-3</v>
      </c>
    </row>
    <row r="30" spans="1:10" ht="14.25" customHeight="1">
      <c r="A30" s="193"/>
      <c r="B30" s="108" t="s">
        <v>116</v>
      </c>
      <c r="C30" s="17"/>
      <c r="D30" s="17"/>
      <c r="E30" s="17"/>
      <c r="F30" s="17"/>
      <c r="G30" s="17">
        <f t="shared" ref="G30:H30" si="27">C30+E30</f>
        <v>0</v>
      </c>
      <c r="H30" s="17">
        <f t="shared" si="27"/>
        <v>0</v>
      </c>
      <c r="I30" s="102">
        <f>G30/$G$32</f>
        <v>0</v>
      </c>
      <c r="J30" s="102">
        <f>H30/$H$32</f>
        <v>0</v>
      </c>
    </row>
    <row r="31" spans="1:10" ht="14.25" customHeight="1">
      <c r="A31" s="200" t="s">
        <v>12</v>
      </c>
      <c r="B31" s="30" t="s">
        <v>115</v>
      </c>
      <c r="C31" s="113">
        <f t="shared" ref="C31:D31" si="28">C3+C5+C7+C9+C11+C13+C15+C17+C19+C21+C23+C25+C27+C29</f>
        <v>57021.585553900004</v>
      </c>
      <c r="D31" s="113">
        <f t="shared" si="28"/>
        <v>105560.03183860001</v>
      </c>
      <c r="E31" s="17">
        <f t="shared" ref="E31:F31" si="29">SUM(E3+E5+E7+E9+E11+E13+E15+E17+E19+E21+E23+E25+E27+E29)</f>
        <v>3053.9127678</v>
      </c>
      <c r="F31" s="17">
        <f t="shared" si="29"/>
        <v>1775.8724999999999</v>
      </c>
      <c r="G31" s="17">
        <f t="shared" ref="G31:H31" si="30">G3+G5+G7+G9+G11+G13+G15+G17+G19+G21+G23+G25+G27+G29</f>
        <v>60075.498321699997</v>
      </c>
      <c r="H31" s="17">
        <f t="shared" si="30"/>
        <v>107335.90433860001</v>
      </c>
      <c r="I31" s="114">
        <f>G31/$G$31</f>
        <v>1</v>
      </c>
      <c r="J31" s="114">
        <f>H31/$H$31</f>
        <v>1</v>
      </c>
    </row>
    <row r="32" spans="1:10" ht="14.25" customHeight="1">
      <c r="A32" s="193"/>
      <c r="B32" s="115" t="s">
        <v>116</v>
      </c>
      <c r="C32" s="116">
        <f t="shared" ref="C32:D32" si="31">SUM(C4+C6+C8+C10+C12+C14+C16+C18+C20+C22+C24+C26+C28+C30)</f>
        <v>2670.18773263</v>
      </c>
      <c r="D32" s="116">
        <f t="shared" si="31"/>
        <v>5745.5503428599995</v>
      </c>
      <c r="E32" s="116">
        <f>SUM(E4+E6+E8+E10+E12+E14+E16+E18+E20+E22+E26+E30)</f>
        <v>0</v>
      </c>
      <c r="F32" s="116">
        <f>SUM(F4+F6+F8+F10+F12+F14+F16+F18+F20+F22+F24+F26+F28+F30)</f>
        <v>0</v>
      </c>
      <c r="G32" s="117">
        <f>G4+G6+G8+G10+G12+G14+G16+G18+G20+G22+G24+G26+G28+G30</f>
        <v>2670.18773263</v>
      </c>
      <c r="H32" s="118">
        <f>H4+H6+H8+H10+H12+H14+H16+H18+H20+H22+H24+H26+H28+30</f>
        <v>5775.5503428599995</v>
      </c>
      <c r="I32" s="114">
        <f>G32/$G$32</f>
        <v>1</v>
      </c>
      <c r="J32" s="114">
        <f>H32/$H$32</f>
        <v>1</v>
      </c>
    </row>
    <row r="33" spans="1:10" ht="14.25" customHeight="1">
      <c r="C33" s="119">
        <f t="shared" ref="C33:F33" si="32">SUM(C31:C32)</f>
        <v>59691.773286530006</v>
      </c>
      <c r="D33" s="119">
        <f t="shared" si="32"/>
        <v>111305.58218146002</v>
      </c>
      <c r="E33" s="119">
        <f t="shared" si="32"/>
        <v>3053.9127678</v>
      </c>
      <c r="F33" s="119">
        <f t="shared" si="32"/>
        <v>1775.8724999999999</v>
      </c>
    </row>
    <row r="34" spans="1:10" ht="14.25" customHeight="1"/>
    <row r="35" spans="1:10" ht="14.25" customHeight="1"/>
    <row r="36" spans="1:10" ht="14.25" customHeight="1">
      <c r="A36" s="28" t="s">
        <v>149</v>
      </c>
      <c r="B36" s="28" t="s">
        <v>150</v>
      </c>
    </row>
    <row r="37" spans="1:10" ht="14.25" customHeight="1"/>
    <row r="38" spans="1:10" ht="14.25" customHeight="1"/>
    <row r="39" spans="1:10" ht="14.25" customHeight="1">
      <c r="A39" s="120" t="s">
        <v>130</v>
      </c>
      <c r="B39" s="120" t="s">
        <v>115</v>
      </c>
      <c r="C39" s="121" t="s">
        <v>116</v>
      </c>
    </row>
    <row r="40" spans="1:10" ht="14.25" customHeight="1">
      <c r="A40" s="122" t="s">
        <v>135</v>
      </c>
      <c r="B40" s="123">
        <v>2.1999999999999999E-2</v>
      </c>
      <c r="C40" s="123">
        <v>4.518058972900988E-2</v>
      </c>
      <c r="F40" s="124"/>
      <c r="J40" s="125"/>
    </row>
    <row r="41" spans="1:10" ht="14.25" customHeight="1">
      <c r="A41" s="122" t="s">
        <v>136</v>
      </c>
      <c r="B41" s="123">
        <v>0.10100000000000001</v>
      </c>
      <c r="C41" s="123">
        <v>2.9767702711230179E-2</v>
      </c>
      <c r="F41" s="124"/>
      <c r="J41" s="125"/>
    </row>
    <row r="42" spans="1:10" ht="14.25" customHeight="1">
      <c r="A42" s="122" t="s">
        <v>137</v>
      </c>
      <c r="B42" s="123">
        <v>0.113</v>
      </c>
      <c r="C42" s="123">
        <v>3.1704201111564724E-2</v>
      </c>
      <c r="F42" s="124"/>
      <c r="J42" s="125"/>
    </row>
    <row r="43" spans="1:10" ht="14.25" customHeight="1">
      <c r="A43" s="122" t="s">
        <v>138</v>
      </c>
      <c r="B43" s="123">
        <v>0.10299999999999999</v>
      </c>
      <c r="C43" s="123">
        <v>0</v>
      </c>
      <c r="F43" s="124"/>
      <c r="J43" s="125"/>
    </row>
    <row r="44" spans="1:10" ht="14.25" customHeight="1">
      <c r="A44" s="122" t="s">
        <v>139</v>
      </c>
      <c r="B44" s="123">
        <v>0.153</v>
      </c>
      <c r="C44" s="123">
        <v>0.17577057886007383</v>
      </c>
      <c r="F44" s="124"/>
      <c r="J44" s="125"/>
    </row>
    <row r="45" spans="1:10" ht="14.25" customHeight="1">
      <c r="A45" s="122" t="s">
        <v>140</v>
      </c>
      <c r="B45" s="123">
        <v>7.6999999999999999E-2</v>
      </c>
      <c r="C45" s="123">
        <v>0.14247418565353961</v>
      </c>
      <c r="F45" s="124"/>
      <c r="J45" s="125"/>
    </row>
    <row r="46" spans="1:10" ht="14.25" customHeight="1">
      <c r="A46" s="122" t="s">
        <v>141</v>
      </c>
      <c r="B46" s="123">
        <v>0.106</v>
      </c>
      <c r="C46" s="123">
        <v>0.24952809852685826</v>
      </c>
      <c r="F46" s="124"/>
      <c r="J46" s="125"/>
    </row>
    <row r="47" spans="1:10" ht="14.25" customHeight="1">
      <c r="A47" s="122" t="s">
        <v>142</v>
      </c>
      <c r="B47" s="123">
        <v>7.4999999999999997E-2</v>
      </c>
      <c r="C47" s="123">
        <v>0.10749577012475008</v>
      </c>
      <c r="F47" s="124"/>
      <c r="J47" s="125"/>
    </row>
    <row r="48" spans="1:10" ht="14.25" customHeight="1">
      <c r="A48" s="122" t="s">
        <v>143</v>
      </c>
      <c r="B48" s="123">
        <v>0.1</v>
      </c>
      <c r="C48" s="123">
        <v>4.2177534596533749E-2</v>
      </c>
      <c r="F48" s="124"/>
      <c r="J48" s="125"/>
    </row>
    <row r="49" spans="1:10" ht="14.25" customHeight="1">
      <c r="A49" s="122" t="s">
        <v>144</v>
      </c>
      <c r="B49" s="123">
        <v>7.0999999999999994E-2</v>
      </c>
      <c r="C49" s="123">
        <v>5.500950164736558E-2</v>
      </c>
      <c r="F49" s="124"/>
      <c r="J49" s="125"/>
    </row>
    <row r="50" spans="1:10" ht="14.25" customHeight="1">
      <c r="A50" s="122" t="s">
        <v>145</v>
      </c>
      <c r="B50" s="123">
        <v>5.6000000000000001E-2</v>
      </c>
      <c r="C50" s="123">
        <v>9.2326066772010426E-3</v>
      </c>
      <c r="F50" s="124"/>
      <c r="J50" s="125"/>
    </row>
    <row r="51" spans="1:10" ht="14.25" customHeight="1">
      <c r="A51" s="122" t="s">
        <v>146</v>
      </c>
      <c r="B51" s="123">
        <v>1.2999999999999999E-2</v>
      </c>
      <c r="C51" s="123">
        <v>8.8774040543832616E-2</v>
      </c>
      <c r="F51" s="124"/>
      <c r="J51" s="125"/>
    </row>
    <row r="52" spans="1:10" ht="14.25" customHeight="1">
      <c r="A52" s="122" t="s">
        <v>147</v>
      </c>
      <c r="B52" s="123">
        <v>3.0000000000000001E-3</v>
      </c>
      <c r="C52" s="123">
        <v>1.7690879627828521E-2</v>
      </c>
      <c r="F52" s="124"/>
      <c r="J52" s="125"/>
    </row>
    <row r="53" spans="1:10" ht="14.25" customHeight="1">
      <c r="A53" s="122" t="s">
        <v>148</v>
      </c>
      <c r="B53" s="123">
        <v>7.0000000000000001E-3</v>
      </c>
      <c r="C53" s="58">
        <v>0</v>
      </c>
      <c r="F53" s="124"/>
      <c r="J53" s="125"/>
    </row>
    <row r="54" spans="1:10" ht="14.25" customHeight="1">
      <c r="A54" s="120"/>
      <c r="B54" s="123">
        <f t="shared" ref="B54:C54" si="33">SUM(B40:B53)</f>
        <v>0.99999999999999989</v>
      </c>
      <c r="C54" s="123">
        <f t="shared" si="33"/>
        <v>0.99480568980978812</v>
      </c>
      <c r="F54" s="124"/>
      <c r="J54" s="125"/>
    </row>
    <row r="55" spans="1:10" ht="14.25" customHeight="1">
      <c r="B55" s="126"/>
      <c r="F55" s="124"/>
      <c r="J55" s="125"/>
    </row>
    <row r="56" spans="1:10" ht="14.25" customHeight="1">
      <c r="B56" s="126"/>
      <c r="F56" s="124"/>
      <c r="J56" s="125"/>
    </row>
    <row r="57" spans="1:10" ht="14.25" customHeight="1">
      <c r="B57" s="126"/>
      <c r="F57" s="124"/>
      <c r="J57" s="125"/>
    </row>
    <row r="58" spans="1:10" ht="14.25" customHeight="1">
      <c r="B58" s="126"/>
      <c r="F58" s="124"/>
      <c r="J58" s="125"/>
    </row>
    <row r="59" spans="1:10" ht="14.25" customHeight="1">
      <c r="B59" s="126"/>
      <c r="F59" s="124"/>
      <c r="J59" s="125"/>
    </row>
    <row r="60" spans="1:10" ht="14.25" customHeight="1">
      <c r="B60" s="126"/>
      <c r="F60" s="124"/>
      <c r="J60" s="125"/>
    </row>
    <row r="61" spans="1:10" ht="14.25" customHeight="1">
      <c r="B61" s="126"/>
      <c r="F61" s="124"/>
      <c r="J61" s="125"/>
    </row>
    <row r="62" spans="1:10" ht="14.25" customHeight="1">
      <c r="B62" s="126"/>
      <c r="F62" s="124"/>
      <c r="J62" s="125"/>
    </row>
    <row r="63" spans="1:10" ht="14.25" customHeight="1">
      <c r="B63" s="126"/>
      <c r="F63" s="124"/>
      <c r="J63" s="125"/>
    </row>
    <row r="64" spans="1:10" ht="14.25" customHeight="1">
      <c r="F64" s="124"/>
      <c r="J64" s="125"/>
    </row>
    <row r="65" spans="6:10" ht="14.25" customHeight="1">
      <c r="F65" s="124"/>
      <c r="J65" s="125"/>
    </row>
    <row r="66" spans="6:10" ht="14.25" customHeight="1">
      <c r="F66" s="124"/>
      <c r="J66" s="125"/>
    </row>
    <row r="67" spans="6:10" ht="14.25" customHeight="1">
      <c r="F67" s="124"/>
      <c r="J67" s="125"/>
    </row>
    <row r="68" spans="6:10" ht="14.25" customHeight="1"/>
    <row r="69" spans="6:10" ht="14.25" customHeight="1"/>
    <row r="70" spans="6:10" ht="14.25" customHeight="1"/>
    <row r="71" spans="6:10" ht="14.25" customHeight="1"/>
    <row r="72" spans="6:10" ht="14.25" customHeight="1"/>
    <row r="73" spans="6:10" ht="14.25" customHeight="1"/>
    <row r="74" spans="6:10" ht="14.25" customHeight="1"/>
    <row r="75" spans="6:10" ht="14.25" customHeight="1"/>
    <row r="76" spans="6:10" ht="14.25" customHeight="1"/>
    <row r="77" spans="6:10" ht="14.25" customHeight="1"/>
    <row r="78" spans="6:10" ht="14.25" customHeight="1"/>
    <row r="79" spans="6:10" ht="14.25" customHeight="1"/>
    <row r="80" spans="6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mergeCells count="15">
    <mergeCell ref="A27:A28"/>
    <mergeCell ref="A29:A30"/>
    <mergeCell ref="A31:A3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4"/>
  <sheetViews>
    <sheetView workbookViewId="0">
      <selection activeCell="B20" sqref="B20"/>
    </sheetView>
  </sheetViews>
  <sheetFormatPr defaultColWidth="14.44140625" defaultRowHeight="15" customHeight="1"/>
  <cols>
    <col min="1" max="1" width="50.44140625" customWidth="1"/>
    <col min="5" max="5" width="7.109375" customWidth="1"/>
  </cols>
  <sheetData>
    <row r="1" spans="1:12" ht="14.4">
      <c r="A1" s="78" t="s">
        <v>151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6.25" customHeight="1">
      <c r="A2" s="127" t="s">
        <v>40</v>
      </c>
      <c r="B2" s="128" t="s">
        <v>152</v>
      </c>
      <c r="C2" s="1"/>
      <c r="D2" s="78" t="s">
        <v>153</v>
      </c>
      <c r="E2" s="1"/>
      <c r="F2" s="1"/>
      <c r="G2" s="1"/>
      <c r="H2" s="1"/>
      <c r="I2" s="1"/>
      <c r="J2" s="1"/>
      <c r="K2" s="1"/>
      <c r="L2" s="1"/>
    </row>
    <row r="3" spans="1:12" ht="14.4">
      <c r="A3" s="129" t="s">
        <v>154</v>
      </c>
      <c r="B3" s="130">
        <v>30.4039</v>
      </c>
      <c r="C3" s="1"/>
      <c r="D3" s="91" t="s">
        <v>6</v>
      </c>
      <c r="E3" s="91" t="s">
        <v>155</v>
      </c>
      <c r="F3" s="1"/>
      <c r="G3" s="1"/>
      <c r="H3" s="1"/>
      <c r="I3" s="1"/>
      <c r="J3" s="1"/>
      <c r="K3" s="1"/>
      <c r="L3" s="1"/>
    </row>
    <row r="4" spans="1:12" ht="14.4">
      <c r="A4" s="129" t="s">
        <v>156</v>
      </c>
      <c r="B4" s="130">
        <v>32.809910000000002</v>
      </c>
      <c r="C4" s="1"/>
      <c r="D4" s="91" t="s">
        <v>10</v>
      </c>
      <c r="E4" s="131">
        <v>30</v>
      </c>
      <c r="F4" s="1"/>
      <c r="G4" s="1"/>
      <c r="H4" s="1"/>
      <c r="I4" s="1"/>
      <c r="J4" s="1"/>
      <c r="K4" s="1"/>
      <c r="L4" s="1"/>
    </row>
    <row r="5" spans="1:12" ht="14.4">
      <c r="A5" s="129" t="s">
        <v>157</v>
      </c>
      <c r="B5" s="130">
        <v>36.897089999999999</v>
      </c>
      <c r="C5" s="1"/>
      <c r="D5" s="91" t="s">
        <v>11</v>
      </c>
      <c r="E5" s="131">
        <v>43</v>
      </c>
      <c r="F5" s="1"/>
      <c r="G5" s="1"/>
      <c r="H5" s="1"/>
      <c r="I5" s="1"/>
      <c r="J5" s="1"/>
      <c r="K5" s="1"/>
      <c r="L5" s="1"/>
    </row>
    <row r="6" spans="1:12" ht="14.4">
      <c r="A6" s="129" t="s">
        <v>158</v>
      </c>
      <c r="B6" s="130">
        <v>32.234830000000002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4.4">
      <c r="A7" s="129" t="s">
        <v>159</v>
      </c>
      <c r="B7" s="130">
        <v>44.260750000000002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4">
      <c r="A8" s="129" t="s">
        <v>160</v>
      </c>
      <c r="B8" s="130">
        <v>17.86647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4.4">
      <c r="A9" s="129" t="s">
        <v>161</v>
      </c>
      <c r="B9" s="130">
        <v>10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4.4">
      <c r="A10" s="129" t="s">
        <v>162</v>
      </c>
      <c r="B10" s="130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4.4">
      <c r="A11" s="129" t="s">
        <v>163</v>
      </c>
      <c r="B11" s="130">
        <v>40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4.4">
      <c r="A15" s="1" t="s">
        <v>164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24" customHeight="1">
      <c r="A16" s="91" t="s">
        <v>6</v>
      </c>
      <c r="B16" s="132" t="s">
        <v>152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4.4">
      <c r="A17" s="129" t="s">
        <v>165</v>
      </c>
      <c r="B17" s="130">
        <v>42.694989999999997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">
      <c r="A18" s="129" t="s">
        <v>166</v>
      </c>
      <c r="B18" s="130">
        <v>43.16095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">
      <c r="A19" s="129" t="s">
        <v>167</v>
      </c>
      <c r="B19" s="130">
        <v>40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4.4">
      <c r="A20" s="129" t="s">
        <v>168</v>
      </c>
      <c r="B20" s="130">
        <v>27.716819999999998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4.4">
      <c r="A21" s="129" t="s">
        <v>169</v>
      </c>
      <c r="B21" s="130">
        <v>39.256979999999999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4.4">
      <c r="A22" s="129" t="s">
        <v>170</v>
      </c>
      <c r="B22" s="130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4.4">
      <c r="A23" s="129" t="s">
        <v>171</v>
      </c>
      <c r="B23" s="130">
        <v>40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4.4">
      <c r="A24" s="129" t="s">
        <v>172</v>
      </c>
      <c r="B24" s="130">
        <v>40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4.4">
      <c r="A25" s="129" t="s">
        <v>173</v>
      </c>
      <c r="B25" s="130">
        <v>40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4.4">
      <c r="A26" s="129" t="s">
        <v>174</v>
      </c>
      <c r="B26" s="130">
        <v>28.38531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4.4">
      <c r="A27" s="129" t="s">
        <v>175</v>
      </c>
      <c r="B27" s="130">
        <v>25.407979999999998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4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1"/>
  <sheetViews>
    <sheetView workbookViewId="0"/>
  </sheetViews>
  <sheetFormatPr defaultColWidth="14.44140625" defaultRowHeight="15" customHeight="1"/>
  <cols>
    <col min="1" max="1" width="32.44140625" customWidth="1"/>
  </cols>
  <sheetData>
    <row r="1" spans="1:2">
      <c r="A1" s="133" t="s">
        <v>176</v>
      </c>
      <c r="B1" s="52"/>
    </row>
    <row r="2" spans="1:2">
      <c r="A2" s="134" t="s">
        <v>177</v>
      </c>
      <c r="B2" s="135" t="s">
        <v>178</v>
      </c>
    </row>
    <row r="3" spans="1:2">
      <c r="A3" s="136" t="s">
        <v>41</v>
      </c>
      <c r="B3" s="137">
        <v>1549.3320000000001</v>
      </c>
    </row>
    <row r="4" spans="1:2">
      <c r="A4" s="136" t="s">
        <v>179</v>
      </c>
      <c r="B4" s="137">
        <v>1665.1869999999999</v>
      </c>
    </row>
    <row r="5" spans="1:2">
      <c r="A5" s="136" t="s">
        <v>43</v>
      </c>
      <c r="B5" s="137">
        <v>1505.615</v>
      </c>
    </row>
    <row r="6" spans="1:2">
      <c r="A6" s="138"/>
    </row>
    <row r="7" spans="1:2">
      <c r="A7" s="138" t="s">
        <v>180</v>
      </c>
    </row>
    <row r="8" spans="1:2">
      <c r="A8" s="134" t="s">
        <v>6</v>
      </c>
      <c r="B8" s="135" t="s">
        <v>178</v>
      </c>
    </row>
    <row r="9" spans="1:2">
      <c r="A9" s="136" t="s">
        <v>41</v>
      </c>
      <c r="B9" s="139">
        <v>5729.5829999999996</v>
      </c>
    </row>
    <row r="10" spans="1:2">
      <c r="A10" s="136" t="s">
        <v>179</v>
      </c>
      <c r="B10" s="139">
        <v>3762.5859999999998</v>
      </c>
    </row>
    <row r="11" spans="1:2">
      <c r="A11" s="136" t="s">
        <v>43</v>
      </c>
      <c r="B11" s="139">
        <v>3292.3220000000001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mae_madrasta</vt:lpstr>
      <vt:lpstr>mães_horas_trab</vt:lpstr>
      <vt:lpstr>esc_familia</vt:lpstr>
      <vt:lpstr>atividade_dom</vt:lpstr>
      <vt:lpstr>atividade_rural_urbana</vt:lpstr>
      <vt:lpstr>cnpj_rural_urbano</vt:lpstr>
      <vt:lpstr>rural_urbana_fx</vt:lpstr>
      <vt:lpstr>hora_pessoa_resp</vt:lpstr>
      <vt:lpstr>renda_un_domestica</vt:lpstr>
      <vt:lpstr>idade_unidade_domestica</vt:lpstr>
      <vt:lpstr>cnpj_fora_dom</vt:lpstr>
      <vt:lpstr>fx_un_domestica</vt:lpstr>
      <vt:lpstr>renda_fx_un_domestica</vt:lpstr>
      <vt:lpstr>serie_ativi_econo</vt:lpstr>
      <vt:lpstr>serie_qtde_trab</vt:lpstr>
      <vt:lpstr>serie_cnpj_rural_urbano</vt:lpstr>
      <vt:lpstr>serie_inss</vt:lpstr>
      <vt:lpstr>serie_sexo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LAPEI-CIGETS-UFG</dc:creator>
  <cp:lastModifiedBy>-</cp:lastModifiedBy>
  <dcterms:created xsi:type="dcterms:W3CDTF">2024-10-01T11:38:57Z</dcterms:created>
  <dcterms:modified xsi:type="dcterms:W3CDTF">2024-11-05T00:54:34Z</dcterms:modified>
</cp:coreProperties>
</file>