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defaultThemeVersion="124226"/>
  <xr:revisionPtr revIDLastSave="0" documentId="8_{7F5FFAA5-91AC-48D2-A228-D9B54A0A80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 1" sheetId="1" r:id="rId1"/>
  </sheets>
  <definedNames>
    <definedName name="_xlnm._FilterDatabase" localSheetId="0" hidden="1">'foglio 1'!$B$5:$G$75</definedName>
    <definedName name="_xlcn.WorksheetConnection_PivorbaseB2G1591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3" i="1"/>
  <c r="K16" i="1"/>
  <c r="K15" i="1"/>
  <c r="K14" i="1"/>
  <c r="K3" i="1"/>
  <c r="N6" i="1"/>
  <c r="M6" i="1"/>
  <c r="L6" i="1"/>
  <c r="I14" i="1"/>
  <c r="I16" i="1"/>
  <c r="I15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<sst xmlns="http://schemas.openxmlformats.org/spreadsheetml/2006/main" count="498" uniqueCount="22">
  <si>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</si>
  <si>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</si>
  <si>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</si>
  <si>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</si>
  <si>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</si>
  <si>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</si>
  <si>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</si>
  <si>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</si>
  <si>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</si>
  <si>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</si>
  <si>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</si>
  <si>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</si>
  <si>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</si>
  <si>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</si>
  <si>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</si>
  <si>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</si>
  <si>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</si>
  <si>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</si>
  <si>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</si>
  <si>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>neri</t>
  </si>
  <si>
    <t>verdi</t>
  </si>
  <si>
    <t>bianchi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</si>
</sst>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[$€-2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7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110" zoomScaleNormal="110" workbookViewId="0">
      <selection activeCell="L3" sqref="L3"/>
    </sheetView>
  </sheetViews>
  <sheetFormatPr defaultRowHeight="14.4" x14ac:dyDescent="0.3"/>
  <cols>
    <col min="1" max="1" width="3.5546875" customWidth="1"/>
    <col min="2" max="2" width="26.88671875" bestFit="1" customWidth="1"/>
    <col min="3" max="3" width="9.88671875" bestFit="1" customWidth="1"/>
    <col min="4" max="4" width="10.21875" bestFit="1" customWidth="1"/>
    <col min="5" max="5" width="11.109375" bestFit="1" customWidth="1"/>
    <col min="6" max="6" width="9.21875" style="6" customWidth="1"/>
    <col min="7" max="7" width="13.109375" bestFit="1" customWidth="1"/>
    <col min="9" max="9" width="9.88671875" bestFit="1" customWidth="1"/>
    <col min="10" max="10" width="10.21875" bestFit="1" customWidth="1"/>
    <col min="11" max="11" width="11.109375" bestFit="1" customWidth="1"/>
    <col min="12" max="12" width="9.5546875" bestFit="1" customWidth="1"/>
    <col min="14" max="14" width="9.5546875" bestFit="1" customWidth="1"/>
  </cols>
  <sheetData>
    <row r="2" spans="2:14" ht="39.6" x14ac:dyDescent="0.3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3">
      <c r="I3" s="8" t="s">
        <v>3</v>
      </c>
      <c r="J3" s="2">
        <f ca="1">SUMIF(C5:C162,"rossi",G6:G162)</f>
        <v>71132</v>
      </c>
      <c r="K3" s="2">
        <f>COUNTIF(C6:C162,"rossi")</f>
        <v>35</v>
      </c>
      <c r="L3" s="9">
        <f>AVERAGEIF(C6:C162,"rossi",G6:G162)</f>
        <v>2823.1428571428573</v>
      </c>
    </row>
    <row r="5" spans="2:14" ht="39.6" x14ac:dyDescent="0.3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3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2">
        <f>SUMIFS(G6:G162,C6:C162,I6,D6:D162,J6,E6:E162,K6)</f>
        <v>6288</v>
      </c>
      <c r="M6" s="2">
        <f>COUNTIFS(C6:C162,I6,D6:D162,J6,E6:E162,K6)</f>
        <v>5</v>
      </c>
      <c r="N6" s="9">
        <f>AVERAGEIFS(G6:G162,C6:C162,I6,D6:D162,J6,E6:E162,K6)</f>
        <v>1257.5999999999999</v>
      </c>
    </row>
    <row r="7" spans="2:14" x14ac:dyDescent="0.3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3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  <c r="I8" t="s">
        <v>1</v>
      </c>
    </row>
    <row r="9" spans="2:14" x14ac:dyDescent="0.3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  <c r="I9" t="s">
        <v>3</v>
      </c>
    </row>
    <row r="10" spans="2:14" x14ac:dyDescent="0.3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  <c r="I10" t="s">
        <v>1</v>
      </c>
    </row>
    <row r="11" spans="2:14" x14ac:dyDescent="0.3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  <c r="I11" t="s">
        <v>2</v>
      </c>
    </row>
    <row r="12" spans="2:14" x14ac:dyDescent="0.3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3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3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  <c r="I14">
        <f>SUMIF(C6:C162,"verdi",G6:G162)</f>
        <v>133356</v>
      </c>
      <c r="J14" t="s">
        <v>20</v>
      </c>
      <c r="K14">
        <f>COUNTIF(C6:C162,"verdi")</f>
        <v>58</v>
      </c>
      <c r="L14" s="10">
        <f>AVERAGEIF(C6:C162,"verdi",G6:G162)</f>
        <v>2299.2413793103447</v>
      </c>
    </row>
    <row r="15" spans="2:14" x14ac:dyDescent="0.3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  <c r="I15">
        <f>SUMIF(C6:C162,"neri",G6:G162)</f>
        <v>85535</v>
      </c>
      <c r="J15" t="s">
        <v>19</v>
      </c>
      <c r="K15">
        <f>COUNTIF(C6:C162,"neri")</f>
        <v>21</v>
      </c>
      <c r="L15" s="10">
        <f>AVERAGEIF(C6:C162,"neri",G6:G162)</f>
        <v>4073.0952380952381</v>
      </c>
    </row>
    <row r="16" spans="2:14" x14ac:dyDescent="0.3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  <c r="I16">
        <f>SUMIF(C6:C162,"bianchi",G6:G162)</f>
        <v>169968</v>
      </c>
      <c r="J16" t="s">
        <v>21</v>
      </c>
      <c r="K16">
        <f>COUNTIF(C6:C162,"bianchi")</f>
        <v>43</v>
      </c>
      <c r="L16" s="10">
        <f>AVERAGEIF(C6:C162,"bianchi",G6:G162)</f>
        <v>3952.7441860465115</v>
      </c>
    </row>
    <row r="17" spans="2:7" x14ac:dyDescent="0.3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3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3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3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3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3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3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3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3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3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3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3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3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3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3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3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3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3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3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3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3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3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3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3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3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3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3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3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3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3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3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3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3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3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3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3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3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3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3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3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3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3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3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3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3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3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3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3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3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3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3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3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3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3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3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3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3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3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3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3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3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3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3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3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3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3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3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3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3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3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3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3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3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3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3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3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3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3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3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3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3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3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3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3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3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3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3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3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3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3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3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3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3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3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3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3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3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3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3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3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3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3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3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3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3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3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3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3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3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3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3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3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3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3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3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3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3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3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3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3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3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3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3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3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3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3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3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3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3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3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3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3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3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3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3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3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3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3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3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3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3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3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3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3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3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3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8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  <dataValidation type="list" allowBlank="1" showInputMessage="1" showErrorMessage="1" sqref="C1:C1048576 I9:I11 I8" xr:uid="{DB4F787B-2C15-436E-B3B8-335E1720A045}">
      <formula1>$I$8:$I$11</formula1>
    </dataValidation>
    <dataValidation type="list" allowBlank="1" showInputMessage="1" showErrorMessage="1" sqref="I14 J14" xr:uid="{B7933CFC-4A94-4010-96EB-F5620F112601}">
      <formula1>$J$14:$J$16</formula1>
    </dataValidation>
    <dataValidation type="list" allowBlank="1" showInputMessage="1" showErrorMessage="1" sqref="J3" xr:uid="{72D8C925-DBC7-4407-AD34-D8BEC74E45C5}">
      <formula1>$I$14:$I$16</formula1>
    </dataValidation>
    <dataValidation type="list" allowBlank="1" showInputMessage="1" showErrorMessage="1" sqref="K3" xr:uid="{E91E7158-FF8A-41CC-B364-6EB3B35B81F9}">
      <formula1>$K$14:$K$16</formula1>
    </dataValidation>
    <dataValidation type="list" allowBlank="1" showInputMessage="1" showErrorMessage="1" sqref="L3" xr:uid="{8724E1C8-1007-4F84-8302-C35FD4626A24}">
      <formula1>$L$14:$L$16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2023-01-29T17:05:49Z</dcterms:modified>
</cp:coreProperties>
</file>