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QA\PDRMYE\INCIDENCIAS\CPH\ANALISTA\COEFICIENTES\"/>
    </mc:Choice>
  </mc:AlternateContent>
  <bookViews>
    <workbookView xWindow="0" yWindow="0" windowWidth="20490" windowHeight="7650" activeTab="1"/>
  </bookViews>
  <sheets>
    <sheet name="PART MES" sheetId="41" r:id="rId1"/>
    <sheet name="DIST MES ENERO" sheetId="46" r:id="rId2"/>
    <sheet name="CENSO POB 2020" sheetId="50" state="hidden" r:id="rId3"/>
    <sheet name="TERRITORIO INEGI 2021" sheetId="57" state="hidden" r:id="rId4"/>
    <sheet name="COEF Art 14 F I " sheetId="63" r:id="rId5"/>
    <sheet name="CALCULO GARANTIA" sheetId="61" r:id="rId6"/>
    <sheet name="PART PEF2022 " sheetId="62" r:id="rId7"/>
    <sheet name="COEF Art 14 F II" sheetId="53" r:id="rId8"/>
    <sheet name="Art.14 Frac.III" sheetId="55" r:id="rId9"/>
    <sheet name="ISAI" sheetId="47" r:id="rId10"/>
    <sheet name="ISR ENERO " sheetId="54" r:id="rId11"/>
    <sheet name="Ajuste 2021" sheetId="59" r:id="rId12"/>
    <sheet name="ISR_Nóm_2021" sheetId="58" state="hidden" r:id="rId13"/>
    <sheet name="Ajuste Semestral " sheetId="49" state="hidden" r:id="rId14"/>
  </sheets>
  <externalReferences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13" hidden="1">'Ajuste Semestral '!#REF!</definedName>
    <definedName name="_xlnm._FilterDatabase" localSheetId="1" hidden="1">'DIST MES ENERO'!#REF!</definedName>
    <definedName name="A_impresión_IM" localSheetId="11">#REF!</definedName>
    <definedName name="A_impresión_IM" localSheetId="13">#REF!</definedName>
    <definedName name="A_impresión_IM" localSheetId="8">#REF!</definedName>
    <definedName name="A_impresión_IM" localSheetId="5">#REF!</definedName>
    <definedName name="A_impresión_IM" localSheetId="4">#REF!</definedName>
    <definedName name="A_impresión_IM" localSheetId="7">#REF!</definedName>
    <definedName name="A_impresión_IM" localSheetId="1">#REF!</definedName>
    <definedName name="A_impresión_IM" localSheetId="12">#REF!</definedName>
    <definedName name="A_impresión_IM" localSheetId="0">#REF!</definedName>
    <definedName name="A_impresión_IM" localSheetId="6">#REF!</definedName>
    <definedName name="A_impresión_IM">#REF!</definedName>
    <definedName name="abril" localSheetId="11">#REF!</definedName>
    <definedName name="abril" localSheetId="8">#REF!</definedName>
    <definedName name="abril" localSheetId="7">#REF!</definedName>
    <definedName name="abril" localSheetId="12">#REF!</definedName>
    <definedName name="abril">#REF!</definedName>
    <definedName name="AJUSTES" localSheetId="11" hidden="1">{"'beneficiarios'!$A$1:$C$7"}</definedName>
    <definedName name="AJUSTES" localSheetId="13" hidden="1">{"'beneficiarios'!$A$1:$C$7"}</definedName>
    <definedName name="AJUSTES" localSheetId="8" hidden="1">{"'beneficiarios'!$A$1:$C$7"}</definedName>
    <definedName name="AJUSTES" localSheetId="5" hidden="1">{"'beneficiarios'!$A$1:$C$7"}</definedName>
    <definedName name="AJUSTES" localSheetId="4" hidden="1">{"'beneficiarios'!$A$1:$C$7"}</definedName>
    <definedName name="AJUSTES" localSheetId="7" hidden="1">{"'beneficiarios'!$A$1:$C$7"}</definedName>
    <definedName name="AJUSTES" localSheetId="1" hidden="1">{"'beneficiarios'!$A$1:$C$7"}</definedName>
    <definedName name="AJUSTES" localSheetId="12" hidden="1">{"'beneficiarios'!$A$1:$C$7"}</definedName>
    <definedName name="AJUSTES" localSheetId="0" hidden="1">{"'beneficiarios'!$A$1:$C$7"}</definedName>
    <definedName name="AJUSTES" localSheetId="6" hidden="1">{"'beneficiarios'!$A$1:$C$7"}</definedName>
    <definedName name="AJUSTES" hidden="1">{"'beneficiarios'!$A$1:$C$7"}</definedName>
    <definedName name="_xlnm.Print_Area" localSheetId="13">'Ajuste Semestral '!$A$1:$K$53</definedName>
    <definedName name="_xlnm.Print_Area" localSheetId="8">'Art.14 Frac.III'!$L$1:$Q$56</definedName>
    <definedName name="_xlnm.Print_Area" localSheetId="5">'CALCULO GARANTIA'!$A$1:$P$60</definedName>
    <definedName name="_xlnm.Print_Area" localSheetId="4">'COEF Art 14 F I '!$B$3:$AF$60</definedName>
    <definedName name="_xlnm.Print_Area" localSheetId="7">'COEF Art 14 F II'!$A$2:$L$62</definedName>
    <definedName name="_xlnm.Print_Area" localSheetId="1">'DIST MES ENERO'!$A$1:$N$58</definedName>
    <definedName name="_xlnm.Print_Area" localSheetId="9">ISAI!$A$1:$D$55</definedName>
    <definedName name="_xlnm.Print_Area" localSheetId="0">'PART MES'!$A$1:$F$17</definedName>
    <definedName name="_xlnm.Print_Area" localSheetId="6">'PART PEF2022 '!$A$1:$F$15</definedName>
    <definedName name="_xlnm.Database" localSheetId="11">#REF!</definedName>
    <definedName name="_xlnm.Database" localSheetId="13">#REF!</definedName>
    <definedName name="_xlnm.Database" localSheetId="8">#REF!</definedName>
    <definedName name="_xlnm.Database" localSheetId="5">#REF!</definedName>
    <definedName name="_xlnm.Database" localSheetId="4">#REF!</definedName>
    <definedName name="_xlnm.Database" localSheetId="7">#REF!</definedName>
    <definedName name="_xlnm.Database" localSheetId="1">#REF!</definedName>
    <definedName name="_xlnm.Database" localSheetId="12">#REF!</definedName>
    <definedName name="_xlnm.Database" localSheetId="0">#REF!</definedName>
    <definedName name="_xlnm.Database" localSheetId="6">#REF!</definedName>
    <definedName name="_xlnm.Database">#REF!</definedName>
    <definedName name="cierre_2001" localSheetId="11">'[1]deuda c sadm'!#REF!</definedName>
    <definedName name="cierre_2001" localSheetId="13">'[1]deuda c sadm'!#REF!</definedName>
    <definedName name="cierre_2001" localSheetId="8">'[1]deuda c sadm'!#REF!</definedName>
    <definedName name="cierre_2001" localSheetId="5">'[1]deuda c sadm'!#REF!</definedName>
    <definedName name="cierre_2001" localSheetId="4">'[1]deuda c sadm'!#REF!</definedName>
    <definedName name="cierre_2001" localSheetId="7">'[1]deuda c sadm'!#REF!</definedName>
    <definedName name="cierre_2001" localSheetId="1">'[1]deuda c sadm'!#REF!</definedName>
    <definedName name="cierre_2001" localSheetId="12">'[1]deuda c sadm'!#REF!</definedName>
    <definedName name="cierre_2001" localSheetId="0">'[1]deuda c sadm'!#REF!</definedName>
    <definedName name="cierre_2001" localSheetId="6">'[1]deuda c sadm'!#REF!</definedName>
    <definedName name="cierre_2001">'[1]deuda c sadm'!#REF!</definedName>
    <definedName name="deuda" localSheetId="11">'[1]deuda c sadm'!#REF!</definedName>
    <definedName name="deuda" localSheetId="13">'[1]deuda c sadm'!#REF!</definedName>
    <definedName name="deuda" localSheetId="8">'[1]deuda c sadm'!#REF!</definedName>
    <definedName name="deuda" localSheetId="5">'[1]deuda c sadm'!#REF!</definedName>
    <definedName name="deuda" localSheetId="4">'[1]deuda c sadm'!#REF!</definedName>
    <definedName name="deuda" localSheetId="7">'[1]deuda c sadm'!#REF!</definedName>
    <definedName name="deuda" localSheetId="1">'[1]deuda c sadm'!#REF!</definedName>
    <definedName name="deuda" localSheetId="12">'[1]deuda c sadm'!#REF!</definedName>
    <definedName name="deuda" localSheetId="0">'[1]deuda c sadm'!#REF!</definedName>
    <definedName name="deuda" localSheetId="6">'[1]deuda c sadm'!#REF!</definedName>
    <definedName name="deuda">'[1]deuda c sadm'!#REF!</definedName>
    <definedName name="Deuda_ingTot" localSheetId="11">'[1]deuda c sadm'!#REF!</definedName>
    <definedName name="Deuda_ingTot" localSheetId="13">'[1]deuda c sadm'!#REF!</definedName>
    <definedName name="Deuda_ingTot" localSheetId="8">'[1]deuda c sadm'!#REF!</definedName>
    <definedName name="Deuda_ingTot" localSheetId="5">'[1]deuda c sadm'!#REF!</definedName>
    <definedName name="Deuda_ingTot" localSheetId="4">'[1]deuda c sadm'!#REF!</definedName>
    <definedName name="Deuda_ingTot" localSheetId="7">'[1]deuda c sadm'!#REF!</definedName>
    <definedName name="Deuda_ingTot" localSheetId="1">'[1]deuda c sadm'!#REF!</definedName>
    <definedName name="Deuda_ingTot" localSheetId="12">'[1]deuda c sadm'!#REF!</definedName>
    <definedName name="Deuda_ingTot" localSheetId="0">'[1]deuda c sadm'!#REF!</definedName>
    <definedName name="Deuda_ingTot" localSheetId="6">'[1]deuda c sadm'!#REF!</definedName>
    <definedName name="Deuda_ingTot">'[1]deuda c sadm'!#REF!</definedName>
    <definedName name="ENERO" localSheetId="11">#REF!</definedName>
    <definedName name="ENERO" localSheetId="13">#REF!</definedName>
    <definedName name="ENERO" localSheetId="8">#REF!</definedName>
    <definedName name="ENERO" localSheetId="5">#REF!</definedName>
    <definedName name="ENERO" localSheetId="4">#REF!</definedName>
    <definedName name="ENERO" localSheetId="7">#REF!</definedName>
    <definedName name="ENERO" localSheetId="1">#REF!</definedName>
    <definedName name="ENERO" localSheetId="12">#REF!</definedName>
    <definedName name="ENERO" localSheetId="0">#REF!</definedName>
    <definedName name="ENERO" localSheetId="6">#REF!</definedName>
    <definedName name="ENERO">#REF!</definedName>
    <definedName name="ENEROAJUSTE" localSheetId="11">#REF!</definedName>
    <definedName name="ENEROAJUSTE" localSheetId="13">#REF!</definedName>
    <definedName name="ENEROAJUSTE" localSheetId="8">#REF!</definedName>
    <definedName name="ENEROAJUSTE" localSheetId="5">#REF!</definedName>
    <definedName name="ENEROAJUSTE" localSheetId="4">#REF!</definedName>
    <definedName name="ENEROAJUSTE" localSheetId="7">#REF!</definedName>
    <definedName name="ENEROAJUSTE" localSheetId="1">#REF!</definedName>
    <definedName name="ENEROAJUSTE" localSheetId="12">#REF!</definedName>
    <definedName name="ENEROAJUSTE" localSheetId="6">#REF!</definedName>
    <definedName name="ENEROAJUSTE">#REF!</definedName>
    <definedName name="Estado">'[2]Compendio de nombres'!$C$2:$C$33</definedName>
    <definedName name="Estado1" localSheetId="11">#REF!</definedName>
    <definedName name="Estado1" localSheetId="13">#REF!</definedName>
    <definedName name="Estado1" localSheetId="8">#REF!</definedName>
    <definedName name="Estado1" localSheetId="5">#REF!</definedName>
    <definedName name="Estado1" localSheetId="4">#REF!</definedName>
    <definedName name="Estado1" localSheetId="7">#REF!</definedName>
    <definedName name="Estado1" localSheetId="1">#REF!</definedName>
    <definedName name="Estado1" localSheetId="12">#REF!</definedName>
    <definedName name="Estado1" localSheetId="6">#REF!</definedName>
    <definedName name="Estado1">#REF!</definedName>
    <definedName name="Fto_1" localSheetId="11">#REF!</definedName>
    <definedName name="Fto_1" localSheetId="13">#REF!</definedName>
    <definedName name="Fto_1" localSheetId="8">#REF!</definedName>
    <definedName name="Fto_1" localSheetId="5">#REF!</definedName>
    <definedName name="Fto_1" localSheetId="4">#REF!</definedName>
    <definedName name="Fto_1" localSheetId="7">#REF!</definedName>
    <definedName name="Fto_1" localSheetId="1">#REF!</definedName>
    <definedName name="Fto_1" localSheetId="12">#REF!</definedName>
    <definedName name="Fto_1" localSheetId="0">#REF!</definedName>
    <definedName name="Fto_1" localSheetId="6">#REF!</definedName>
    <definedName name="Fto_1">#REF!</definedName>
    <definedName name="HTML_CodePage" hidden="1">1252</definedName>
    <definedName name="HTML_Control" localSheetId="11" hidden="1">{"'beneficiarios'!$A$1:$C$7"}</definedName>
    <definedName name="HTML_Control" localSheetId="13" hidden="1">{"'beneficiarios'!$A$1:$C$7"}</definedName>
    <definedName name="HTML_Control" localSheetId="8" hidden="1">{"'beneficiarios'!$A$1:$C$7"}</definedName>
    <definedName name="HTML_Control" localSheetId="5" hidden="1">{"'beneficiarios'!$A$1:$C$7"}</definedName>
    <definedName name="HTML_Control" localSheetId="4" hidden="1">{"'beneficiarios'!$A$1:$C$7"}</definedName>
    <definedName name="HTML_Control" localSheetId="7" hidden="1">{"'beneficiarios'!$A$1:$C$7"}</definedName>
    <definedName name="HTML_Control" localSheetId="1" hidden="1">{"'beneficiarios'!$A$1:$C$7"}</definedName>
    <definedName name="HTML_Control" localSheetId="12" hidden="1">{"'beneficiarios'!$A$1:$C$7"}</definedName>
    <definedName name="HTML_Control" localSheetId="0" hidden="1">{"'beneficiarios'!$A$1:$C$7"}</definedName>
    <definedName name="HTML_Control" localSheetId="6" hidden="1">{"'beneficiarios'!$A$1:$C$7"}</definedName>
    <definedName name="HTML_Control" hidden="1">{"'beneficiarios'!$A$1:$C$7"}</definedName>
    <definedName name="HTML_Description" hidden="1">""</definedName>
    <definedName name="HTML_Email" hidden="1">""</definedName>
    <definedName name="HTML_Header" hidden="1">"beneficiarios"</definedName>
    <definedName name="HTML_LastUpdate" hidden="1">"24/10/00"</definedName>
    <definedName name="HTML_LineAfter" hidden="1">FALSE</definedName>
    <definedName name="HTML_LineBefore" hidden="1">FALSE</definedName>
    <definedName name="HTML_Name" hidden="1">"unisys20"</definedName>
    <definedName name="HTML_OBDlg2" hidden="1">TRUE</definedName>
    <definedName name="HTML_OBDlg4" hidden="1">TRUE</definedName>
    <definedName name="HTML_OS" hidden="1">0</definedName>
    <definedName name="HTML_PathFile" hidden="1">"C:\SIGER\SIGER\presentaciones\presupuesto\HTML.htm"</definedName>
    <definedName name="HTML_Title" hidden="1">"pei_2001"</definedName>
    <definedName name="INDICADORES" localSheetId="11" hidden="1">{"'beneficiarios'!$A$1:$C$7"}</definedName>
    <definedName name="INDICADORES" localSheetId="13" hidden="1">{"'beneficiarios'!$A$1:$C$7"}</definedName>
    <definedName name="INDICADORES" localSheetId="8" hidden="1">{"'beneficiarios'!$A$1:$C$7"}</definedName>
    <definedName name="INDICADORES" localSheetId="5" hidden="1">{"'beneficiarios'!$A$1:$C$7"}</definedName>
    <definedName name="INDICADORES" localSheetId="4" hidden="1">{"'beneficiarios'!$A$1:$C$7"}</definedName>
    <definedName name="INDICADORES" localSheetId="7" hidden="1">{"'beneficiarios'!$A$1:$C$7"}</definedName>
    <definedName name="INDICADORES" localSheetId="1" hidden="1">{"'beneficiarios'!$A$1:$C$7"}</definedName>
    <definedName name="INDICADORES" localSheetId="12" hidden="1">{"'beneficiarios'!$A$1:$C$7"}</definedName>
    <definedName name="INDICADORES" localSheetId="0" hidden="1">{"'beneficiarios'!$A$1:$C$7"}</definedName>
    <definedName name="INDICADORES" localSheetId="6" hidden="1">{"'beneficiarios'!$A$1:$C$7"}</definedName>
    <definedName name="INDICADORES" hidden="1">{"'beneficiarios'!$A$1:$C$7"}</definedName>
    <definedName name="ingresofederales" localSheetId="11" hidden="1">{"'beneficiarios'!$A$1:$C$7"}</definedName>
    <definedName name="ingresofederales" localSheetId="13" hidden="1">{"'beneficiarios'!$A$1:$C$7"}</definedName>
    <definedName name="ingresofederales" localSheetId="8" hidden="1">{"'beneficiarios'!$A$1:$C$7"}</definedName>
    <definedName name="ingresofederales" localSheetId="5" hidden="1">{"'beneficiarios'!$A$1:$C$7"}</definedName>
    <definedName name="ingresofederales" localSheetId="4" hidden="1">{"'beneficiarios'!$A$1:$C$7"}</definedName>
    <definedName name="ingresofederales" localSheetId="7" hidden="1">{"'beneficiarios'!$A$1:$C$7"}</definedName>
    <definedName name="ingresofederales" localSheetId="1" hidden="1">{"'beneficiarios'!$A$1:$C$7"}</definedName>
    <definedName name="ingresofederales" localSheetId="12" hidden="1">{"'beneficiarios'!$A$1:$C$7"}</definedName>
    <definedName name="ingresofederales" localSheetId="0" hidden="1">{"'beneficiarios'!$A$1:$C$7"}</definedName>
    <definedName name="ingresofederales" localSheetId="6" hidden="1">{"'beneficiarios'!$A$1:$C$7"}</definedName>
    <definedName name="ingresofederales" hidden="1">{"'beneficiarios'!$A$1:$C$7"}</definedName>
    <definedName name="MUNICIPIOS" localSheetId="11" hidden="1">{"'beneficiarios'!$A$1:$C$7"}</definedName>
    <definedName name="MUNICIPIOS" localSheetId="13" hidden="1">{"'beneficiarios'!$A$1:$C$7"}</definedName>
    <definedName name="MUNICIPIOS" localSheetId="8">[3]IMPORTE!$A$3:$A$53</definedName>
    <definedName name="MUNICIPIOS" localSheetId="5" hidden="1">{"'beneficiarios'!$A$1:$C$7"}</definedName>
    <definedName name="MUNICIPIOS" localSheetId="4" hidden="1">{"'beneficiarios'!$A$1:$C$7"}</definedName>
    <definedName name="MUNICIPIOS" localSheetId="7" hidden="1">{"'beneficiarios'!$A$1:$C$7"}</definedName>
    <definedName name="MUNICIPIOS" localSheetId="12" hidden="1">{"'beneficiarios'!$A$1:$C$7"}</definedName>
    <definedName name="MUNICIPIOS" localSheetId="6" hidden="1">{"'beneficiarios'!$A$1:$C$7"}</definedName>
    <definedName name="MUNICIPIOS" hidden="1">{"'beneficiarios'!$A$1:$C$7"}</definedName>
    <definedName name="Notas_Fto_1" localSheetId="11">#REF!</definedName>
    <definedName name="Notas_Fto_1" localSheetId="13">#REF!</definedName>
    <definedName name="Notas_Fto_1" localSheetId="8">#REF!</definedName>
    <definedName name="Notas_Fto_1" localSheetId="5">#REF!</definedName>
    <definedName name="Notas_Fto_1" localSheetId="4">#REF!</definedName>
    <definedName name="Notas_Fto_1" localSheetId="7">#REF!</definedName>
    <definedName name="Notas_Fto_1" localSheetId="1">#REF!</definedName>
    <definedName name="Notas_Fto_1" localSheetId="12">#REF!</definedName>
    <definedName name="Notas_Fto_1" localSheetId="0">#REF!</definedName>
    <definedName name="Notas_Fto_1" localSheetId="6">#REF!</definedName>
    <definedName name="Notas_Fto_1">#REF!</definedName>
    <definedName name="Partidas">[4]TECHO!$B$1:$Q$2798</definedName>
    <definedName name="SINAJUSTE" localSheetId="11" hidden="1">{"'beneficiarios'!$A$1:$C$7"}</definedName>
    <definedName name="SINAJUSTE" localSheetId="13" hidden="1">{"'beneficiarios'!$A$1:$C$7"}</definedName>
    <definedName name="SINAJUSTE" localSheetId="8" hidden="1">{"'beneficiarios'!$A$1:$C$7"}</definedName>
    <definedName name="SINAJUSTE" localSheetId="5" hidden="1">{"'beneficiarios'!$A$1:$C$7"}</definedName>
    <definedName name="SINAJUSTE" localSheetId="4" hidden="1">{"'beneficiarios'!$A$1:$C$7"}</definedName>
    <definedName name="SINAJUSTE" localSheetId="7" hidden="1">{"'beneficiarios'!$A$1:$C$7"}</definedName>
    <definedName name="SINAJUSTE" localSheetId="1" hidden="1">{"'beneficiarios'!$A$1:$C$7"}</definedName>
    <definedName name="SINAJUSTE" localSheetId="12" hidden="1">{"'beneficiarios'!$A$1:$C$7"}</definedName>
    <definedName name="SINAJUSTE" localSheetId="0" hidden="1">{"'beneficiarios'!$A$1:$C$7"}</definedName>
    <definedName name="SINAJUSTE" localSheetId="6" hidden="1">{"'beneficiarios'!$A$1:$C$7"}</definedName>
    <definedName name="SINAJUSTE" hidden="1">{"'beneficiarios'!$A$1:$C$7"}</definedName>
    <definedName name="t" localSheetId="11">#REF!</definedName>
    <definedName name="t" localSheetId="13">#REF!</definedName>
    <definedName name="t" localSheetId="8">#REF!</definedName>
    <definedName name="t" localSheetId="5">#REF!</definedName>
    <definedName name="t" localSheetId="4">#REF!</definedName>
    <definedName name="t" localSheetId="7">#REF!</definedName>
    <definedName name="t" localSheetId="1">#REF!</definedName>
    <definedName name="t" localSheetId="12">#REF!</definedName>
    <definedName name="t" localSheetId="0">#REF!</definedName>
    <definedName name="t" localSheetId="6">#REF!</definedName>
    <definedName name="t">#REF!</definedName>
    <definedName name="_xlnm.Print_Titles" localSheetId="4">'COEF Art 14 F I '!$B:$B,'COEF Art 14 F I '!$3:$3</definedName>
    <definedName name="_xlnm.Print_Titles" localSheetId="1">'DIST MES ENERO'!$1:$2</definedName>
    <definedName name="TOT" localSheetId="11">#REF!</definedName>
    <definedName name="TOT" localSheetId="13">#REF!</definedName>
    <definedName name="TOT" localSheetId="8">#REF!</definedName>
    <definedName name="TOT" localSheetId="5">#REF!</definedName>
    <definedName name="TOT" localSheetId="4">#REF!</definedName>
    <definedName name="TOT" localSheetId="7">#REF!</definedName>
    <definedName name="TOT" localSheetId="1">#REF!</definedName>
    <definedName name="TOT" localSheetId="12">#REF!</definedName>
    <definedName name="TOT" localSheetId="0">#REF!</definedName>
    <definedName name="TOT" localSheetId="6">#REF!</definedName>
    <definedName name="TOT">#REF!</definedName>
    <definedName name="TOTAL" localSheetId="11">#REF!</definedName>
    <definedName name="TOTAL" localSheetId="13">#REF!</definedName>
    <definedName name="TOTAL" localSheetId="8">#REF!</definedName>
    <definedName name="TOTAL" localSheetId="5">#REF!</definedName>
    <definedName name="TOTAL" localSheetId="4">#REF!</definedName>
    <definedName name="TOTAL" localSheetId="7">#REF!</definedName>
    <definedName name="TOTAL" localSheetId="1">#REF!</definedName>
    <definedName name="TOTAL" localSheetId="12">#REF!</definedName>
    <definedName name="TOTAL" localSheetId="0">#REF!</definedName>
    <definedName name="TOTAL" localSheetId="6">#REF!</definedName>
    <definedName name="TOTAL">#REF!</definedName>
    <definedName name="UNO" localSheetId="12">#REF!</definedName>
    <definedName name="UNO">#REF!</definedName>
  </definedNames>
  <calcPr calcId="162913"/>
</workbook>
</file>

<file path=xl/calcChain.xml><?xml version="1.0" encoding="utf-8"?>
<calcChain xmlns="http://schemas.openxmlformats.org/spreadsheetml/2006/main">
  <c r="H10" i="41" l="1"/>
  <c r="I9" i="41"/>
  <c r="I8" i="41"/>
  <c r="I7" i="41"/>
  <c r="I6" i="41"/>
  <c r="I5" i="41"/>
  <c r="I4" i="41"/>
  <c r="I10" i="41" s="1"/>
  <c r="I15" i="41" s="1"/>
  <c r="Q58" i="63" l="1"/>
  <c r="P58" i="63"/>
  <c r="R54" i="63" s="1"/>
  <c r="S54" i="63" s="1"/>
  <c r="O58" i="63"/>
  <c r="K58" i="63"/>
  <c r="L53" i="63" s="1"/>
  <c r="H58" i="63"/>
  <c r="D58" i="63"/>
  <c r="C58" i="63"/>
  <c r="V57" i="63"/>
  <c r="L57" i="63"/>
  <c r="M57" i="63" s="1"/>
  <c r="E57" i="63"/>
  <c r="F57" i="63" s="1"/>
  <c r="V56" i="63"/>
  <c r="R56" i="63"/>
  <c r="S56" i="63" s="1"/>
  <c r="L56" i="63"/>
  <c r="M56" i="63" s="1"/>
  <c r="E56" i="63"/>
  <c r="F56" i="63" s="1"/>
  <c r="V55" i="63"/>
  <c r="L55" i="63"/>
  <c r="M55" i="63" s="1"/>
  <c r="E55" i="63"/>
  <c r="F55" i="63" s="1"/>
  <c r="V54" i="63"/>
  <c r="L54" i="63"/>
  <c r="M54" i="63" s="1"/>
  <c r="E54" i="63"/>
  <c r="F54" i="63" s="1"/>
  <c r="V53" i="63"/>
  <c r="M53" i="63"/>
  <c r="I53" i="63"/>
  <c r="J53" i="63" s="1"/>
  <c r="E53" i="63"/>
  <c r="F53" i="63" s="1"/>
  <c r="V52" i="63"/>
  <c r="L52" i="63"/>
  <c r="M52" i="63" s="1"/>
  <c r="E52" i="63"/>
  <c r="F52" i="63" s="1"/>
  <c r="V51" i="63"/>
  <c r="L51" i="63"/>
  <c r="M51" i="63" s="1"/>
  <c r="E51" i="63"/>
  <c r="F51" i="63" s="1"/>
  <c r="V50" i="63"/>
  <c r="R50" i="63"/>
  <c r="S50" i="63" s="1"/>
  <c r="L50" i="63"/>
  <c r="M50" i="63" s="1"/>
  <c r="E50" i="63"/>
  <c r="F50" i="63" s="1"/>
  <c r="V49" i="63"/>
  <c r="L49" i="63"/>
  <c r="M49" i="63" s="1"/>
  <c r="F49" i="63"/>
  <c r="E49" i="63"/>
  <c r="V48" i="63"/>
  <c r="L48" i="63"/>
  <c r="M48" i="63" s="1"/>
  <c r="E48" i="63"/>
  <c r="F48" i="63" s="1"/>
  <c r="V47" i="63"/>
  <c r="F47" i="63"/>
  <c r="E47" i="63"/>
  <c r="V46" i="63"/>
  <c r="R46" i="63"/>
  <c r="S46" i="63" s="1"/>
  <c r="L46" i="63"/>
  <c r="M46" i="63" s="1"/>
  <c r="E46" i="63"/>
  <c r="F46" i="63" s="1"/>
  <c r="V45" i="63"/>
  <c r="R45" i="63"/>
  <c r="S45" i="63" s="1"/>
  <c r="L45" i="63"/>
  <c r="M45" i="63" s="1"/>
  <c r="E45" i="63"/>
  <c r="F45" i="63" s="1"/>
  <c r="V44" i="63"/>
  <c r="R44" i="63"/>
  <c r="S44" i="63" s="1"/>
  <c r="L44" i="63"/>
  <c r="M44" i="63" s="1"/>
  <c r="I44" i="63"/>
  <c r="J44" i="63" s="1"/>
  <c r="F44" i="63"/>
  <c r="E44" i="63"/>
  <c r="V43" i="63"/>
  <c r="L43" i="63"/>
  <c r="M43" i="63" s="1"/>
  <c r="I43" i="63"/>
  <c r="J43" i="63" s="1"/>
  <c r="E43" i="63"/>
  <c r="F43" i="63" s="1"/>
  <c r="V42" i="63"/>
  <c r="R42" i="63"/>
  <c r="S42" i="63" s="1"/>
  <c r="L42" i="63"/>
  <c r="M42" i="63" s="1"/>
  <c r="E42" i="63"/>
  <c r="F42" i="63" s="1"/>
  <c r="V41" i="63"/>
  <c r="F41" i="63"/>
  <c r="E41" i="63"/>
  <c r="V40" i="63"/>
  <c r="L40" i="63"/>
  <c r="M40" i="63" s="1"/>
  <c r="F40" i="63"/>
  <c r="E40" i="63"/>
  <c r="V39" i="63"/>
  <c r="R39" i="63"/>
  <c r="S39" i="63" s="1"/>
  <c r="L39" i="63"/>
  <c r="M39" i="63" s="1"/>
  <c r="E39" i="63"/>
  <c r="F39" i="63" s="1"/>
  <c r="V38" i="63"/>
  <c r="L38" i="63"/>
  <c r="M38" i="63" s="1"/>
  <c r="I38" i="63"/>
  <c r="J38" i="63" s="1"/>
  <c r="E38" i="63"/>
  <c r="F38" i="63" s="1"/>
  <c r="V37" i="63"/>
  <c r="L37" i="63"/>
  <c r="M37" i="63" s="1"/>
  <c r="E37" i="63"/>
  <c r="F37" i="63" s="1"/>
  <c r="V36" i="63"/>
  <c r="M36" i="63"/>
  <c r="L36" i="63"/>
  <c r="E36" i="63"/>
  <c r="F36" i="63" s="1"/>
  <c r="V35" i="63"/>
  <c r="I35" i="63"/>
  <c r="J35" i="63" s="1"/>
  <c r="E35" i="63"/>
  <c r="F35" i="63" s="1"/>
  <c r="V34" i="63"/>
  <c r="R34" i="63"/>
  <c r="S34" i="63" s="1"/>
  <c r="L34" i="63"/>
  <c r="M34" i="63" s="1"/>
  <c r="E34" i="63"/>
  <c r="F34" i="63" s="1"/>
  <c r="V33" i="63"/>
  <c r="R33" i="63"/>
  <c r="S33" i="63" s="1"/>
  <c r="L33" i="63"/>
  <c r="M33" i="63" s="1"/>
  <c r="E33" i="63"/>
  <c r="F33" i="63" s="1"/>
  <c r="V32" i="63"/>
  <c r="R32" i="63"/>
  <c r="S32" i="63" s="1"/>
  <c r="M32" i="63"/>
  <c r="L32" i="63"/>
  <c r="E32" i="63"/>
  <c r="F32" i="63" s="1"/>
  <c r="V31" i="63"/>
  <c r="R31" i="63"/>
  <c r="S31" i="63" s="1"/>
  <c r="M31" i="63"/>
  <c r="L31" i="63"/>
  <c r="I31" i="63"/>
  <c r="J31" i="63" s="1"/>
  <c r="E31" i="63"/>
  <c r="F31" i="63" s="1"/>
  <c r="V30" i="63"/>
  <c r="L30" i="63"/>
  <c r="M30" i="63" s="1"/>
  <c r="N30" i="63" s="1"/>
  <c r="I30" i="63"/>
  <c r="J30" i="63" s="1"/>
  <c r="F30" i="63"/>
  <c r="E30" i="63"/>
  <c r="V29" i="63"/>
  <c r="I29" i="63"/>
  <c r="J29" i="63" s="1"/>
  <c r="E29" i="63"/>
  <c r="F29" i="63" s="1"/>
  <c r="V28" i="63"/>
  <c r="R28" i="63"/>
  <c r="S28" i="63" s="1"/>
  <c r="L28" i="63"/>
  <c r="M28" i="63" s="1"/>
  <c r="F28" i="63"/>
  <c r="E28" i="63"/>
  <c r="V27" i="63"/>
  <c r="L27" i="63"/>
  <c r="M27" i="63" s="1"/>
  <c r="N27" i="63" s="1"/>
  <c r="I27" i="63"/>
  <c r="J27" i="63" s="1"/>
  <c r="E27" i="63"/>
  <c r="F27" i="63" s="1"/>
  <c r="V26" i="63"/>
  <c r="R26" i="63"/>
  <c r="S26" i="63" s="1"/>
  <c r="L26" i="63"/>
  <c r="M26" i="63" s="1"/>
  <c r="N26" i="63" s="1"/>
  <c r="I26" i="63"/>
  <c r="J26" i="63" s="1"/>
  <c r="E26" i="63"/>
  <c r="F26" i="63" s="1"/>
  <c r="V25" i="63"/>
  <c r="L25" i="63"/>
  <c r="M25" i="63" s="1"/>
  <c r="N25" i="63" s="1"/>
  <c r="I25" i="63"/>
  <c r="J25" i="63" s="1"/>
  <c r="F25" i="63"/>
  <c r="E25" i="63"/>
  <c r="V24" i="63"/>
  <c r="S24" i="63"/>
  <c r="R24" i="63"/>
  <c r="L24" i="63"/>
  <c r="M24" i="63" s="1"/>
  <c r="E24" i="63"/>
  <c r="F24" i="63" s="1"/>
  <c r="V23" i="63"/>
  <c r="E23" i="63"/>
  <c r="F23" i="63" s="1"/>
  <c r="V22" i="63"/>
  <c r="L22" i="63"/>
  <c r="M22" i="63" s="1"/>
  <c r="E22" i="63"/>
  <c r="F22" i="63" s="1"/>
  <c r="V21" i="63"/>
  <c r="S21" i="63"/>
  <c r="R21" i="63"/>
  <c r="M21" i="63"/>
  <c r="L21" i="63"/>
  <c r="I21" i="63"/>
  <c r="J21" i="63" s="1"/>
  <c r="E21" i="63"/>
  <c r="F21" i="63" s="1"/>
  <c r="V20" i="63"/>
  <c r="M20" i="63"/>
  <c r="L20" i="63"/>
  <c r="I20" i="63"/>
  <c r="J20" i="63" s="1"/>
  <c r="N20" i="63" s="1"/>
  <c r="E20" i="63"/>
  <c r="F20" i="63" s="1"/>
  <c r="V19" i="63"/>
  <c r="L19" i="63"/>
  <c r="M19" i="63" s="1"/>
  <c r="E19" i="63"/>
  <c r="F19" i="63" s="1"/>
  <c r="V18" i="63"/>
  <c r="R18" i="63"/>
  <c r="S18" i="63" s="1"/>
  <c r="L18" i="63"/>
  <c r="M18" i="63" s="1"/>
  <c r="N18" i="63" s="1"/>
  <c r="I18" i="63"/>
  <c r="J18" i="63" s="1"/>
  <c r="E18" i="63"/>
  <c r="F18" i="63" s="1"/>
  <c r="V17" i="63"/>
  <c r="L17" i="63"/>
  <c r="M17" i="63" s="1"/>
  <c r="I17" i="63"/>
  <c r="J17" i="63" s="1"/>
  <c r="E17" i="63"/>
  <c r="F17" i="63" s="1"/>
  <c r="V16" i="63"/>
  <c r="M16" i="63"/>
  <c r="L16" i="63"/>
  <c r="E16" i="63"/>
  <c r="F16" i="63" s="1"/>
  <c r="V15" i="63"/>
  <c r="R15" i="63"/>
  <c r="S15" i="63" s="1"/>
  <c r="L15" i="63"/>
  <c r="M15" i="63" s="1"/>
  <c r="N15" i="63" s="1"/>
  <c r="I15" i="63"/>
  <c r="J15" i="63" s="1"/>
  <c r="E15" i="63"/>
  <c r="F15" i="63" s="1"/>
  <c r="V14" i="63"/>
  <c r="R14" i="63"/>
  <c r="S14" i="63" s="1"/>
  <c r="L14" i="63"/>
  <c r="M14" i="63" s="1"/>
  <c r="I14" i="63"/>
  <c r="J14" i="63" s="1"/>
  <c r="E14" i="63"/>
  <c r="F14" i="63" s="1"/>
  <c r="V13" i="63"/>
  <c r="L13" i="63"/>
  <c r="M13" i="63" s="1"/>
  <c r="E13" i="63"/>
  <c r="F13" i="63" s="1"/>
  <c r="V12" i="63"/>
  <c r="R12" i="63"/>
  <c r="S12" i="63" s="1"/>
  <c r="L12" i="63"/>
  <c r="M12" i="63" s="1"/>
  <c r="I12" i="63"/>
  <c r="J12" i="63" s="1"/>
  <c r="E12" i="63"/>
  <c r="F12" i="63" s="1"/>
  <c r="V11" i="63"/>
  <c r="R11" i="63"/>
  <c r="S11" i="63" s="1"/>
  <c r="L11" i="63"/>
  <c r="M11" i="63" s="1"/>
  <c r="F11" i="63"/>
  <c r="E11" i="63"/>
  <c r="V10" i="63"/>
  <c r="L10" i="63"/>
  <c r="M10" i="63" s="1"/>
  <c r="E10" i="63"/>
  <c r="F10" i="63" s="1"/>
  <c r="V9" i="63"/>
  <c r="R9" i="63"/>
  <c r="S9" i="63" s="1"/>
  <c r="L9" i="63"/>
  <c r="M9" i="63" s="1"/>
  <c r="I9" i="63"/>
  <c r="J9" i="63" s="1"/>
  <c r="E9" i="63"/>
  <c r="F9" i="63" s="1"/>
  <c r="V8" i="63"/>
  <c r="R8" i="63"/>
  <c r="S8" i="63" s="1"/>
  <c r="L8" i="63"/>
  <c r="M8" i="63" s="1"/>
  <c r="E8" i="63"/>
  <c r="F8" i="63" s="1"/>
  <c r="V7" i="63"/>
  <c r="R7" i="63"/>
  <c r="L7" i="63"/>
  <c r="M7" i="63" s="1"/>
  <c r="I7" i="63"/>
  <c r="E7" i="63"/>
  <c r="F7" i="63" s="1"/>
  <c r="N12" i="63" l="1"/>
  <c r="N17" i="63"/>
  <c r="N9" i="63"/>
  <c r="N38" i="63"/>
  <c r="N31" i="63"/>
  <c r="E58" i="63"/>
  <c r="N21" i="63"/>
  <c r="N14" i="63"/>
  <c r="N49" i="63"/>
  <c r="N55" i="63"/>
  <c r="W7" i="63"/>
  <c r="N44" i="63"/>
  <c r="W28" i="63"/>
  <c r="N39" i="63"/>
  <c r="N43" i="63"/>
  <c r="F58" i="63"/>
  <c r="G36" i="63" s="1"/>
  <c r="I52" i="63"/>
  <c r="J52" i="63" s="1"/>
  <c r="N52" i="63" s="1"/>
  <c r="I46" i="63"/>
  <c r="J46" i="63" s="1"/>
  <c r="N46" i="63" s="1"/>
  <c r="I40" i="63"/>
  <c r="J40" i="63" s="1"/>
  <c r="N40" i="63" s="1"/>
  <c r="I34" i="63"/>
  <c r="J34" i="63" s="1"/>
  <c r="N34" i="63" s="1"/>
  <c r="I28" i="63"/>
  <c r="J28" i="63" s="1"/>
  <c r="N28" i="63" s="1"/>
  <c r="I22" i="63"/>
  <c r="J22" i="63" s="1"/>
  <c r="N22" i="63" s="1"/>
  <c r="I16" i="63"/>
  <c r="J16" i="63" s="1"/>
  <c r="N16" i="63" s="1"/>
  <c r="I55" i="63"/>
  <c r="J55" i="63" s="1"/>
  <c r="I49" i="63"/>
  <c r="J49" i="63" s="1"/>
  <c r="I41" i="63"/>
  <c r="J41" i="63" s="1"/>
  <c r="I32" i="63"/>
  <c r="J32" i="63" s="1"/>
  <c r="N32" i="63" s="1"/>
  <c r="I23" i="63"/>
  <c r="J23" i="63" s="1"/>
  <c r="I11" i="63"/>
  <c r="J11" i="63" s="1"/>
  <c r="N11" i="63" s="1"/>
  <c r="I54" i="63"/>
  <c r="J54" i="63" s="1"/>
  <c r="I48" i="63"/>
  <c r="J48" i="63" s="1"/>
  <c r="I39" i="63"/>
  <c r="J39" i="63" s="1"/>
  <c r="I37" i="63"/>
  <c r="J37" i="63" s="1"/>
  <c r="N37" i="63" s="1"/>
  <c r="I19" i="63"/>
  <c r="J19" i="63" s="1"/>
  <c r="N19" i="63" s="1"/>
  <c r="I57" i="63"/>
  <c r="J57" i="63" s="1"/>
  <c r="N57" i="63" s="1"/>
  <c r="I51" i="63"/>
  <c r="J51" i="63" s="1"/>
  <c r="N51" i="63" s="1"/>
  <c r="I33" i="63"/>
  <c r="J33" i="63" s="1"/>
  <c r="N33" i="63" s="1"/>
  <c r="I13" i="63"/>
  <c r="J13" i="63" s="1"/>
  <c r="N13" i="63" s="1"/>
  <c r="I42" i="63"/>
  <c r="J42" i="63" s="1"/>
  <c r="N42" i="63" s="1"/>
  <c r="I24" i="63"/>
  <c r="J24" i="63" s="1"/>
  <c r="N24" i="63" s="1"/>
  <c r="I8" i="63"/>
  <c r="J8" i="63" s="1"/>
  <c r="N8" i="63" s="1"/>
  <c r="I56" i="63"/>
  <c r="J56" i="63" s="1"/>
  <c r="N56" i="63" s="1"/>
  <c r="I50" i="63"/>
  <c r="J50" i="63" s="1"/>
  <c r="N50" i="63" s="1"/>
  <c r="I45" i="63"/>
  <c r="J45" i="63" s="1"/>
  <c r="N45" i="63" s="1"/>
  <c r="I36" i="63"/>
  <c r="J36" i="63" s="1"/>
  <c r="N36" i="63" s="1"/>
  <c r="I10" i="63"/>
  <c r="J10" i="63" s="1"/>
  <c r="N10" i="63" s="1"/>
  <c r="J7" i="63"/>
  <c r="N7" i="63" s="1"/>
  <c r="W46" i="63"/>
  <c r="G28" i="63"/>
  <c r="W50" i="63"/>
  <c r="S7" i="63"/>
  <c r="I47" i="63"/>
  <c r="J47" i="63" s="1"/>
  <c r="N53" i="63"/>
  <c r="V58" i="63"/>
  <c r="W29" i="63" s="1"/>
  <c r="R19" i="63"/>
  <c r="S19" i="63" s="1"/>
  <c r="R30" i="63"/>
  <c r="S30" i="63" s="1"/>
  <c r="R37" i="63"/>
  <c r="S37" i="63" s="1"/>
  <c r="R48" i="63"/>
  <c r="S48" i="63" s="1"/>
  <c r="R55" i="63"/>
  <c r="S55" i="63" s="1"/>
  <c r="R49" i="63"/>
  <c r="S49" i="63" s="1"/>
  <c r="R52" i="63"/>
  <c r="S52" i="63" s="1"/>
  <c r="R53" i="63"/>
  <c r="S53" i="63" s="1"/>
  <c r="R47" i="63"/>
  <c r="S47" i="63" s="1"/>
  <c r="R41" i="63"/>
  <c r="S41" i="63" s="1"/>
  <c r="R35" i="63"/>
  <c r="S35" i="63" s="1"/>
  <c r="R29" i="63"/>
  <c r="S29" i="63" s="1"/>
  <c r="R23" i="63"/>
  <c r="S23" i="63" s="1"/>
  <c r="R25" i="63"/>
  <c r="S25" i="63" s="1"/>
  <c r="R36" i="63"/>
  <c r="S36" i="63" s="1"/>
  <c r="R43" i="63"/>
  <c r="S43" i="63" s="1"/>
  <c r="R10" i="63"/>
  <c r="S10" i="63" s="1"/>
  <c r="W21" i="63"/>
  <c r="G26" i="63"/>
  <c r="R27" i="63"/>
  <c r="S27" i="63" s="1"/>
  <c r="R17" i="63"/>
  <c r="S17" i="63" s="1"/>
  <c r="R20" i="63"/>
  <c r="S20" i="63" s="1"/>
  <c r="R22" i="63"/>
  <c r="S22" i="63" s="1"/>
  <c r="R38" i="63"/>
  <c r="S38" i="63" s="1"/>
  <c r="R40" i="63"/>
  <c r="S40" i="63" s="1"/>
  <c r="R51" i="63"/>
  <c r="S51" i="63" s="1"/>
  <c r="R57" i="63"/>
  <c r="S57" i="63" s="1"/>
  <c r="R13" i="63"/>
  <c r="S13" i="63" s="1"/>
  <c r="R16" i="63"/>
  <c r="S16" i="63" s="1"/>
  <c r="N48" i="63"/>
  <c r="W51" i="63"/>
  <c r="N54" i="63"/>
  <c r="L58" i="63"/>
  <c r="L23" i="63"/>
  <c r="M23" i="63" s="1"/>
  <c r="L29" i="63"/>
  <c r="M29" i="63" s="1"/>
  <c r="N29" i="63" s="1"/>
  <c r="L35" i="63"/>
  <c r="M35" i="63" s="1"/>
  <c r="N35" i="63" s="1"/>
  <c r="L41" i="63"/>
  <c r="M41" i="63" s="1"/>
  <c r="N41" i="63" s="1"/>
  <c r="L47" i="63"/>
  <c r="M47" i="63" s="1"/>
  <c r="W48" i="63" l="1"/>
  <c r="W56" i="63"/>
  <c r="W10" i="63"/>
  <c r="W32" i="63"/>
  <c r="W44" i="63"/>
  <c r="W45" i="63"/>
  <c r="W16" i="63"/>
  <c r="G47" i="63"/>
  <c r="W13" i="63"/>
  <c r="W40" i="63"/>
  <c r="W54" i="63"/>
  <c r="G16" i="63"/>
  <c r="W14" i="63"/>
  <c r="W17" i="63"/>
  <c r="G57" i="63"/>
  <c r="W39" i="63"/>
  <c r="W22" i="63"/>
  <c r="G43" i="63"/>
  <c r="N23" i="63"/>
  <c r="W42" i="63"/>
  <c r="N58" i="63"/>
  <c r="G55" i="63"/>
  <c r="I58" i="63"/>
  <c r="G50" i="63"/>
  <c r="G35" i="63"/>
  <c r="G22" i="63"/>
  <c r="S58" i="63"/>
  <c r="T51" i="63" s="1"/>
  <c r="G27" i="63"/>
  <c r="G7" i="63"/>
  <c r="G32" i="63"/>
  <c r="G24" i="63"/>
  <c r="G44" i="63"/>
  <c r="G41" i="63"/>
  <c r="R58" i="63"/>
  <c r="G15" i="63"/>
  <c r="G11" i="63"/>
  <c r="G45" i="63"/>
  <c r="G31" i="63"/>
  <c r="G29" i="63"/>
  <c r="G21" i="63"/>
  <c r="G54" i="63"/>
  <c r="G48" i="63"/>
  <c r="G19" i="63"/>
  <c r="G39" i="63"/>
  <c r="G37" i="63"/>
  <c r="G10" i="63"/>
  <c r="G23" i="63"/>
  <c r="G14" i="63"/>
  <c r="G53" i="63"/>
  <c r="G12" i="63"/>
  <c r="G20" i="63"/>
  <c r="G49" i="63"/>
  <c r="N47" i="63"/>
  <c r="W55" i="63"/>
  <c r="W49" i="63"/>
  <c r="W37" i="63"/>
  <c r="W19" i="63"/>
  <c r="W31" i="63"/>
  <c r="W11" i="63"/>
  <c r="W34" i="63"/>
  <c r="W8" i="63"/>
  <c r="W25" i="63"/>
  <c r="W18" i="63"/>
  <c r="W52" i="63"/>
  <c r="W43" i="63"/>
  <c r="W38" i="63"/>
  <c r="W12" i="63"/>
  <c r="W41" i="63"/>
  <c r="W36" i="63"/>
  <c r="W23" i="63"/>
  <c r="W53" i="63"/>
  <c r="W47" i="63"/>
  <c r="W20" i="63"/>
  <c r="G51" i="63"/>
  <c r="W9" i="63"/>
  <c r="W15" i="63"/>
  <c r="G46" i="63"/>
  <c r="W24" i="63"/>
  <c r="W35" i="63"/>
  <c r="M58" i="63"/>
  <c r="G34" i="63"/>
  <c r="G33" i="63"/>
  <c r="T53" i="63"/>
  <c r="W33" i="63"/>
  <c r="W27" i="63"/>
  <c r="W26" i="63"/>
  <c r="G25" i="63"/>
  <c r="G18" i="63"/>
  <c r="G56" i="63"/>
  <c r="G13" i="63"/>
  <c r="G30" i="63"/>
  <c r="G40" i="63"/>
  <c r="G9" i="63"/>
  <c r="G8" i="63"/>
  <c r="W57" i="63"/>
  <c r="G38" i="63"/>
  <c r="J58" i="63"/>
  <c r="G52" i="63"/>
  <c r="W30" i="63"/>
  <c r="G42" i="63"/>
  <c r="G17" i="63"/>
  <c r="T41" i="63" l="1"/>
  <c r="T23" i="63"/>
  <c r="T55" i="63"/>
  <c r="T27" i="63"/>
  <c r="T17" i="63"/>
  <c r="T36" i="63"/>
  <c r="T7" i="63"/>
  <c r="T16" i="63"/>
  <c r="T49" i="63"/>
  <c r="T13" i="63"/>
  <c r="T30" i="63"/>
  <c r="T52" i="63"/>
  <c r="T37" i="63"/>
  <c r="T57" i="63"/>
  <c r="T40" i="63"/>
  <c r="T48" i="63"/>
  <c r="T20" i="63"/>
  <c r="T25" i="63"/>
  <c r="T38" i="63"/>
  <c r="T10" i="63"/>
  <c r="T35" i="63"/>
  <c r="T19" i="63"/>
  <c r="T47" i="63"/>
  <c r="T43" i="63"/>
  <c r="G58" i="63"/>
  <c r="T26" i="63"/>
  <c r="T14" i="63"/>
  <c r="T28" i="63"/>
  <c r="T8" i="63"/>
  <c r="T42" i="63"/>
  <c r="T34" i="63"/>
  <c r="T54" i="63"/>
  <c r="T11" i="63"/>
  <c r="T32" i="63"/>
  <c r="T21" i="63"/>
  <c r="T33" i="63"/>
  <c r="T46" i="63"/>
  <c r="T56" i="63"/>
  <c r="T44" i="63"/>
  <c r="T45" i="63"/>
  <c r="T15" i="63"/>
  <c r="T39" i="63"/>
  <c r="T50" i="63"/>
  <c r="T31" i="63"/>
  <c r="T18" i="63"/>
  <c r="T24" i="63"/>
  <c r="T12" i="63"/>
  <c r="T9" i="63"/>
  <c r="T22" i="63"/>
  <c r="T29" i="63"/>
  <c r="W58" i="63"/>
  <c r="T58" i="63" l="1"/>
  <c r="R57" i="61" l="1"/>
  <c r="S51" i="61" s="1"/>
  <c r="C15" i="41"/>
  <c r="C14" i="41"/>
  <c r="B14" i="41"/>
  <c r="C10" i="41"/>
  <c r="B10" i="41"/>
  <c r="D11" i="41"/>
  <c r="F11" i="41" s="1"/>
  <c r="P3" i="55" s="1"/>
  <c r="D12" i="41"/>
  <c r="F12" i="41" s="1"/>
  <c r="S37" i="61" l="1"/>
  <c r="S6" i="61"/>
  <c r="S7" i="61"/>
  <c r="S56" i="61"/>
  <c r="S26" i="61"/>
  <c r="S54" i="61"/>
  <c r="S25" i="61"/>
  <c r="S11" i="61"/>
  <c r="S12" i="61"/>
  <c r="S28" i="61"/>
  <c r="S44" i="61"/>
  <c r="S23" i="61"/>
  <c r="S40" i="61"/>
  <c r="S42" i="61"/>
  <c r="S13" i="61"/>
  <c r="S29" i="61"/>
  <c r="S45" i="61"/>
  <c r="S36" i="61"/>
  <c r="S8" i="61"/>
  <c r="S53" i="61"/>
  <c r="S55" i="61"/>
  <c r="S27" i="61"/>
  <c r="S47" i="61"/>
  <c r="S22" i="61"/>
  <c r="S41" i="61"/>
  <c r="S14" i="61"/>
  <c r="S16" i="61"/>
  <c r="S32" i="61"/>
  <c r="S48" i="61"/>
  <c r="S38" i="61"/>
  <c r="S9" i="61"/>
  <c r="S57" i="61" s="1"/>
  <c r="S43" i="61"/>
  <c r="S17" i="61"/>
  <c r="S33" i="61"/>
  <c r="S49" i="61"/>
  <c r="S20" i="61"/>
  <c r="S21" i="61"/>
  <c r="S24" i="61"/>
  <c r="S10" i="61"/>
  <c r="S46" i="61"/>
  <c r="S31" i="61"/>
  <c r="S18" i="61"/>
  <c r="S34" i="61"/>
  <c r="S50" i="61"/>
  <c r="S52" i="61"/>
  <c r="S39" i="61"/>
  <c r="S30" i="61"/>
  <c r="S15" i="61"/>
  <c r="S19" i="61"/>
  <c r="S35" i="61"/>
  <c r="B15" i="41"/>
  <c r="C22" i="62" l="1"/>
  <c r="B22" i="62"/>
  <c r="B23" i="62" s="1"/>
  <c r="B14" i="62"/>
  <c r="D13" i="62"/>
  <c r="D14" i="62" s="1"/>
  <c r="D12" i="62"/>
  <c r="K5" i="53" s="1"/>
  <c r="D11" i="62"/>
  <c r="E10" i="62"/>
  <c r="B10" i="62"/>
  <c r="D9" i="62"/>
  <c r="F9" i="62" s="1"/>
  <c r="D8" i="62"/>
  <c r="F8" i="62" s="1"/>
  <c r="D7" i="62"/>
  <c r="F7" i="62" s="1"/>
  <c r="D6" i="62"/>
  <c r="F6" i="62" s="1"/>
  <c r="D5" i="62"/>
  <c r="F5" i="62" s="1"/>
  <c r="D4" i="62"/>
  <c r="F4" i="62" s="1"/>
  <c r="G57" i="61"/>
  <c r="F57" i="61"/>
  <c r="E57" i="61"/>
  <c r="D57" i="61"/>
  <c r="C57" i="61"/>
  <c r="B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B15" i="62" l="1"/>
  <c r="F10" i="62"/>
  <c r="H57" i="61"/>
  <c r="D10" i="62"/>
  <c r="D15" i="62" s="1"/>
  <c r="F15" i="62" l="1"/>
  <c r="AE5" i="63"/>
  <c r="N4" i="41"/>
  <c r="AB5" i="63" l="1"/>
  <c r="AD5" i="63"/>
  <c r="AC5" i="63"/>
  <c r="N15" i="41"/>
  <c r="L15" i="41"/>
  <c r="AC20" i="63" l="1"/>
  <c r="AC27" i="63"/>
  <c r="AC30" i="63"/>
  <c r="AC26" i="63"/>
  <c r="AC31" i="63"/>
  <c r="AC17" i="63"/>
  <c r="AC18" i="63"/>
  <c r="AC21" i="63"/>
  <c r="AC15" i="63"/>
  <c r="AC38" i="63"/>
  <c r="AC25" i="63"/>
  <c r="AC9" i="63"/>
  <c r="AC12" i="63"/>
  <c r="AC10" i="63"/>
  <c r="AC45" i="63"/>
  <c r="AC36" i="63"/>
  <c r="AC7" i="63"/>
  <c r="AC33" i="63"/>
  <c r="AC37" i="63"/>
  <c r="AC41" i="63"/>
  <c r="AC53" i="63"/>
  <c r="AC8" i="63"/>
  <c r="AC29" i="63"/>
  <c r="AC19" i="63"/>
  <c r="AC51" i="63"/>
  <c r="AC16" i="63"/>
  <c r="AC11" i="63"/>
  <c r="AC52" i="63"/>
  <c r="AC50" i="63"/>
  <c r="AC46" i="63"/>
  <c r="AC42" i="63"/>
  <c r="AC56" i="63"/>
  <c r="AC28" i="63"/>
  <c r="AC57" i="63"/>
  <c r="AC32" i="63"/>
  <c r="AC24" i="63"/>
  <c r="AC49" i="63"/>
  <c r="AC54" i="63"/>
  <c r="AC39" i="63"/>
  <c r="AC35" i="63"/>
  <c r="AC14" i="63"/>
  <c r="AC13" i="63"/>
  <c r="AC22" i="63"/>
  <c r="AC40" i="63"/>
  <c r="AC34" i="63"/>
  <c r="AC43" i="63"/>
  <c r="AC44" i="63"/>
  <c r="AC48" i="63"/>
  <c r="AC55" i="63"/>
  <c r="AC23" i="63"/>
  <c r="AC47" i="63"/>
  <c r="X56" i="63"/>
  <c r="X28" i="63"/>
  <c r="X17" i="63"/>
  <c r="X50" i="63"/>
  <c r="X21" i="63"/>
  <c r="X7" i="63"/>
  <c r="X46" i="63"/>
  <c r="X51" i="63"/>
  <c r="X29" i="63"/>
  <c r="U51" i="63"/>
  <c r="Y51" i="63" s="1"/>
  <c r="X35" i="63"/>
  <c r="Y35" i="63" s="1"/>
  <c r="X19" i="63"/>
  <c r="Y19" i="63" s="1"/>
  <c r="X52" i="63"/>
  <c r="Y52" i="63" s="1"/>
  <c r="X15" i="63"/>
  <c r="X10" i="63"/>
  <c r="X55" i="63"/>
  <c r="X44" i="63"/>
  <c r="X22" i="63"/>
  <c r="X42" i="63"/>
  <c r="X18" i="63"/>
  <c r="X38" i="63"/>
  <c r="X31" i="63"/>
  <c r="X27" i="63"/>
  <c r="Y27" i="63" s="1"/>
  <c r="X36" i="63"/>
  <c r="X54" i="63"/>
  <c r="X24" i="63"/>
  <c r="X26" i="63"/>
  <c r="Y26" i="63" s="1"/>
  <c r="U7" i="63"/>
  <c r="U58" i="63" s="1"/>
  <c r="X34" i="63"/>
  <c r="X12" i="63"/>
  <c r="X20" i="63"/>
  <c r="X33" i="63"/>
  <c r="X37" i="63"/>
  <c r="X32" i="63"/>
  <c r="X48" i="63"/>
  <c r="X57" i="63"/>
  <c r="Y57" i="63" s="1"/>
  <c r="X13" i="63"/>
  <c r="X53" i="63"/>
  <c r="X8" i="63"/>
  <c r="X16" i="63"/>
  <c r="X23" i="63"/>
  <c r="Y23" i="63" s="1"/>
  <c r="X45" i="63"/>
  <c r="X41" i="63"/>
  <c r="Y41" i="63" s="1"/>
  <c r="U53" i="63"/>
  <c r="X14" i="63"/>
  <c r="X25" i="63"/>
  <c r="X49" i="63"/>
  <c r="X39" i="63"/>
  <c r="X40" i="63"/>
  <c r="X30" i="63"/>
  <c r="X9" i="63"/>
  <c r="X43" i="63"/>
  <c r="X47" i="63"/>
  <c r="X11" i="63"/>
  <c r="U40" i="63"/>
  <c r="Y40" i="63" s="1"/>
  <c r="U54" i="63"/>
  <c r="U31" i="63"/>
  <c r="Y31" i="63" s="1"/>
  <c r="U36" i="63"/>
  <c r="U37" i="63"/>
  <c r="U8" i="63"/>
  <c r="Y8" i="63" s="1"/>
  <c r="U32" i="63"/>
  <c r="Y32" i="63" s="1"/>
  <c r="U35" i="63"/>
  <c r="U28" i="63"/>
  <c r="Y28" i="63" s="1"/>
  <c r="U9" i="63"/>
  <c r="U23" i="63"/>
  <c r="U17" i="63"/>
  <c r="Y17" i="63" s="1"/>
  <c r="U25" i="63"/>
  <c r="U16" i="63"/>
  <c r="U38" i="63"/>
  <c r="U50" i="63"/>
  <c r="Y50" i="63" s="1"/>
  <c r="U52" i="63"/>
  <c r="U42" i="63"/>
  <c r="Y42" i="63" s="1"/>
  <c r="U44" i="63"/>
  <c r="Y44" i="63" s="1"/>
  <c r="U14" i="63"/>
  <c r="U56" i="63"/>
  <c r="Y56" i="63" s="1"/>
  <c r="U13" i="63"/>
  <c r="Y13" i="63" s="1"/>
  <c r="U55" i="63"/>
  <c r="U24" i="63"/>
  <c r="U57" i="63"/>
  <c r="U11" i="63"/>
  <c r="U20" i="63"/>
  <c r="U48" i="63"/>
  <c r="Y48" i="63" s="1"/>
  <c r="U45" i="63"/>
  <c r="U29" i="63"/>
  <c r="U43" i="63"/>
  <c r="U19" i="63"/>
  <c r="U47" i="63"/>
  <c r="U26" i="63"/>
  <c r="U15" i="63"/>
  <c r="Y15" i="63" s="1"/>
  <c r="U12" i="63"/>
  <c r="Y12" i="63" s="1"/>
  <c r="U18" i="63"/>
  <c r="Y18" i="63" s="1"/>
  <c r="U21" i="63"/>
  <c r="Y21" i="63" s="1"/>
  <c r="U39" i="63"/>
  <c r="Y39" i="63" s="1"/>
  <c r="U22" i="63"/>
  <c r="Y22" i="63" s="1"/>
  <c r="U34" i="63"/>
  <c r="U46" i="63"/>
  <c r="U41" i="63"/>
  <c r="U27" i="63"/>
  <c r="U10" i="63"/>
  <c r="Y10" i="63" s="1"/>
  <c r="U30" i="63"/>
  <c r="U49" i="63"/>
  <c r="U33" i="63"/>
  <c r="Y33" i="63" s="1"/>
  <c r="AB26" i="63"/>
  <c r="AB28" i="63"/>
  <c r="AB36" i="63"/>
  <c r="AB13" i="63"/>
  <c r="AB17" i="63"/>
  <c r="AB49" i="63"/>
  <c r="AB47" i="63"/>
  <c r="AB41" i="63"/>
  <c r="AB51" i="63"/>
  <c r="AB7" i="63"/>
  <c r="AB52" i="63"/>
  <c r="AB10" i="63"/>
  <c r="AB56" i="63"/>
  <c r="AB35" i="63"/>
  <c r="AB55" i="63"/>
  <c r="AB14" i="63"/>
  <c r="AB32" i="63"/>
  <c r="AB8" i="63"/>
  <c r="AB31" i="63"/>
  <c r="AB11" i="63"/>
  <c r="AB23" i="63"/>
  <c r="AB9" i="63"/>
  <c r="AB39" i="63"/>
  <c r="AB37" i="63"/>
  <c r="AB50" i="63"/>
  <c r="AB38" i="63"/>
  <c r="AB44" i="63"/>
  <c r="AB53" i="63"/>
  <c r="AB24" i="63"/>
  <c r="AB45" i="63"/>
  <c r="AB16" i="63"/>
  <c r="AB20" i="63"/>
  <c r="AB25" i="63"/>
  <c r="AB15" i="63"/>
  <c r="AB57" i="63"/>
  <c r="AB48" i="63"/>
  <c r="AB27" i="63"/>
  <c r="AB34" i="63"/>
  <c r="AB18" i="63"/>
  <c r="AB46" i="63"/>
  <c r="AB19" i="63"/>
  <c r="AB54" i="63"/>
  <c r="AB33" i="63"/>
  <c r="AB40" i="63"/>
  <c r="AB22" i="63"/>
  <c r="AB21" i="63"/>
  <c r="AB30" i="63"/>
  <c r="AB29" i="63"/>
  <c r="AB43" i="63"/>
  <c r="AB42" i="63"/>
  <c r="AB12" i="63"/>
  <c r="D13" i="41"/>
  <c r="D14" i="41" s="1"/>
  <c r="D10" i="41"/>
  <c r="D9" i="41"/>
  <c r="D8" i="41"/>
  <c r="D7" i="41"/>
  <c r="D6" i="41"/>
  <c r="D5" i="41"/>
  <c r="D4" i="41"/>
  <c r="D15" i="41" l="1"/>
  <c r="Y36" i="63"/>
  <c r="Y53" i="63"/>
  <c r="X58" i="63"/>
  <c r="Y7" i="63"/>
  <c r="Y38" i="63"/>
  <c r="Y16" i="63"/>
  <c r="Y45" i="63"/>
  <c r="Y47" i="63"/>
  <c r="Y30" i="63"/>
  <c r="Y14" i="63"/>
  <c r="Y37" i="63"/>
  <c r="AB58" i="63"/>
  <c r="Y46" i="63"/>
  <c r="Y11" i="63"/>
  <c r="Y9" i="63"/>
  <c r="Y55" i="63"/>
  <c r="Y54" i="63"/>
  <c r="Y29" i="63"/>
  <c r="Y34" i="63"/>
  <c r="Y49" i="63"/>
  <c r="Y20" i="63"/>
  <c r="Y43" i="63"/>
  <c r="Y24" i="63"/>
  <c r="Y25" i="63"/>
  <c r="AC58" i="63"/>
  <c r="V58" i="59"/>
  <c r="U58" i="59"/>
  <c r="T58" i="59"/>
  <c r="S58" i="59"/>
  <c r="R58" i="59"/>
  <c r="Q58" i="59"/>
  <c r="P58" i="59"/>
  <c r="O58" i="59"/>
  <c r="N58" i="59"/>
  <c r="J58" i="59"/>
  <c r="I58" i="59"/>
  <c r="H58" i="59"/>
  <c r="G58" i="59"/>
  <c r="F58" i="59"/>
  <c r="E58" i="59"/>
  <c r="D58" i="59"/>
  <c r="C58" i="59"/>
  <c r="B58" i="59"/>
  <c r="AH57" i="59"/>
  <c r="AT57" i="59" s="1"/>
  <c r="AG57" i="59"/>
  <c r="AS57" i="59" s="1"/>
  <c r="AF57" i="59"/>
  <c r="AR57" i="59" s="1"/>
  <c r="AE57" i="59"/>
  <c r="AQ57" i="59" s="1"/>
  <c r="G55" i="46" s="1"/>
  <c r="AD57" i="59"/>
  <c r="AP57" i="59" s="1"/>
  <c r="AC57" i="59"/>
  <c r="AO57" i="59" s="1"/>
  <c r="AB57" i="59"/>
  <c r="AN57" i="59" s="1"/>
  <c r="AA57" i="59"/>
  <c r="AM57" i="59" s="1"/>
  <c r="Z57" i="59"/>
  <c r="AL57" i="59" s="1"/>
  <c r="W57" i="59"/>
  <c r="K57" i="59"/>
  <c r="AH56" i="59"/>
  <c r="AT56" i="59" s="1"/>
  <c r="AG56" i="59"/>
  <c r="AS56" i="59" s="1"/>
  <c r="AF56" i="59"/>
  <c r="AR56" i="59" s="1"/>
  <c r="AE56" i="59"/>
  <c r="AQ56" i="59" s="1"/>
  <c r="G54" i="46" s="1"/>
  <c r="AD56" i="59"/>
  <c r="AP56" i="59" s="1"/>
  <c r="AC56" i="59"/>
  <c r="AO56" i="59" s="1"/>
  <c r="AB56" i="59"/>
  <c r="AN56" i="59" s="1"/>
  <c r="AA56" i="59"/>
  <c r="AM56" i="59" s="1"/>
  <c r="Z56" i="59"/>
  <c r="AL56" i="59" s="1"/>
  <c r="W56" i="59"/>
  <c r="K56" i="59"/>
  <c r="AH55" i="59"/>
  <c r="AT55" i="59" s="1"/>
  <c r="AG55" i="59"/>
  <c r="AS55" i="59" s="1"/>
  <c r="AF55" i="59"/>
  <c r="AR55" i="59" s="1"/>
  <c r="AE55" i="59"/>
  <c r="AQ55" i="59" s="1"/>
  <c r="G53" i="46" s="1"/>
  <c r="AD55" i="59"/>
  <c r="AP55" i="59" s="1"/>
  <c r="AC55" i="59"/>
  <c r="AO55" i="59" s="1"/>
  <c r="AB55" i="59"/>
  <c r="AN55" i="59" s="1"/>
  <c r="AA55" i="59"/>
  <c r="AM55" i="59" s="1"/>
  <c r="Z55" i="59"/>
  <c r="AL55" i="59" s="1"/>
  <c r="W55" i="59"/>
  <c r="K55" i="59"/>
  <c r="AH54" i="59"/>
  <c r="AT54" i="59" s="1"/>
  <c r="AG54" i="59"/>
  <c r="AS54" i="59" s="1"/>
  <c r="AF54" i="59"/>
  <c r="AR54" i="59" s="1"/>
  <c r="AE54" i="59"/>
  <c r="AQ54" i="59" s="1"/>
  <c r="G52" i="46" s="1"/>
  <c r="AD54" i="59"/>
  <c r="AP54" i="59" s="1"/>
  <c r="AC54" i="59"/>
  <c r="AO54" i="59" s="1"/>
  <c r="AB54" i="59"/>
  <c r="AN54" i="59" s="1"/>
  <c r="AA54" i="59"/>
  <c r="AM54" i="59" s="1"/>
  <c r="Z54" i="59"/>
  <c r="AL54" i="59" s="1"/>
  <c r="W54" i="59"/>
  <c r="K54" i="59"/>
  <c r="AH53" i="59"/>
  <c r="AT53" i="59" s="1"/>
  <c r="AG53" i="59"/>
  <c r="AS53" i="59" s="1"/>
  <c r="AF53" i="59"/>
  <c r="AR53" i="59" s="1"/>
  <c r="AE53" i="59"/>
  <c r="AQ53" i="59" s="1"/>
  <c r="G51" i="46" s="1"/>
  <c r="AD53" i="59"/>
  <c r="AP53" i="59" s="1"/>
  <c r="AC53" i="59"/>
  <c r="AO53" i="59" s="1"/>
  <c r="AB53" i="59"/>
  <c r="AN53" i="59" s="1"/>
  <c r="AA53" i="59"/>
  <c r="AM53" i="59" s="1"/>
  <c r="Z53" i="59"/>
  <c r="AL53" i="59" s="1"/>
  <c r="W53" i="59"/>
  <c r="K53" i="59"/>
  <c r="AH52" i="59"/>
  <c r="AT52" i="59" s="1"/>
  <c r="AG52" i="59"/>
  <c r="AS52" i="59" s="1"/>
  <c r="AF52" i="59"/>
  <c r="AR52" i="59" s="1"/>
  <c r="AE52" i="59"/>
  <c r="AQ52" i="59" s="1"/>
  <c r="G50" i="46" s="1"/>
  <c r="AD52" i="59"/>
  <c r="AP52" i="59" s="1"/>
  <c r="AC52" i="59"/>
  <c r="AO52" i="59" s="1"/>
  <c r="AB52" i="59"/>
  <c r="AN52" i="59" s="1"/>
  <c r="AA52" i="59"/>
  <c r="AM52" i="59" s="1"/>
  <c r="Z52" i="59"/>
  <c r="AL52" i="59" s="1"/>
  <c r="W52" i="59"/>
  <c r="K52" i="59"/>
  <c r="AH51" i="59"/>
  <c r="AT51" i="59" s="1"/>
  <c r="AG51" i="59"/>
  <c r="AS51" i="59" s="1"/>
  <c r="AF51" i="59"/>
  <c r="AR51" i="59" s="1"/>
  <c r="AE51" i="59"/>
  <c r="AQ51" i="59" s="1"/>
  <c r="G49" i="46" s="1"/>
  <c r="AD51" i="59"/>
  <c r="AP51" i="59" s="1"/>
  <c r="AC51" i="59"/>
  <c r="AO51" i="59" s="1"/>
  <c r="AB51" i="59"/>
  <c r="AN51" i="59" s="1"/>
  <c r="AA51" i="59"/>
  <c r="AM51" i="59" s="1"/>
  <c r="Z51" i="59"/>
  <c r="AL51" i="59" s="1"/>
  <c r="W51" i="59"/>
  <c r="K51" i="59"/>
  <c r="AH50" i="59"/>
  <c r="AT50" i="59" s="1"/>
  <c r="AG50" i="59"/>
  <c r="AS50" i="59" s="1"/>
  <c r="AF50" i="59"/>
  <c r="AR50" i="59" s="1"/>
  <c r="AE50" i="59"/>
  <c r="AQ50" i="59" s="1"/>
  <c r="G48" i="46" s="1"/>
  <c r="AD50" i="59"/>
  <c r="AP50" i="59" s="1"/>
  <c r="AC50" i="59"/>
  <c r="AO50" i="59" s="1"/>
  <c r="AB50" i="59"/>
  <c r="AN50" i="59" s="1"/>
  <c r="AA50" i="59"/>
  <c r="AM50" i="59" s="1"/>
  <c r="Z50" i="59"/>
  <c r="AL50" i="59" s="1"/>
  <c r="W50" i="59"/>
  <c r="K50" i="59"/>
  <c r="AH49" i="59"/>
  <c r="AT49" i="59" s="1"/>
  <c r="AG49" i="59"/>
  <c r="AS49" i="59" s="1"/>
  <c r="AF49" i="59"/>
  <c r="AR49" i="59" s="1"/>
  <c r="AE49" i="59"/>
  <c r="AQ49" i="59" s="1"/>
  <c r="G47" i="46" s="1"/>
  <c r="AD49" i="59"/>
  <c r="AP49" i="59" s="1"/>
  <c r="AC49" i="59"/>
  <c r="AO49" i="59" s="1"/>
  <c r="AB49" i="59"/>
  <c r="AN49" i="59" s="1"/>
  <c r="AA49" i="59"/>
  <c r="AM49" i="59" s="1"/>
  <c r="Z49" i="59"/>
  <c r="AL49" i="59" s="1"/>
  <c r="W49" i="59"/>
  <c r="K49" i="59"/>
  <c r="AH48" i="59"/>
  <c r="AT48" i="59" s="1"/>
  <c r="AG48" i="59"/>
  <c r="AS48" i="59" s="1"/>
  <c r="AF48" i="59"/>
  <c r="AR48" i="59" s="1"/>
  <c r="AE48" i="59"/>
  <c r="AQ48" i="59" s="1"/>
  <c r="G46" i="46" s="1"/>
  <c r="AD48" i="59"/>
  <c r="AP48" i="59" s="1"/>
  <c r="AC48" i="59"/>
  <c r="AO48" i="59" s="1"/>
  <c r="AB48" i="59"/>
  <c r="AN48" i="59" s="1"/>
  <c r="AA48" i="59"/>
  <c r="AM48" i="59" s="1"/>
  <c r="Z48" i="59"/>
  <c r="AL48" i="59" s="1"/>
  <c r="W48" i="59"/>
  <c r="K48" i="59"/>
  <c r="AH47" i="59"/>
  <c r="AT47" i="59" s="1"/>
  <c r="AG47" i="59"/>
  <c r="AS47" i="59" s="1"/>
  <c r="AF47" i="59"/>
  <c r="AR47" i="59" s="1"/>
  <c r="AE47" i="59"/>
  <c r="AQ47" i="59" s="1"/>
  <c r="G45" i="46" s="1"/>
  <c r="AD47" i="59"/>
  <c r="AP47" i="59" s="1"/>
  <c r="AC47" i="59"/>
  <c r="AO47" i="59" s="1"/>
  <c r="AB47" i="59"/>
  <c r="AN47" i="59" s="1"/>
  <c r="AA47" i="59"/>
  <c r="AM47" i="59" s="1"/>
  <c r="Z47" i="59"/>
  <c r="AL47" i="59" s="1"/>
  <c r="W47" i="59"/>
  <c r="K47" i="59"/>
  <c r="AH46" i="59"/>
  <c r="AT46" i="59" s="1"/>
  <c r="AG46" i="59"/>
  <c r="AS46" i="59" s="1"/>
  <c r="AF46" i="59"/>
  <c r="AR46" i="59" s="1"/>
  <c r="AE46" i="59"/>
  <c r="AQ46" i="59" s="1"/>
  <c r="G44" i="46" s="1"/>
  <c r="AD46" i="59"/>
  <c r="AP46" i="59" s="1"/>
  <c r="AC46" i="59"/>
  <c r="AO46" i="59" s="1"/>
  <c r="AB46" i="59"/>
  <c r="AN46" i="59" s="1"/>
  <c r="AA46" i="59"/>
  <c r="AM46" i="59" s="1"/>
  <c r="Z46" i="59"/>
  <c r="AL46" i="59" s="1"/>
  <c r="W46" i="59"/>
  <c r="K46" i="59"/>
  <c r="AH45" i="59"/>
  <c r="AT45" i="59" s="1"/>
  <c r="AG45" i="59"/>
  <c r="AS45" i="59" s="1"/>
  <c r="AF45" i="59"/>
  <c r="AR45" i="59" s="1"/>
  <c r="AE45" i="59"/>
  <c r="AQ45" i="59" s="1"/>
  <c r="G43" i="46" s="1"/>
  <c r="AD45" i="59"/>
  <c r="AP45" i="59" s="1"/>
  <c r="AC45" i="59"/>
  <c r="AO45" i="59" s="1"/>
  <c r="AB45" i="59"/>
  <c r="AN45" i="59" s="1"/>
  <c r="AA45" i="59"/>
  <c r="AM45" i="59" s="1"/>
  <c r="Z45" i="59"/>
  <c r="AL45" i="59" s="1"/>
  <c r="W45" i="59"/>
  <c r="K45" i="59"/>
  <c r="AM44" i="59"/>
  <c r="AH44" i="59"/>
  <c r="AT44" i="59" s="1"/>
  <c r="AG44" i="59"/>
  <c r="AS44" i="59" s="1"/>
  <c r="AF44" i="59"/>
  <c r="AR44" i="59" s="1"/>
  <c r="AE44" i="59"/>
  <c r="AQ44" i="59" s="1"/>
  <c r="G42" i="46" s="1"/>
  <c r="AD44" i="59"/>
  <c r="AP44" i="59" s="1"/>
  <c r="AC44" i="59"/>
  <c r="AO44" i="59" s="1"/>
  <c r="AB44" i="59"/>
  <c r="AN44" i="59" s="1"/>
  <c r="AA44" i="59"/>
  <c r="Z44" i="59"/>
  <c r="AL44" i="59" s="1"/>
  <c r="W44" i="59"/>
  <c r="K44" i="59"/>
  <c r="AH43" i="59"/>
  <c r="AT43" i="59" s="1"/>
  <c r="AG43" i="59"/>
  <c r="AS43" i="59" s="1"/>
  <c r="AF43" i="59"/>
  <c r="AR43" i="59" s="1"/>
  <c r="AE43" i="59"/>
  <c r="AQ43" i="59" s="1"/>
  <c r="G41" i="46" s="1"/>
  <c r="AD43" i="59"/>
  <c r="AP43" i="59" s="1"/>
  <c r="AC43" i="59"/>
  <c r="AO43" i="59" s="1"/>
  <c r="AB43" i="59"/>
  <c r="AN43" i="59" s="1"/>
  <c r="AA43" i="59"/>
  <c r="AM43" i="59" s="1"/>
  <c r="Z43" i="59"/>
  <c r="AL43" i="59" s="1"/>
  <c r="W43" i="59"/>
  <c r="K43" i="59"/>
  <c r="AH42" i="59"/>
  <c r="AT42" i="59" s="1"/>
  <c r="AG42" i="59"/>
  <c r="AS42" i="59" s="1"/>
  <c r="AF42" i="59"/>
  <c r="AR42" i="59" s="1"/>
  <c r="AE42" i="59"/>
  <c r="AQ42" i="59" s="1"/>
  <c r="G40" i="46" s="1"/>
  <c r="AD42" i="59"/>
  <c r="AP42" i="59" s="1"/>
  <c r="AC42" i="59"/>
  <c r="AO42" i="59" s="1"/>
  <c r="AB42" i="59"/>
  <c r="AN42" i="59" s="1"/>
  <c r="AA42" i="59"/>
  <c r="AM42" i="59" s="1"/>
  <c r="Z42" i="59"/>
  <c r="AL42" i="59" s="1"/>
  <c r="W42" i="59"/>
  <c r="K42" i="59"/>
  <c r="AH41" i="59"/>
  <c r="AT41" i="59" s="1"/>
  <c r="AG41" i="59"/>
  <c r="AS41" i="59" s="1"/>
  <c r="AF41" i="59"/>
  <c r="AR41" i="59" s="1"/>
  <c r="AE41" i="59"/>
  <c r="AQ41" i="59" s="1"/>
  <c r="G39" i="46" s="1"/>
  <c r="AD41" i="59"/>
  <c r="AP41" i="59" s="1"/>
  <c r="AC41" i="59"/>
  <c r="AO41" i="59" s="1"/>
  <c r="AB41" i="59"/>
  <c r="AN41" i="59" s="1"/>
  <c r="AA41" i="59"/>
  <c r="AM41" i="59" s="1"/>
  <c r="Z41" i="59"/>
  <c r="AL41" i="59" s="1"/>
  <c r="W41" i="59"/>
  <c r="K41" i="59"/>
  <c r="AH40" i="59"/>
  <c r="AT40" i="59" s="1"/>
  <c r="AG40" i="59"/>
  <c r="AS40" i="59" s="1"/>
  <c r="AF40" i="59"/>
  <c r="AR40" i="59" s="1"/>
  <c r="AE40" i="59"/>
  <c r="AQ40" i="59" s="1"/>
  <c r="G38" i="46" s="1"/>
  <c r="AD40" i="59"/>
  <c r="AP40" i="59" s="1"/>
  <c r="AC40" i="59"/>
  <c r="AO40" i="59" s="1"/>
  <c r="AB40" i="59"/>
  <c r="AN40" i="59" s="1"/>
  <c r="AA40" i="59"/>
  <c r="AM40" i="59" s="1"/>
  <c r="Z40" i="59"/>
  <c r="AL40" i="59" s="1"/>
  <c r="W40" i="59"/>
  <c r="K40" i="59"/>
  <c r="AH39" i="59"/>
  <c r="AT39" i="59" s="1"/>
  <c r="AG39" i="59"/>
  <c r="AS39" i="59" s="1"/>
  <c r="AF39" i="59"/>
  <c r="AR39" i="59" s="1"/>
  <c r="AE39" i="59"/>
  <c r="AQ39" i="59" s="1"/>
  <c r="G37" i="46" s="1"/>
  <c r="AD39" i="59"/>
  <c r="AP39" i="59" s="1"/>
  <c r="AC39" i="59"/>
  <c r="AO39" i="59" s="1"/>
  <c r="AB39" i="59"/>
  <c r="AN39" i="59" s="1"/>
  <c r="AA39" i="59"/>
  <c r="AM39" i="59" s="1"/>
  <c r="Z39" i="59"/>
  <c r="AL39" i="59" s="1"/>
  <c r="W39" i="59"/>
  <c r="K39" i="59"/>
  <c r="AH38" i="59"/>
  <c r="AT38" i="59" s="1"/>
  <c r="AG38" i="59"/>
  <c r="AS38" i="59" s="1"/>
  <c r="AF38" i="59"/>
  <c r="AR38" i="59" s="1"/>
  <c r="AE38" i="59"/>
  <c r="AQ38" i="59" s="1"/>
  <c r="G36" i="46" s="1"/>
  <c r="AD38" i="59"/>
  <c r="AP38" i="59" s="1"/>
  <c r="AC38" i="59"/>
  <c r="AO38" i="59" s="1"/>
  <c r="AB38" i="59"/>
  <c r="AN38" i="59" s="1"/>
  <c r="AA38" i="59"/>
  <c r="AM38" i="59" s="1"/>
  <c r="Z38" i="59"/>
  <c r="AL38" i="59" s="1"/>
  <c r="W38" i="59"/>
  <c r="K38" i="59"/>
  <c r="AH37" i="59"/>
  <c r="AT37" i="59" s="1"/>
  <c r="AG37" i="59"/>
  <c r="AS37" i="59" s="1"/>
  <c r="AF37" i="59"/>
  <c r="AR37" i="59" s="1"/>
  <c r="AE37" i="59"/>
  <c r="AQ37" i="59" s="1"/>
  <c r="G35" i="46" s="1"/>
  <c r="AD37" i="59"/>
  <c r="AP37" i="59" s="1"/>
  <c r="AC37" i="59"/>
  <c r="AO37" i="59" s="1"/>
  <c r="AB37" i="59"/>
  <c r="AN37" i="59" s="1"/>
  <c r="AA37" i="59"/>
  <c r="AM37" i="59" s="1"/>
  <c r="Z37" i="59"/>
  <c r="AL37" i="59" s="1"/>
  <c r="W37" i="59"/>
  <c r="K37" i="59"/>
  <c r="AH36" i="59"/>
  <c r="AT36" i="59" s="1"/>
  <c r="AG36" i="59"/>
  <c r="AS36" i="59" s="1"/>
  <c r="AF36" i="59"/>
  <c r="AR36" i="59" s="1"/>
  <c r="AE36" i="59"/>
  <c r="AQ36" i="59" s="1"/>
  <c r="G34" i="46" s="1"/>
  <c r="AD36" i="59"/>
  <c r="AP36" i="59" s="1"/>
  <c r="AC36" i="59"/>
  <c r="AO36" i="59" s="1"/>
  <c r="AB36" i="59"/>
  <c r="AN36" i="59" s="1"/>
  <c r="AA36" i="59"/>
  <c r="AM36" i="59" s="1"/>
  <c r="Z36" i="59"/>
  <c r="AL36" i="59" s="1"/>
  <c r="W36" i="59"/>
  <c r="K36" i="59"/>
  <c r="AH35" i="59"/>
  <c r="AT35" i="59" s="1"/>
  <c r="AG35" i="59"/>
  <c r="AS35" i="59" s="1"/>
  <c r="AF35" i="59"/>
  <c r="AR35" i="59" s="1"/>
  <c r="AE35" i="59"/>
  <c r="AQ35" i="59" s="1"/>
  <c r="G33" i="46" s="1"/>
  <c r="AD35" i="59"/>
  <c r="AP35" i="59" s="1"/>
  <c r="AC35" i="59"/>
  <c r="AO35" i="59" s="1"/>
  <c r="AB35" i="59"/>
  <c r="AN35" i="59" s="1"/>
  <c r="AA35" i="59"/>
  <c r="AM35" i="59" s="1"/>
  <c r="Z35" i="59"/>
  <c r="AL35" i="59" s="1"/>
  <c r="W35" i="59"/>
  <c r="K35" i="59"/>
  <c r="AH34" i="59"/>
  <c r="AT34" i="59" s="1"/>
  <c r="AG34" i="59"/>
  <c r="AS34" i="59" s="1"/>
  <c r="AF34" i="59"/>
  <c r="AR34" i="59" s="1"/>
  <c r="AE34" i="59"/>
  <c r="AQ34" i="59" s="1"/>
  <c r="G32" i="46" s="1"/>
  <c r="AD34" i="59"/>
  <c r="AP34" i="59" s="1"/>
  <c r="AC34" i="59"/>
  <c r="AO34" i="59" s="1"/>
  <c r="AB34" i="59"/>
  <c r="AN34" i="59" s="1"/>
  <c r="AA34" i="59"/>
  <c r="AM34" i="59" s="1"/>
  <c r="Z34" i="59"/>
  <c r="AL34" i="59" s="1"/>
  <c r="W34" i="59"/>
  <c r="K34" i="59"/>
  <c r="AH33" i="59"/>
  <c r="AT33" i="59" s="1"/>
  <c r="AG33" i="59"/>
  <c r="AS33" i="59" s="1"/>
  <c r="AF33" i="59"/>
  <c r="AR33" i="59" s="1"/>
  <c r="AE33" i="59"/>
  <c r="AQ33" i="59" s="1"/>
  <c r="G31" i="46" s="1"/>
  <c r="AD33" i="59"/>
  <c r="AP33" i="59" s="1"/>
  <c r="AC33" i="59"/>
  <c r="AO33" i="59" s="1"/>
  <c r="AB33" i="59"/>
  <c r="AN33" i="59" s="1"/>
  <c r="AA33" i="59"/>
  <c r="AM33" i="59" s="1"/>
  <c r="Z33" i="59"/>
  <c r="AL33" i="59" s="1"/>
  <c r="W33" i="59"/>
  <c r="K33" i="59"/>
  <c r="AH32" i="59"/>
  <c r="AT32" i="59" s="1"/>
  <c r="AG32" i="59"/>
  <c r="AS32" i="59" s="1"/>
  <c r="AF32" i="59"/>
  <c r="AR32" i="59" s="1"/>
  <c r="AE32" i="59"/>
  <c r="AQ32" i="59" s="1"/>
  <c r="G30" i="46" s="1"/>
  <c r="AD32" i="59"/>
  <c r="AP32" i="59" s="1"/>
  <c r="AC32" i="59"/>
  <c r="AO32" i="59" s="1"/>
  <c r="AB32" i="59"/>
  <c r="AN32" i="59" s="1"/>
  <c r="AA32" i="59"/>
  <c r="AM32" i="59" s="1"/>
  <c r="Z32" i="59"/>
  <c r="AL32" i="59" s="1"/>
  <c r="W32" i="59"/>
  <c r="K32" i="59"/>
  <c r="AH31" i="59"/>
  <c r="AT31" i="59" s="1"/>
  <c r="AG31" i="59"/>
  <c r="AS31" i="59" s="1"/>
  <c r="AF31" i="59"/>
  <c r="AR31" i="59" s="1"/>
  <c r="AE31" i="59"/>
  <c r="AQ31" i="59" s="1"/>
  <c r="G29" i="46" s="1"/>
  <c r="AD31" i="59"/>
  <c r="AP31" i="59" s="1"/>
  <c r="AC31" i="59"/>
  <c r="AO31" i="59" s="1"/>
  <c r="AB31" i="59"/>
  <c r="AN31" i="59" s="1"/>
  <c r="AA31" i="59"/>
  <c r="AM31" i="59" s="1"/>
  <c r="Z31" i="59"/>
  <c r="AL31" i="59" s="1"/>
  <c r="W31" i="59"/>
  <c r="K31" i="59"/>
  <c r="AH30" i="59"/>
  <c r="AT30" i="59" s="1"/>
  <c r="AG30" i="59"/>
  <c r="AS30" i="59" s="1"/>
  <c r="AF30" i="59"/>
  <c r="AR30" i="59" s="1"/>
  <c r="AE30" i="59"/>
  <c r="AQ30" i="59" s="1"/>
  <c r="G28" i="46" s="1"/>
  <c r="AD30" i="59"/>
  <c r="AP30" i="59" s="1"/>
  <c r="AC30" i="59"/>
  <c r="AO30" i="59" s="1"/>
  <c r="AB30" i="59"/>
  <c r="AN30" i="59" s="1"/>
  <c r="AA30" i="59"/>
  <c r="AM30" i="59" s="1"/>
  <c r="Z30" i="59"/>
  <c r="W30" i="59"/>
  <c r="K30" i="59"/>
  <c r="AH29" i="59"/>
  <c r="AT29" i="59" s="1"/>
  <c r="AG29" i="59"/>
  <c r="AS29" i="59" s="1"/>
  <c r="AF29" i="59"/>
  <c r="AR29" i="59" s="1"/>
  <c r="AE29" i="59"/>
  <c r="AQ29" i="59" s="1"/>
  <c r="G27" i="46" s="1"/>
  <c r="AD29" i="59"/>
  <c r="AP29" i="59" s="1"/>
  <c r="AC29" i="59"/>
  <c r="AO29" i="59" s="1"/>
  <c r="AB29" i="59"/>
  <c r="AN29" i="59" s="1"/>
  <c r="AA29" i="59"/>
  <c r="AM29" i="59" s="1"/>
  <c r="Z29" i="59"/>
  <c r="AL29" i="59" s="1"/>
  <c r="W29" i="59"/>
  <c r="K29" i="59"/>
  <c r="AH28" i="59"/>
  <c r="AT28" i="59" s="1"/>
  <c r="AG28" i="59"/>
  <c r="AS28" i="59" s="1"/>
  <c r="AF28" i="59"/>
  <c r="AR28" i="59" s="1"/>
  <c r="AE28" i="59"/>
  <c r="AQ28" i="59" s="1"/>
  <c r="G26" i="46" s="1"/>
  <c r="AD28" i="59"/>
  <c r="AP28" i="59" s="1"/>
  <c r="AC28" i="59"/>
  <c r="AO28" i="59" s="1"/>
  <c r="AB28" i="59"/>
  <c r="AN28" i="59" s="1"/>
  <c r="AA28" i="59"/>
  <c r="AM28" i="59" s="1"/>
  <c r="Z28" i="59"/>
  <c r="AL28" i="59" s="1"/>
  <c r="W28" i="59"/>
  <c r="K28" i="59"/>
  <c r="AH27" i="59"/>
  <c r="AT27" i="59" s="1"/>
  <c r="AG27" i="59"/>
  <c r="AS27" i="59" s="1"/>
  <c r="AF27" i="59"/>
  <c r="AR27" i="59" s="1"/>
  <c r="AE27" i="59"/>
  <c r="AQ27" i="59" s="1"/>
  <c r="G25" i="46" s="1"/>
  <c r="AD27" i="59"/>
  <c r="AP27" i="59" s="1"/>
  <c r="AC27" i="59"/>
  <c r="AO27" i="59" s="1"/>
  <c r="AB27" i="59"/>
  <c r="AN27" i="59" s="1"/>
  <c r="AA27" i="59"/>
  <c r="AM27" i="59" s="1"/>
  <c r="Z27" i="59"/>
  <c r="AL27" i="59" s="1"/>
  <c r="W27" i="59"/>
  <c r="K27" i="59"/>
  <c r="AH26" i="59"/>
  <c r="AT26" i="59" s="1"/>
  <c r="AG26" i="59"/>
  <c r="AS26" i="59" s="1"/>
  <c r="AF26" i="59"/>
  <c r="AR26" i="59" s="1"/>
  <c r="AE26" i="59"/>
  <c r="AQ26" i="59" s="1"/>
  <c r="G24" i="46" s="1"/>
  <c r="AD26" i="59"/>
  <c r="AP26" i="59" s="1"/>
  <c r="AC26" i="59"/>
  <c r="AO26" i="59" s="1"/>
  <c r="AB26" i="59"/>
  <c r="AN26" i="59" s="1"/>
  <c r="AA26" i="59"/>
  <c r="AM26" i="59" s="1"/>
  <c r="Z26" i="59"/>
  <c r="AL26" i="59" s="1"/>
  <c r="W26" i="59"/>
  <c r="K26" i="59"/>
  <c r="AH25" i="59"/>
  <c r="AT25" i="59" s="1"/>
  <c r="AG25" i="59"/>
  <c r="AS25" i="59" s="1"/>
  <c r="AF25" i="59"/>
  <c r="AR25" i="59" s="1"/>
  <c r="AE25" i="59"/>
  <c r="AQ25" i="59" s="1"/>
  <c r="G23" i="46" s="1"/>
  <c r="AD25" i="59"/>
  <c r="AP25" i="59" s="1"/>
  <c r="AC25" i="59"/>
  <c r="AO25" i="59" s="1"/>
  <c r="AB25" i="59"/>
  <c r="AN25" i="59" s="1"/>
  <c r="AA25" i="59"/>
  <c r="AM25" i="59" s="1"/>
  <c r="Z25" i="59"/>
  <c r="AL25" i="59" s="1"/>
  <c r="W25" i="59"/>
  <c r="K25" i="59"/>
  <c r="AH24" i="59"/>
  <c r="AT24" i="59" s="1"/>
  <c r="AG24" i="59"/>
  <c r="AS24" i="59" s="1"/>
  <c r="AF24" i="59"/>
  <c r="AR24" i="59" s="1"/>
  <c r="AE24" i="59"/>
  <c r="AQ24" i="59" s="1"/>
  <c r="G22" i="46" s="1"/>
  <c r="AD24" i="59"/>
  <c r="AP24" i="59" s="1"/>
  <c r="AC24" i="59"/>
  <c r="AO24" i="59" s="1"/>
  <c r="AB24" i="59"/>
  <c r="AN24" i="59" s="1"/>
  <c r="AA24" i="59"/>
  <c r="AM24" i="59" s="1"/>
  <c r="Z24" i="59"/>
  <c r="AL24" i="59" s="1"/>
  <c r="W24" i="59"/>
  <c r="K24" i="59"/>
  <c r="AH23" i="59"/>
  <c r="AT23" i="59" s="1"/>
  <c r="AG23" i="59"/>
  <c r="AS23" i="59" s="1"/>
  <c r="AF23" i="59"/>
  <c r="AR23" i="59" s="1"/>
  <c r="AE23" i="59"/>
  <c r="AQ23" i="59" s="1"/>
  <c r="G21" i="46" s="1"/>
  <c r="AD23" i="59"/>
  <c r="AP23" i="59" s="1"/>
  <c r="AC23" i="59"/>
  <c r="AO23" i="59" s="1"/>
  <c r="AB23" i="59"/>
  <c r="AN23" i="59" s="1"/>
  <c r="AA23" i="59"/>
  <c r="AM23" i="59" s="1"/>
  <c r="Z23" i="59"/>
  <c r="AL23" i="59" s="1"/>
  <c r="W23" i="59"/>
  <c r="K23" i="59"/>
  <c r="AH22" i="59"/>
  <c r="AT22" i="59" s="1"/>
  <c r="AG22" i="59"/>
  <c r="AS22" i="59" s="1"/>
  <c r="AF22" i="59"/>
  <c r="AR22" i="59" s="1"/>
  <c r="AE22" i="59"/>
  <c r="AQ22" i="59" s="1"/>
  <c r="G20" i="46" s="1"/>
  <c r="AD22" i="59"/>
  <c r="AP22" i="59" s="1"/>
  <c r="AC22" i="59"/>
  <c r="AO22" i="59" s="1"/>
  <c r="AB22" i="59"/>
  <c r="AN22" i="59" s="1"/>
  <c r="AA22" i="59"/>
  <c r="AM22" i="59" s="1"/>
  <c r="Z22" i="59"/>
  <c r="AL22" i="59" s="1"/>
  <c r="W22" i="59"/>
  <c r="K22" i="59"/>
  <c r="AR21" i="59"/>
  <c r="AH21" i="59"/>
  <c r="AT21" i="59" s="1"/>
  <c r="AG21" i="59"/>
  <c r="AS21" i="59" s="1"/>
  <c r="AF21" i="59"/>
  <c r="AE21" i="59"/>
  <c r="AQ21" i="59" s="1"/>
  <c r="G19" i="46" s="1"/>
  <c r="AD21" i="59"/>
  <c r="AP21" i="59" s="1"/>
  <c r="AC21" i="59"/>
  <c r="AO21" i="59" s="1"/>
  <c r="AB21" i="59"/>
  <c r="AN21" i="59" s="1"/>
  <c r="AA21" i="59"/>
  <c r="AM21" i="59" s="1"/>
  <c r="Z21" i="59"/>
  <c r="AL21" i="59" s="1"/>
  <c r="W21" i="59"/>
  <c r="K21" i="59"/>
  <c r="AH20" i="59"/>
  <c r="AT20" i="59" s="1"/>
  <c r="AG20" i="59"/>
  <c r="AS20" i="59" s="1"/>
  <c r="AF20" i="59"/>
  <c r="AR20" i="59" s="1"/>
  <c r="AE20" i="59"/>
  <c r="AQ20" i="59" s="1"/>
  <c r="G18" i="46" s="1"/>
  <c r="AD20" i="59"/>
  <c r="AP20" i="59" s="1"/>
  <c r="AC20" i="59"/>
  <c r="AO20" i="59" s="1"/>
  <c r="AB20" i="59"/>
  <c r="AN20" i="59" s="1"/>
  <c r="AA20" i="59"/>
  <c r="AM20" i="59" s="1"/>
  <c r="Z20" i="59"/>
  <c r="AL20" i="59" s="1"/>
  <c r="W20" i="59"/>
  <c r="K20" i="59"/>
  <c r="AH19" i="59"/>
  <c r="AT19" i="59" s="1"/>
  <c r="AG19" i="59"/>
  <c r="AS19" i="59" s="1"/>
  <c r="AF19" i="59"/>
  <c r="AR19" i="59" s="1"/>
  <c r="AE19" i="59"/>
  <c r="AQ19" i="59" s="1"/>
  <c r="G17" i="46" s="1"/>
  <c r="AD19" i="59"/>
  <c r="AP19" i="59" s="1"/>
  <c r="AC19" i="59"/>
  <c r="AO19" i="59" s="1"/>
  <c r="AB19" i="59"/>
  <c r="AN19" i="59" s="1"/>
  <c r="AA19" i="59"/>
  <c r="AM19" i="59" s="1"/>
  <c r="Z19" i="59"/>
  <c r="AL19" i="59" s="1"/>
  <c r="W19" i="59"/>
  <c r="K19" i="59"/>
  <c r="AH18" i="59"/>
  <c r="AT18" i="59" s="1"/>
  <c r="AG18" i="59"/>
  <c r="AS18" i="59" s="1"/>
  <c r="AF18" i="59"/>
  <c r="AR18" i="59" s="1"/>
  <c r="AE18" i="59"/>
  <c r="AQ18" i="59" s="1"/>
  <c r="G16" i="46" s="1"/>
  <c r="AD18" i="59"/>
  <c r="AP18" i="59" s="1"/>
  <c r="AC18" i="59"/>
  <c r="AO18" i="59" s="1"/>
  <c r="AB18" i="59"/>
  <c r="AN18" i="59" s="1"/>
  <c r="AA18" i="59"/>
  <c r="AM18" i="59" s="1"/>
  <c r="Z18" i="59"/>
  <c r="AL18" i="59" s="1"/>
  <c r="W18" i="59"/>
  <c r="K18" i="59"/>
  <c r="AH17" i="59"/>
  <c r="AT17" i="59" s="1"/>
  <c r="AG17" i="59"/>
  <c r="AS17" i="59" s="1"/>
  <c r="AF17" i="59"/>
  <c r="AR17" i="59" s="1"/>
  <c r="AE17" i="59"/>
  <c r="AQ17" i="59" s="1"/>
  <c r="G15" i="46" s="1"/>
  <c r="AD17" i="59"/>
  <c r="AP17" i="59" s="1"/>
  <c r="AC17" i="59"/>
  <c r="AO17" i="59" s="1"/>
  <c r="AB17" i="59"/>
  <c r="AN17" i="59" s="1"/>
  <c r="AA17" i="59"/>
  <c r="AM17" i="59" s="1"/>
  <c r="Z17" i="59"/>
  <c r="AL17" i="59" s="1"/>
  <c r="W17" i="59"/>
  <c r="K17" i="59"/>
  <c r="AH16" i="59"/>
  <c r="AT16" i="59" s="1"/>
  <c r="AG16" i="59"/>
  <c r="AS16" i="59" s="1"/>
  <c r="AF16" i="59"/>
  <c r="AR16" i="59" s="1"/>
  <c r="AE16" i="59"/>
  <c r="AQ16" i="59" s="1"/>
  <c r="G14" i="46" s="1"/>
  <c r="AD16" i="59"/>
  <c r="AP16" i="59" s="1"/>
  <c r="AC16" i="59"/>
  <c r="AO16" i="59" s="1"/>
  <c r="AB16" i="59"/>
  <c r="AN16" i="59" s="1"/>
  <c r="AA16" i="59"/>
  <c r="AM16" i="59" s="1"/>
  <c r="Z16" i="59"/>
  <c r="AL16" i="59" s="1"/>
  <c r="W16" i="59"/>
  <c r="K16" i="59"/>
  <c r="AH15" i="59"/>
  <c r="AT15" i="59" s="1"/>
  <c r="AG15" i="59"/>
  <c r="AS15" i="59" s="1"/>
  <c r="AF15" i="59"/>
  <c r="AR15" i="59" s="1"/>
  <c r="AE15" i="59"/>
  <c r="AQ15" i="59" s="1"/>
  <c r="G13" i="46" s="1"/>
  <c r="AD15" i="59"/>
  <c r="AP15" i="59" s="1"/>
  <c r="AC15" i="59"/>
  <c r="AO15" i="59" s="1"/>
  <c r="AB15" i="59"/>
  <c r="AN15" i="59" s="1"/>
  <c r="AA15" i="59"/>
  <c r="AM15" i="59" s="1"/>
  <c r="Z15" i="59"/>
  <c r="AL15" i="59" s="1"/>
  <c r="W15" i="59"/>
  <c r="K15" i="59"/>
  <c r="AH14" i="59"/>
  <c r="AT14" i="59" s="1"/>
  <c r="AG14" i="59"/>
  <c r="AS14" i="59" s="1"/>
  <c r="AF14" i="59"/>
  <c r="AR14" i="59" s="1"/>
  <c r="AE14" i="59"/>
  <c r="AQ14" i="59" s="1"/>
  <c r="G12" i="46" s="1"/>
  <c r="AD14" i="59"/>
  <c r="AP14" i="59" s="1"/>
  <c r="AC14" i="59"/>
  <c r="AO14" i="59" s="1"/>
  <c r="AB14" i="59"/>
  <c r="AN14" i="59" s="1"/>
  <c r="AA14" i="59"/>
  <c r="AM14" i="59" s="1"/>
  <c r="Z14" i="59"/>
  <c r="AL14" i="59" s="1"/>
  <c r="W14" i="59"/>
  <c r="K14" i="59"/>
  <c r="AH13" i="59"/>
  <c r="AT13" i="59" s="1"/>
  <c r="AG13" i="59"/>
  <c r="AS13" i="59" s="1"/>
  <c r="AF13" i="59"/>
  <c r="AR13" i="59" s="1"/>
  <c r="AE13" i="59"/>
  <c r="AQ13" i="59" s="1"/>
  <c r="G11" i="46" s="1"/>
  <c r="AD13" i="59"/>
  <c r="AP13" i="59" s="1"/>
  <c r="AC13" i="59"/>
  <c r="AO13" i="59" s="1"/>
  <c r="AB13" i="59"/>
  <c r="AN13" i="59" s="1"/>
  <c r="AA13" i="59"/>
  <c r="AM13" i="59" s="1"/>
  <c r="Z13" i="59"/>
  <c r="AL13" i="59" s="1"/>
  <c r="W13" i="59"/>
  <c r="K13" i="59"/>
  <c r="AH12" i="59"/>
  <c r="AT12" i="59" s="1"/>
  <c r="AG12" i="59"/>
  <c r="AS12" i="59" s="1"/>
  <c r="AF12" i="59"/>
  <c r="AR12" i="59" s="1"/>
  <c r="AE12" i="59"/>
  <c r="AQ12" i="59" s="1"/>
  <c r="G10" i="46" s="1"/>
  <c r="AD12" i="59"/>
  <c r="AP12" i="59" s="1"/>
  <c r="AC12" i="59"/>
  <c r="AO12" i="59" s="1"/>
  <c r="AB12" i="59"/>
  <c r="AN12" i="59" s="1"/>
  <c r="AA12" i="59"/>
  <c r="AM12" i="59" s="1"/>
  <c r="Z12" i="59"/>
  <c r="AL12" i="59" s="1"/>
  <c r="W12" i="59"/>
  <c r="K12" i="59"/>
  <c r="AH11" i="59"/>
  <c r="AT11" i="59" s="1"/>
  <c r="AG11" i="59"/>
  <c r="AS11" i="59" s="1"/>
  <c r="AF11" i="59"/>
  <c r="AR11" i="59" s="1"/>
  <c r="AE11" i="59"/>
  <c r="AQ11" i="59" s="1"/>
  <c r="G9" i="46" s="1"/>
  <c r="AD11" i="59"/>
  <c r="AP11" i="59" s="1"/>
  <c r="AC11" i="59"/>
  <c r="AO11" i="59" s="1"/>
  <c r="AB11" i="59"/>
  <c r="AN11" i="59" s="1"/>
  <c r="AA11" i="59"/>
  <c r="AM11" i="59" s="1"/>
  <c r="Z11" i="59"/>
  <c r="AL11" i="59" s="1"/>
  <c r="W11" i="59"/>
  <c r="K11" i="59"/>
  <c r="AH10" i="59"/>
  <c r="AT10" i="59" s="1"/>
  <c r="AG10" i="59"/>
  <c r="AS10" i="59" s="1"/>
  <c r="AF10" i="59"/>
  <c r="AR10" i="59" s="1"/>
  <c r="AE10" i="59"/>
  <c r="AQ10" i="59" s="1"/>
  <c r="G8" i="46" s="1"/>
  <c r="AD10" i="59"/>
  <c r="AP10" i="59" s="1"/>
  <c r="AC10" i="59"/>
  <c r="AO10" i="59" s="1"/>
  <c r="AB10" i="59"/>
  <c r="AN10" i="59" s="1"/>
  <c r="AA10" i="59"/>
  <c r="AM10" i="59" s="1"/>
  <c r="Z10" i="59"/>
  <c r="AL10" i="59" s="1"/>
  <c r="W10" i="59"/>
  <c r="K10" i="59"/>
  <c r="AH9" i="59"/>
  <c r="AT9" i="59" s="1"/>
  <c r="AG9" i="59"/>
  <c r="AS9" i="59" s="1"/>
  <c r="AF9" i="59"/>
  <c r="AR9" i="59" s="1"/>
  <c r="AE9" i="59"/>
  <c r="AQ9" i="59" s="1"/>
  <c r="G7" i="46" s="1"/>
  <c r="AD9" i="59"/>
  <c r="AP9" i="59" s="1"/>
  <c r="AC9" i="59"/>
  <c r="AO9" i="59" s="1"/>
  <c r="AB9" i="59"/>
  <c r="AN9" i="59" s="1"/>
  <c r="AA9" i="59"/>
  <c r="AM9" i="59" s="1"/>
  <c r="Z9" i="59"/>
  <c r="AL9" i="59" s="1"/>
  <c r="W9" i="59"/>
  <c r="K9" i="59"/>
  <c r="AH8" i="59"/>
  <c r="AT8" i="59" s="1"/>
  <c r="AG8" i="59"/>
  <c r="AS8" i="59" s="1"/>
  <c r="AF8" i="59"/>
  <c r="AR8" i="59" s="1"/>
  <c r="AE8" i="59"/>
  <c r="AQ8" i="59" s="1"/>
  <c r="G6" i="46" s="1"/>
  <c r="AD8" i="59"/>
  <c r="AP8" i="59" s="1"/>
  <c r="AC8" i="59"/>
  <c r="AO8" i="59" s="1"/>
  <c r="AB8" i="59"/>
  <c r="AN8" i="59" s="1"/>
  <c r="AA8" i="59"/>
  <c r="AM8" i="59" s="1"/>
  <c r="Z8" i="59"/>
  <c r="AL8" i="59" s="1"/>
  <c r="W8" i="59"/>
  <c r="K8" i="59"/>
  <c r="AH7" i="59"/>
  <c r="AG7" i="59"/>
  <c r="AF7" i="59"/>
  <c r="AE7" i="59"/>
  <c r="AD7" i="59"/>
  <c r="AC7" i="59"/>
  <c r="AB7" i="59"/>
  <c r="AA7" i="59"/>
  <c r="Z7" i="59"/>
  <c r="AL7" i="59" s="1"/>
  <c r="W7" i="59"/>
  <c r="K7" i="59"/>
  <c r="N59" i="58"/>
  <c r="M57" i="58"/>
  <c r="M60" i="58" s="1"/>
  <c r="L57" i="58"/>
  <c r="L60" i="58" s="1"/>
  <c r="K57" i="58"/>
  <c r="K60" i="58" s="1"/>
  <c r="J57" i="58"/>
  <c r="J60" i="58" s="1"/>
  <c r="I57" i="58"/>
  <c r="I60" i="58" s="1"/>
  <c r="H57" i="58"/>
  <c r="H60" i="58" s="1"/>
  <c r="G57" i="58"/>
  <c r="G60" i="58" s="1"/>
  <c r="F57" i="58"/>
  <c r="F60" i="58" s="1"/>
  <c r="E57" i="58"/>
  <c r="E60" i="58" s="1"/>
  <c r="D57" i="58"/>
  <c r="D60" i="58" s="1"/>
  <c r="C57" i="58"/>
  <c r="C60" i="58" s="1"/>
  <c r="B57" i="58"/>
  <c r="B60" i="58" s="1"/>
  <c r="N56" i="58"/>
  <c r="N55" i="58"/>
  <c r="N54" i="58"/>
  <c r="N53" i="58"/>
  <c r="N52" i="58"/>
  <c r="N51" i="58"/>
  <c r="N50" i="58"/>
  <c r="N49" i="58"/>
  <c r="N48" i="58"/>
  <c r="N47" i="58"/>
  <c r="N46" i="58"/>
  <c r="N45" i="58"/>
  <c r="N44" i="58"/>
  <c r="N43" i="58"/>
  <c r="N42" i="58"/>
  <c r="N41" i="58"/>
  <c r="N40" i="58"/>
  <c r="N39" i="58"/>
  <c r="N38" i="58"/>
  <c r="N37" i="58"/>
  <c r="N36" i="58"/>
  <c r="N35" i="58"/>
  <c r="N34" i="58"/>
  <c r="N33" i="58"/>
  <c r="N32" i="58"/>
  <c r="N31" i="58"/>
  <c r="N30" i="58"/>
  <c r="N29" i="58"/>
  <c r="N28" i="58"/>
  <c r="N27" i="58"/>
  <c r="N26" i="58"/>
  <c r="N25" i="58"/>
  <c r="N24" i="58"/>
  <c r="N23" i="58"/>
  <c r="N22" i="58"/>
  <c r="N21" i="58"/>
  <c r="N20" i="58"/>
  <c r="N19" i="58"/>
  <c r="N18" i="58"/>
  <c r="N17" i="58"/>
  <c r="N16" i="58"/>
  <c r="N15" i="58"/>
  <c r="N14" i="58"/>
  <c r="N13" i="58"/>
  <c r="N12" i="58"/>
  <c r="N11" i="58"/>
  <c r="N10" i="58"/>
  <c r="N9" i="58"/>
  <c r="N8" i="58"/>
  <c r="N7" i="58"/>
  <c r="N6" i="58"/>
  <c r="O11" i="58" l="1"/>
  <c r="O12" i="58"/>
  <c r="O45" i="58"/>
  <c r="O46" i="58"/>
  <c r="Y58" i="63"/>
  <c r="Z7" i="63" s="1"/>
  <c r="Z53" i="63"/>
  <c r="AD53" i="63" s="1"/>
  <c r="AE53" i="63" s="1"/>
  <c r="O50" i="58"/>
  <c r="Z55" i="63"/>
  <c r="AD55" i="63" s="1"/>
  <c r="AE55" i="63" s="1"/>
  <c r="O47" i="58"/>
  <c r="O33" i="58"/>
  <c r="O35" i="58"/>
  <c r="O32" i="58"/>
  <c r="O34" i="58"/>
  <c r="O21" i="58"/>
  <c r="Z24" i="63"/>
  <c r="AD24" i="63" s="1"/>
  <c r="AE24" i="63" s="1"/>
  <c r="Z46" i="63"/>
  <c r="AD46" i="63" s="1"/>
  <c r="AE46" i="63" s="1"/>
  <c r="O36" i="58"/>
  <c r="O22" i="58"/>
  <c r="N57" i="58"/>
  <c r="N60" i="58" s="1"/>
  <c r="O23" i="58"/>
  <c r="O14" i="58"/>
  <c r="O48" i="58"/>
  <c r="O20" i="58"/>
  <c r="O8" i="58"/>
  <c r="O24" i="58"/>
  <c r="O56" i="58"/>
  <c r="Z16" i="63"/>
  <c r="AD16" i="63" s="1"/>
  <c r="AE16" i="63" s="1"/>
  <c r="O9" i="58"/>
  <c r="O10" i="58"/>
  <c r="O26" i="58"/>
  <c r="Z49" i="63"/>
  <c r="AD49" i="63" s="1"/>
  <c r="AE49" i="63" s="1"/>
  <c r="AI7" i="59"/>
  <c r="AG58" i="59"/>
  <c r="AB58" i="59"/>
  <c r="AI55" i="59"/>
  <c r="AI31" i="59"/>
  <c r="AI19" i="59"/>
  <c r="K58" i="59"/>
  <c r="K59" i="59" s="1"/>
  <c r="AU21" i="59"/>
  <c r="AU29" i="59"/>
  <c r="AU42" i="59"/>
  <c r="AU44" i="59"/>
  <c r="AI49" i="59"/>
  <c r="AU54" i="59"/>
  <c r="W58" i="59"/>
  <c r="AI30" i="59"/>
  <c r="Z58" i="59"/>
  <c r="AU45" i="59"/>
  <c r="AU18" i="59"/>
  <c r="AU31" i="59"/>
  <c r="AA58" i="59"/>
  <c r="AI13" i="59"/>
  <c r="AU22" i="59"/>
  <c r="AI25" i="59"/>
  <c r="AU46" i="59"/>
  <c r="AI37" i="59"/>
  <c r="AU47" i="59"/>
  <c r="AC58" i="59"/>
  <c r="AD58" i="59"/>
  <c r="AE58" i="59"/>
  <c r="AF58" i="59"/>
  <c r="AI43" i="59"/>
  <c r="AI52" i="59"/>
  <c r="AH58" i="59"/>
  <c r="AL30" i="59"/>
  <c r="AU20" i="59"/>
  <c r="AU9" i="59"/>
  <c r="AU13" i="59"/>
  <c r="AU25" i="59"/>
  <c r="AU56" i="59"/>
  <c r="AU10" i="59"/>
  <c r="AU33" i="59"/>
  <c r="AU37" i="59"/>
  <c r="AU48" i="59"/>
  <c r="AU50" i="59"/>
  <c r="AU52" i="59"/>
  <c r="AU49" i="59"/>
  <c r="AU11" i="59"/>
  <c r="AU23" i="59"/>
  <c r="AU34" i="59"/>
  <c r="AU12" i="59"/>
  <c r="AU14" i="59"/>
  <c r="AU24" i="59"/>
  <c r="AU26" i="59"/>
  <c r="AU35" i="59"/>
  <c r="AU51" i="59"/>
  <c r="AU15" i="59"/>
  <c r="AU19" i="59"/>
  <c r="AU36" i="59"/>
  <c r="AU38" i="59"/>
  <c r="AU16" i="59"/>
  <c r="AU27" i="59"/>
  <c r="AU39" i="59"/>
  <c r="AU43" i="59"/>
  <c r="AU57" i="59"/>
  <c r="AU8" i="59"/>
  <c r="AU32" i="59"/>
  <c r="AU17" i="59"/>
  <c r="AU28" i="59"/>
  <c r="AU40" i="59"/>
  <c r="AU53" i="59"/>
  <c r="AU41" i="59"/>
  <c r="AU55" i="59"/>
  <c r="AM7" i="59"/>
  <c r="AI12" i="59"/>
  <c r="AI18" i="59"/>
  <c r="AI24" i="59"/>
  <c r="AI36" i="59"/>
  <c r="AI42" i="59"/>
  <c r="AI48" i="59"/>
  <c r="AI54" i="59"/>
  <c r="AN7" i="59"/>
  <c r="AO7" i="59"/>
  <c r="AI11" i="59"/>
  <c r="AI17" i="59"/>
  <c r="AI23" i="59"/>
  <c r="AI29" i="59"/>
  <c r="AI35" i="59"/>
  <c r="AI41" i="59"/>
  <c r="AI47" i="59"/>
  <c r="AI53" i="59"/>
  <c r="AP7" i="59"/>
  <c r="AQ7" i="59"/>
  <c r="AI10" i="59"/>
  <c r="AI16" i="59"/>
  <c r="AI22" i="59"/>
  <c r="AI28" i="59"/>
  <c r="AI34" i="59"/>
  <c r="AI40" i="59"/>
  <c r="AI46" i="59"/>
  <c r="AR7" i="59"/>
  <c r="AS7" i="59"/>
  <c r="AI9" i="59"/>
  <c r="AI15" i="59"/>
  <c r="AI21" i="59"/>
  <c r="AI27" i="59"/>
  <c r="AI33" i="59"/>
  <c r="AI39" i="59"/>
  <c r="AI45" i="59"/>
  <c r="AI51" i="59"/>
  <c r="AI57" i="59"/>
  <c r="AT7" i="59"/>
  <c r="AI8" i="59"/>
  <c r="AI14" i="59"/>
  <c r="AI20" i="59"/>
  <c r="AI26" i="59"/>
  <c r="AI32" i="59"/>
  <c r="AI38" i="59"/>
  <c r="AI44" i="59"/>
  <c r="AI50" i="59"/>
  <c r="AI56" i="59"/>
  <c r="O13" i="58"/>
  <c r="O25" i="58"/>
  <c r="O37" i="58"/>
  <c r="O49" i="58"/>
  <c r="O15" i="58"/>
  <c r="O27" i="58"/>
  <c r="O39" i="58"/>
  <c r="O51" i="58"/>
  <c r="O16" i="58"/>
  <c r="O28" i="58"/>
  <c r="O40" i="58"/>
  <c r="O52" i="58"/>
  <c r="O17" i="58"/>
  <c r="O29" i="58"/>
  <c r="O41" i="58"/>
  <c r="O53" i="58"/>
  <c r="O18" i="58"/>
  <c r="O30" i="58"/>
  <c r="O42" i="58"/>
  <c r="O54" i="58"/>
  <c r="O7" i="58"/>
  <c r="O19" i="58"/>
  <c r="O31" i="58"/>
  <c r="O43" i="58"/>
  <c r="O55" i="58"/>
  <c r="O6" i="58"/>
  <c r="AD7" i="63" l="1"/>
  <c r="Z47" i="63"/>
  <c r="AD47" i="63" s="1"/>
  <c r="AE47" i="63" s="1"/>
  <c r="Z20" i="63"/>
  <c r="AD20" i="63" s="1"/>
  <c r="AE20" i="63" s="1"/>
  <c r="Z52" i="63"/>
  <c r="AD52" i="63" s="1"/>
  <c r="AE52" i="63" s="1"/>
  <c r="Z41" i="63"/>
  <c r="AD41" i="63" s="1"/>
  <c r="AE41" i="63" s="1"/>
  <c r="Z8" i="63"/>
  <c r="AD8" i="63" s="1"/>
  <c r="AE8" i="63" s="1"/>
  <c r="Z44" i="63"/>
  <c r="AD44" i="63" s="1"/>
  <c r="AE44" i="63" s="1"/>
  <c r="Z13" i="63"/>
  <c r="AD13" i="63" s="1"/>
  <c r="AE13" i="63" s="1"/>
  <c r="Z39" i="63"/>
  <c r="AD39" i="63" s="1"/>
  <c r="AE39" i="63" s="1"/>
  <c r="Z33" i="63"/>
  <c r="AD33" i="63" s="1"/>
  <c r="AE33" i="63" s="1"/>
  <c r="Z42" i="63"/>
  <c r="AD42" i="63" s="1"/>
  <c r="AE42" i="63" s="1"/>
  <c r="Z51" i="63"/>
  <c r="AD51" i="63" s="1"/>
  <c r="AE51" i="63" s="1"/>
  <c r="Z26" i="63"/>
  <c r="AD26" i="63" s="1"/>
  <c r="AE26" i="63" s="1"/>
  <c r="Z56" i="63"/>
  <c r="AD56" i="63" s="1"/>
  <c r="AE56" i="63" s="1"/>
  <c r="Z40" i="63"/>
  <c r="AD40" i="63" s="1"/>
  <c r="AE40" i="63" s="1"/>
  <c r="Z22" i="63"/>
  <c r="AD22" i="63" s="1"/>
  <c r="AE22" i="63" s="1"/>
  <c r="Z12" i="63"/>
  <c r="AD12" i="63" s="1"/>
  <c r="AE12" i="63" s="1"/>
  <c r="Z10" i="63"/>
  <c r="AD10" i="63" s="1"/>
  <c r="AE10" i="63" s="1"/>
  <c r="Z27" i="63"/>
  <c r="AD27" i="63" s="1"/>
  <c r="AE27" i="63" s="1"/>
  <c r="Z21" i="63"/>
  <c r="AD21" i="63" s="1"/>
  <c r="AE21" i="63" s="1"/>
  <c r="Z31" i="63"/>
  <c r="AD31" i="63" s="1"/>
  <c r="AE31" i="63" s="1"/>
  <c r="Z50" i="63"/>
  <c r="AD50" i="63" s="1"/>
  <c r="AE50" i="63" s="1"/>
  <c r="Z32" i="63"/>
  <c r="AD32" i="63" s="1"/>
  <c r="AE32" i="63" s="1"/>
  <c r="Z48" i="63"/>
  <c r="AD48" i="63" s="1"/>
  <c r="AE48" i="63" s="1"/>
  <c r="Z35" i="63"/>
  <c r="AD35" i="63" s="1"/>
  <c r="AE35" i="63" s="1"/>
  <c r="Z17" i="63"/>
  <c r="AD17" i="63" s="1"/>
  <c r="AE17" i="63" s="1"/>
  <c r="Z15" i="63"/>
  <c r="AD15" i="63" s="1"/>
  <c r="AE15" i="63" s="1"/>
  <c r="Z18" i="63"/>
  <c r="AD18" i="63" s="1"/>
  <c r="AE18" i="63" s="1"/>
  <c r="Z19" i="63"/>
  <c r="AD19" i="63" s="1"/>
  <c r="AE19" i="63" s="1"/>
  <c r="Z23" i="63"/>
  <c r="AD23" i="63" s="1"/>
  <c r="AE23" i="63" s="1"/>
  <c r="Z57" i="63"/>
  <c r="AD57" i="63" s="1"/>
  <c r="AE57" i="63" s="1"/>
  <c r="Z28" i="63"/>
  <c r="AD28" i="63" s="1"/>
  <c r="AE28" i="63" s="1"/>
  <c r="Z30" i="63"/>
  <c r="AD30" i="63" s="1"/>
  <c r="AE30" i="63" s="1"/>
  <c r="Z45" i="63"/>
  <c r="AD45" i="63" s="1"/>
  <c r="AE45" i="63" s="1"/>
  <c r="Z54" i="63"/>
  <c r="AD54" i="63" s="1"/>
  <c r="AE54" i="63" s="1"/>
  <c r="Z11" i="63"/>
  <c r="AD11" i="63" s="1"/>
  <c r="AE11" i="63" s="1"/>
  <c r="Z25" i="63"/>
  <c r="AD25" i="63" s="1"/>
  <c r="AE25" i="63" s="1"/>
  <c r="Z29" i="63"/>
  <c r="AD29" i="63" s="1"/>
  <c r="AE29" i="63" s="1"/>
  <c r="Z9" i="63"/>
  <c r="AD9" i="63" s="1"/>
  <c r="AE9" i="63" s="1"/>
  <c r="Z43" i="63"/>
  <c r="AD43" i="63" s="1"/>
  <c r="AE43" i="63" s="1"/>
  <c r="Z14" i="63"/>
  <c r="AD14" i="63" s="1"/>
  <c r="AE14" i="63" s="1"/>
  <c r="O44" i="58"/>
  <c r="Z34" i="63"/>
  <c r="AD34" i="63" s="1"/>
  <c r="AE34" i="63" s="1"/>
  <c r="Z37" i="63"/>
  <c r="AD37" i="63" s="1"/>
  <c r="AE37" i="63" s="1"/>
  <c r="O38" i="58"/>
  <c r="Z36" i="63"/>
  <c r="AD36" i="63" s="1"/>
  <c r="AE36" i="63" s="1"/>
  <c r="Z38" i="63"/>
  <c r="AD38" i="63" s="1"/>
  <c r="AE38" i="63" s="1"/>
  <c r="AS58" i="59"/>
  <c r="AU30" i="59"/>
  <c r="AT58" i="59"/>
  <c r="AL58" i="59"/>
  <c r="AN58" i="59"/>
  <c r="AP58" i="59"/>
  <c r="AI58" i="59"/>
  <c r="AM58" i="59"/>
  <c r="AR58" i="59"/>
  <c r="AO58" i="59"/>
  <c r="AQ58" i="59"/>
  <c r="G5" i="46"/>
  <c r="G56" i="46" s="1"/>
  <c r="AU7" i="59"/>
  <c r="O57" i="58"/>
  <c r="Z58" i="63" l="1"/>
  <c r="AD58" i="63"/>
  <c r="AE7" i="63"/>
  <c r="AE58" i="63" s="1"/>
  <c r="AF39" i="63" s="1"/>
  <c r="AU58" i="59"/>
  <c r="D56" i="54"/>
  <c r="D55" i="54"/>
  <c r="D54" i="54"/>
  <c r="D53" i="54"/>
  <c r="D52" i="54"/>
  <c r="D51" i="54"/>
  <c r="D50" i="54"/>
  <c r="D49" i="54"/>
  <c r="D48" i="54"/>
  <c r="D47" i="54"/>
  <c r="D46" i="54"/>
  <c r="D45" i="54"/>
  <c r="D44" i="54"/>
  <c r="D43" i="54"/>
  <c r="D42" i="54"/>
  <c r="D41" i="54"/>
  <c r="D40" i="54"/>
  <c r="D39" i="54"/>
  <c r="D38" i="54"/>
  <c r="D37" i="54"/>
  <c r="D36" i="54"/>
  <c r="D35" i="54"/>
  <c r="D34" i="54"/>
  <c r="D33" i="54"/>
  <c r="D32" i="54"/>
  <c r="D31" i="54"/>
  <c r="D30" i="54"/>
  <c r="D29" i="54"/>
  <c r="D28" i="54"/>
  <c r="D27" i="54"/>
  <c r="D26" i="54"/>
  <c r="D25" i="54"/>
  <c r="D24" i="54"/>
  <c r="D23" i="54"/>
  <c r="D22" i="54"/>
  <c r="D21" i="54"/>
  <c r="D20" i="54"/>
  <c r="D19" i="54"/>
  <c r="D18" i="54"/>
  <c r="D17" i="54"/>
  <c r="D16" i="54"/>
  <c r="D15" i="54"/>
  <c r="D14" i="54"/>
  <c r="D13" i="54"/>
  <c r="D12" i="54"/>
  <c r="D11" i="54"/>
  <c r="D10" i="54"/>
  <c r="D9" i="54"/>
  <c r="D8" i="54"/>
  <c r="D7" i="54"/>
  <c r="D6" i="54"/>
  <c r="G39" i="53" l="1"/>
  <c r="M37" i="46"/>
  <c r="AF33" i="63"/>
  <c r="AF21" i="63"/>
  <c r="AF18" i="63"/>
  <c r="AF56" i="63"/>
  <c r="AF8" i="63"/>
  <c r="AF23" i="63"/>
  <c r="AF37" i="63"/>
  <c r="AF50" i="63"/>
  <c r="AF27" i="63"/>
  <c r="AF57" i="63"/>
  <c r="AF9" i="63"/>
  <c r="AF48" i="63"/>
  <c r="AF47" i="63"/>
  <c r="AF31" i="63"/>
  <c r="AF52" i="63"/>
  <c r="AF12" i="63"/>
  <c r="AF11" i="63"/>
  <c r="AF44" i="63"/>
  <c r="AF38" i="63"/>
  <c r="AF20" i="63"/>
  <c r="AF34" i="63"/>
  <c r="AF42" i="63"/>
  <c r="AF54" i="63"/>
  <c r="AF40" i="63"/>
  <c r="AF36" i="63"/>
  <c r="AF28" i="63"/>
  <c r="AF7" i="63"/>
  <c r="AF49" i="63"/>
  <c r="AF55" i="63"/>
  <c r="AF46" i="63"/>
  <c r="AF53" i="63"/>
  <c r="AF24" i="63"/>
  <c r="AF16" i="63"/>
  <c r="AF51" i="63"/>
  <c r="AF10" i="63"/>
  <c r="AF35" i="63"/>
  <c r="AF19" i="63"/>
  <c r="AF41" i="63"/>
  <c r="AF45" i="63"/>
  <c r="AF14" i="63"/>
  <c r="AF29" i="63"/>
  <c r="AF30" i="63"/>
  <c r="AF13" i="63"/>
  <c r="AF17" i="63"/>
  <c r="AF26" i="63"/>
  <c r="AF43" i="63"/>
  <c r="AF22" i="63"/>
  <c r="AF32" i="63"/>
  <c r="AF25" i="63"/>
  <c r="AF15" i="63"/>
  <c r="B53" i="57"/>
  <c r="G36" i="53" l="1"/>
  <c r="M34" i="46"/>
  <c r="G9" i="53"/>
  <c r="M7" i="46"/>
  <c r="G37" i="53"/>
  <c r="M35" i="46"/>
  <c r="G13" i="53"/>
  <c r="M11" i="46"/>
  <c r="G29" i="53"/>
  <c r="M27" i="46"/>
  <c r="G50" i="53"/>
  <c r="M48" i="46"/>
  <c r="G8" i="53"/>
  <c r="M6" i="46"/>
  <c r="G32" i="53"/>
  <c r="M30" i="46"/>
  <c r="G28" i="53"/>
  <c r="M26" i="46"/>
  <c r="G54" i="53"/>
  <c r="M52" i="46"/>
  <c r="G57" i="53"/>
  <c r="M55" i="46"/>
  <c r="G18" i="53"/>
  <c r="M16" i="46"/>
  <c r="G44" i="53"/>
  <c r="M42" i="46"/>
  <c r="G16" i="53"/>
  <c r="M14" i="46"/>
  <c r="G33" i="53"/>
  <c r="M31" i="46"/>
  <c r="G31" i="53"/>
  <c r="M29" i="46"/>
  <c r="G30" i="53"/>
  <c r="M28" i="46"/>
  <c r="G27" i="53"/>
  <c r="M25" i="46"/>
  <c r="G14" i="53"/>
  <c r="M12" i="46"/>
  <c r="G40" i="53"/>
  <c r="M38" i="46"/>
  <c r="G45" i="53"/>
  <c r="M43" i="46"/>
  <c r="G41" i="53"/>
  <c r="M39" i="46"/>
  <c r="G42" i="53"/>
  <c r="M40" i="46"/>
  <c r="G23" i="53"/>
  <c r="M21" i="46"/>
  <c r="G34" i="53"/>
  <c r="M32" i="46"/>
  <c r="G35" i="53"/>
  <c r="M33" i="46"/>
  <c r="G56" i="53"/>
  <c r="M54" i="46"/>
  <c r="G38" i="53"/>
  <c r="M36" i="46"/>
  <c r="G15" i="53"/>
  <c r="M13" i="46"/>
  <c r="G21" i="53"/>
  <c r="M19" i="46"/>
  <c r="G53" i="53"/>
  <c r="M51" i="46"/>
  <c r="G46" i="53"/>
  <c r="M44" i="46"/>
  <c r="G26" i="53"/>
  <c r="M24" i="46"/>
  <c r="G55" i="53"/>
  <c r="M53" i="46"/>
  <c r="G47" i="53"/>
  <c r="M45" i="46"/>
  <c r="G7" i="53"/>
  <c r="AF58" i="63"/>
  <c r="M5" i="46"/>
  <c r="G19" i="53"/>
  <c r="M17" i="46"/>
  <c r="G20" i="53"/>
  <c r="M18" i="46"/>
  <c r="G10" i="53"/>
  <c r="M8" i="46"/>
  <c r="G51" i="53"/>
  <c r="M49" i="46"/>
  <c r="G25" i="53"/>
  <c r="M23" i="46"/>
  <c r="G11" i="53"/>
  <c r="M9" i="46"/>
  <c r="G24" i="53"/>
  <c r="M22" i="46"/>
  <c r="G12" i="53"/>
  <c r="M10" i="46"/>
  <c r="G22" i="53"/>
  <c r="M20" i="46"/>
  <c r="G52" i="53"/>
  <c r="M50" i="46"/>
  <c r="G43" i="53"/>
  <c r="M41" i="46"/>
  <c r="G17" i="53"/>
  <c r="M15" i="46"/>
  <c r="G49" i="53"/>
  <c r="M47" i="46"/>
  <c r="G48" i="53"/>
  <c r="M46" i="46"/>
  <c r="K45" i="46"/>
  <c r="K44" i="46"/>
  <c r="K33" i="46"/>
  <c r="K32" i="46"/>
  <c r="K21" i="46"/>
  <c r="K20" i="46"/>
  <c r="K9" i="46"/>
  <c r="K8" i="46"/>
  <c r="K55" i="46"/>
  <c r="K54" i="46"/>
  <c r="K53" i="46"/>
  <c r="K52" i="46"/>
  <c r="K51" i="46"/>
  <c r="K50" i="46"/>
  <c r="K49" i="46"/>
  <c r="K48" i="46"/>
  <c r="K47" i="46"/>
  <c r="K46" i="46"/>
  <c r="K43" i="46"/>
  <c r="K42" i="46"/>
  <c r="K41" i="46"/>
  <c r="K40" i="46"/>
  <c r="K39" i="46"/>
  <c r="K38" i="46"/>
  <c r="K37" i="46"/>
  <c r="K36" i="46"/>
  <c r="K35" i="46"/>
  <c r="K34" i="46"/>
  <c r="K31" i="46"/>
  <c r="K30" i="46"/>
  <c r="K29" i="46"/>
  <c r="K28" i="46"/>
  <c r="K27" i="46"/>
  <c r="K26" i="46"/>
  <c r="K25" i="46"/>
  <c r="K24" i="46"/>
  <c r="K23" i="46"/>
  <c r="K22" i="46"/>
  <c r="K19" i="46"/>
  <c r="K18" i="46"/>
  <c r="K17" i="46"/>
  <c r="K16" i="46"/>
  <c r="K15" i="46"/>
  <c r="K14" i="46"/>
  <c r="K13" i="46"/>
  <c r="K12" i="46"/>
  <c r="K11" i="46"/>
  <c r="K10" i="46"/>
  <c r="K7" i="46"/>
  <c r="K6" i="46"/>
  <c r="K5" i="46"/>
  <c r="F5" i="41" l="1"/>
  <c r="J5" i="41" s="1"/>
  <c r="F4" i="41"/>
  <c r="J6" i="61" l="1"/>
  <c r="J20" i="61"/>
  <c r="J10" i="61"/>
  <c r="J38" i="61"/>
  <c r="J45" i="61"/>
  <c r="J31" i="61"/>
  <c r="J24" i="61"/>
  <c r="J18" i="61"/>
  <c r="J11" i="61"/>
  <c r="J51" i="61"/>
  <c r="J49" i="61"/>
  <c r="J32" i="61"/>
  <c r="J42" i="61"/>
  <c r="J23" i="61"/>
  <c r="J52" i="61"/>
  <c r="J40" i="61"/>
  <c r="J41" i="61"/>
  <c r="J13" i="61"/>
  <c r="J39" i="61"/>
  <c r="J7" i="61"/>
  <c r="J17" i="61"/>
  <c r="J54" i="61"/>
  <c r="J43" i="61"/>
  <c r="J53" i="61"/>
  <c r="J12" i="61"/>
  <c r="J21" i="61"/>
  <c r="J22" i="61"/>
  <c r="J55" i="61"/>
  <c r="J33" i="61"/>
  <c r="J8" i="61"/>
  <c r="J48" i="61"/>
  <c r="J46" i="61"/>
  <c r="J34" i="61"/>
  <c r="J26" i="61"/>
  <c r="J15" i="61"/>
  <c r="J50" i="61"/>
  <c r="J30" i="61"/>
  <c r="J44" i="61"/>
  <c r="J56" i="61"/>
  <c r="J47" i="61"/>
  <c r="J29" i="61"/>
  <c r="J16" i="61"/>
  <c r="J25" i="61"/>
  <c r="J37" i="61"/>
  <c r="J9" i="61"/>
  <c r="J19" i="61"/>
  <c r="J14" i="61"/>
  <c r="J27" i="61"/>
  <c r="J35" i="61"/>
  <c r="J28" i="61"/>
  <c r="J36" i="61"/>
  <c r="J4" i="41"/>
  <c r="F56" i="55"/>
  <c r="C56" i="55"/>
  <c r="J49" i="55" s="1"/>
  <c r="B56" i="55"/>
  <c r="G55" i="55"/>
  <c r="H55" i="55" s="1"/>
  <c r="D55" i="55"/>
  <c r="G54" i="55"/>
  <c r="H54" i="55" s="1"/>
  <c r="D54" i="55"/>
  <c r="G53" i="55"/>
  <c r="H53" i="55" s="1"/>
  <c r="D53" i="55"/>
  <c r="G52" i="55"/>
  <c r="H52" i="55" s="1"/>
  <c r="D52" i="55"/>
  <c r="G51" i="55"/>
  <c r="H51" i="55" s="1"/>
  <c r="D51" i="55"/>
  <c r="G50" i="55"/>
  <c r="H50" i="55" s="1"/>
  <c r="D50" i="55"/>
  <c r="G49" i="55"/>
  <c r="H49" i="55" s="1"/>
  <c r="D49" i="55"/>
  <c r="J48" i="55"/>
  <c r="G48" i="55"/>
  <c r="H48" i="55" s="1"/>
  <c r="D48" i="55"/>
  <c r="G47" i="55"/>
  <c r="H47" i="55" s="1"/>
  <c r="D47" i="55"/>
  <c r="G46" i="55"/>
  <c r="H46" i="55" s="1"/>
  <c r="D46" i="55"/>
  <c r="G45" i="55"/>
  <c r="H45" i="55" s="1"/>
  <c r="D45" i="55"/>
  <c r="G44" i="55"/>
  <c r="H44" i="55" s="1"/>
  <c r="D44" i="55"/>
  <c r="G43" i="55"/>
  <c r="H43" i="55" s="1"/>
  <c r="D43" i="55"/>
  <c r="G42" i="55"/>
  <c r="H42" i="55" s="1"/>
  <c r="D42" i="55"/>
  <c r="G41" i="55"/>
  <c r="H41" i="55" s="1"/>
  <c r="D41" i="55"/>
  <c r="H40" i="55"/>
  <c r="G40" i="55"/>
  <c r="D40" i="55"/>
  <c r="G39" i="55"/>
  <c r="H39" i="55" s="1"/>
  <c r="D39" i="55"/>
  <c r="H38" i="55"/>
  <c r="G38" i="55"/>
  <c r="D38" i="55"/>
  <c r="G37" i="55"/>
  <c r="H37" i="55" s="1"/>
  <c r="D37" i="55"/>
  <c r="G36" i="55"/>
  <c r="H36" i="55" s="1"/>
  <c r="D36" i="55"/>
  <c r="G35" i="55"/>
  <c r="H35" i="55" s="1"/>
  <c r="D35" i="55"/>
  <c r="G34" i="55"/>
  <c r="H34" i="55" s="1"/>
  <c r="D34" i="55"/>
  <c r="G33" i="55"/>
  <c r="H33" i="55" s="1"/>
  <c r="D33" i="55"/>
  <c r="G32" i="55"/>
  <c r="H32" i="55" s="1"/>
  <c r="D32" i="55"/>
  <c r="H31" i="55"/>
  <c r="G31" i="55"/>
  <c r="D31" i="55"/>
  <c r="G30" i="55"/>
  <c r="H30" i="55" s="1"/>
  <c r="D30" i="55"/>
  <c r="G29" i="55"/>
  <c r="H29" i="55" s="1"/>
  <c r="D29" i="55"/>
  <c r="G28" i="55"/>
  <c r="H28" i="55" s="1"/>
  <c r="D28" i="55"/>
  <c r="G27" i="55"/>
  <c r="H27" i="55" s="1"/>
  <c r="D27" i="55"/>
  <c r="G26" i="55"/>
  <c r="H26" i="55" s="1"/>
  <c r="D26" i="55"/>
  <c r="H25" i="55"/>
  <c r="G25" i="55"/>
  <c r="D25" i="55"/>
  <c r="J24" i="55"/>
  <c r="G24" i="55"/>
  <c r="H24" i="55" s="1"/>
  <c r="D24" i="55"/>
  <c r="G23" i="55"/>
  <c r="H23" i="55" s="1"/>
  <c r="D23" i="55"/>
  <c r="G22" i="55"/>
  <c r="H22" i="55" s="1"/>
  <c r="D22" i="55"/>
  <c r="G21" i="55"/>
  <c r="H21" i="55" s="1"/>
  <c r="D21" i="55"/>
  <c r="G20" i="55"/>
  <c r="H20" i="55" s="1"/>
  <c r="D20" i="55"/>
  <c r="H19" i="55"/>
  <c r="G19" i="55"/>
  <c r="D19" i="55"/>
  <c r="G18" i="55"/>
  <c r="H18" i="55" s="1"/>
  <c r="D18" i="55"/>
  <c r="G17" i="55"/>
  <c r="H17" i="55" s="1"/>
  <c r="D17" i="55"/>
  <c r="G16" i="55"/>
  <c r="H16" i="55" s="1"/>
  <c r="D16" i="55"/>
  <c r="G15" i="55"/>
  <c r="H15" i="55" s="1"/>
  <c r="D15" i="55"/>
  <c r="G14" i="55"/>
  <c r="H14" i="55" s="1"/>
  <c r="D14" i="55"/>
  <c r="J13" i="55"/>
  <c r="G13" i="55"/>
  <c r="H13" i="55" s="1"/>
  <c r="D13" i="55"/>
  <c r="J12" i="55"/>
  <c r="G12" i="55"/>
  <c r="H12" i="55" s="1"/>
  <c r="D12" i="55"/>
  <c r="G11" i="55"/>
  <c r="H11" i="55" s="1"/>
  <c r="D11" i="55"/>
  <c r="G10" i="55"/>
  <c r="H10" i="55" s="1"/>
  <c r="D10" i="55"/>
  <c r="G9" i="55"/>
  <c r="H9" i="55" s="1"/>
  <c r="D9" i="55"/>
  <c r="G8" i="55"/>
  <c r="H8" i="55" s="1"/>
  <c r="D8" i="55"/>
  <c r="G7" i="55"/>
  <c r="H7" i="55" s="1"/>
  <c r="D7" i="55"/>
  <c r="G6" i="55"/>
  <c r="H6" i="55" s="1"/>
  <c r="D6" i="55"/>
  <c r="G5" i="55"/>
  <c r="H5" i="55" s="1"/>
  <c r="D5" i="55"/>
  <c r="I6" i="61" l="1"/>
  <c r="I51" i="61"/>
  <c r="I30" i="61"/>
  <c r="I32" i="61"/>
  <c r="I23" i="61"/>
  <c r="I55" i="61"/>
  <c r="I37" i="61"/>
  <c r="I38" i="61"/>
  <c r="I22" i="61"/>
  <c r="I18" i="61"/>
  <c r="I11" i="61"/>
  <c r="I12" i="61"/>
  <c r="I49" i="61"/>
  <c r="I50" i="61"/>
  <c r="I40" i="61"/>
  <c r="I42" i="61"/>
  <c r="I24" i="61"/>
  <c r="I13" i="61"/>
  <c r="I46" i="61"/>
  <c r="I56" i="61"/>
  <c r="I16" i="61"/>
  <c r="I36" i="61"/>
  <c r="I9" i="61"/>
  <c r="I26" i="61"/>
  <c r="I35" i="61"/>
  <c r="I33" i="61"/>
  <c r="I52" i="61"/>
  <c r="I17" i="61"/>
  <c r="I20" i="61"/>
  <c r="I15" i="61"/>
  <c r="I54" i="61"/>
  <c r="I8" i="61"/>
  <c r="I48" i="61"/>
  <c r="I7" i="61"/>
  <c r="I19" i="61"/>
  <c r="I21" i="61"/>
  <c r="I47" i="61"/>
  <c r="I41" i="61"/>
  <c r="I25" i="61"/>
  <c r="I14" i="61"/>
  <c r="I44" i="61"/>
  <c r="I28" i="61"/>
  <c r="I34" i="61"/>
  <c r="I45" i="61"/>
  <c r="I31" i="61"/>
  <c r="I53" i="61"/>
  <c r="I10" i="61"/>
  <c r="I39" i="61"/>
  <c r="I43" i="61"/>
  <c r="I27" i="61"/>
  <c r="I29" i="61"/>
  <c r="J36" i="55"/>
  <c r="E54" i="55"/>
  <c r="H56" i="55"/>
  <c r="I5" i="55" s="1"/>
  <c r="I6" i="55"/>
  <c r="I27" i="55"/>
  <c r="J35" i="55"/>
  <c r="J47" i="55"/>
  <c r="D56" i="55"/>
  <c r="E28" i="55" s="1"/>
  <c r="J10" i="55"/>
  <c r="J22" i="55"/>
  <c r="J34" i="55"/>
  <c r="J46" i="55"/>
  <c r="J21" i="55"/>
  <c r="J8" i="55"/>
  <c r="J20" i="55"/>
  <c r="J32" i="55"/>
  <c r="J44" i="55"/>
  <c r="J11" i="55"/>
  <c r="J23" i="55"/>
  <c r="J33" i="55"/>
  <c r="J45" i="55"/>
  <c r="J7" i="55"/>
  <c r="J19" i="55"/>
  <c r="J31" i="55"/>
  <c r="J43" i="55"/>
  <c r="J55" i="55"/>
  <c r="J6" i="55"/>
  <c r="J18" i="55"/>
  <c r="J30" i="55"/>
  <c r="J42" i="55"/>
  <c r="J54" i="55"/>
  <c r="J9" i="55"/>
  <c r="J5" i="55"/>
  <c r="J17" i="55"/>
  <c r="J29" i="55"/>
  <c r="J41" i="55"/>
  <c r="J53" i="55"/>
  <c r="J16" i="55"/>
  <c r="J28" i="55"/>
  <c r="J40" i="55"/>
  <c r="J52" i="55"/>
  <c r="J15" i="55"/>
  <c r="J27" i="55"/>
  <c r="J39" i="55"/>
  <c r="J51" i="55"/>
  <c r="J14" i="55"/>
  <c r="J26" i="55"/>
  <c r="J38" i="55"/>
  <c r="J50" i="55"/>
  <c r="J25" i="55"/>
  <c r="J37" i="55"/>
  <c r="I24" i="55" l="1"/>
  <c r="I8" i="55"/>
  <c r="I55" i="55"/>
  <c r="I17" i="55"/>
  <c r="I26" i="55"/>
  <c r="I49" i="55"/>
  <c r="E43" i="55"/>
  <c r="I9" i="55"/>
  <c r="I31" i="55"/>
  <c r="I30" i="55"/>
  <c r="I18" i="55"/>
  <c r="I54" i="55"/>
  <c r="I34" i="55"/>
  <c r="I39" i="55"/>
  <c r="I15" i="55"/>
  <c r="I16" i="55"/>
  <c r="I21" i="55"/>
  <c r="E34" i="55"/>
  <c r="I46" i="55"/>
  <c r="I41" i="55"/>
  <c r="I25" i="55"/>
  <c r="I13" i="55"/>
  <c r="E12" i="55"/>
  <c r="I33" i="55"/>
  <c r="E40" i="55"/>
  <c r="I32" i="55"/>
  <c r="I53" i="55"/>
  <c r="I50" i="55"/>
  <c r="I12" i="55"/>
  <c r="I52" i="55"/>
  <c r="I28" i="55"/>
  <c r="I22" i="55"/>
  <c r="I7" i="55"/>
  <c r="I10" i="55"/>
  <c r="I42" i="55"/>
  <c r="I37" i="55"/>
  <c r="I40" i="55"/>
  <c r="I20" i="55"/>
  <c r="I36" i="55"/>
  <c r="I48" i="55"/>
  <c r="I44" i="55"/>
  <c r="E22" i="55"/>
  <c r="E42" i="55"/>
  <c r="E49" i="55"/>
  <c r="E31" i="55"/>
  <c r="E25" i="55"/>
  <c r="E24" i="55"/>
  <c r="E37" i="55"/>
  <c r="E16" i="55"/>
  <c r="E18" i="55"/>
  <c r="I51" i="55"/>
  <c r="E7" i="55"/>
  <c r="I19" i="55"/>
  <c r="I43" i="55"/>
  <c r="E10" i="55"/>
  <c r="I14" i="55"/>
  <c r="E15" i="55"/>
  <c r="E27" i="55"/>
  <c r="I45" i="55"/>
  <c r="I29" i="55"/>
  <c r="J56" i="55"/>
  <c r="E45" i="55"/>
  <c r="E33" i="55"/>
  <c r="E21" i="55"/>
  <c r="E9" i="55"/>
  <c r="E47" i="55"/>
  <c r="E35" i="55"/>
  <c r="E23" i="55"/>
  <c r="E11" i="55"/>
  <c r="E36" i="55"/>
  <c r="E14" i="55"/>
  <c r="E50" i="55"/>
  <c r="E38" i="55"/>
  <c r="E26" i="55"/>
  <c r="E53" i="55"/>
  <c r="E20" i="55"/>
  <c r="E41" i="55"/>
  <c r="E44" i="55"/>
  <c r="E32" i="55"/>
  <c r="E29" i="55"/>
  <c r="E17" i="55"/>
  <c r="E5" i="55"/>
  <c r="E8" i="55"/>
  <c r="E51" i="55"/>
  <c r="E55" i="55"/>
  <c r="E39" i="55"/>
  <c r="E6" i="55"/>
  <c r="E52" i="55"/>
  <c r="E13" i="55"/>
  <c r="E30" i="55"/>
  <c r="E46" i="55"/>
  <c r="I38" i="55"/>
  <c r="I47" i="55"/>
  <c r="I11" i="55"/>
  <c r="I35" i="55"/>
  <c r="I23" i="55"/>
  <c r="E48" i="55"/>
  <c r="E19" i="55"/>
  <c r="E56" i="55" l="1"/>
  <c r="I56" i="55"/>
  <c r="F13" i="41" l="1"/>
  <c r="F14" i="41" s="1"/>
  <c r="F9" i="41"/>
  <c r="J9" i="41" s="1"/>
  <c r="F8" i="41"/>
  <c r="J8" i="41" s="1"/>
  <c r="F7" i="41"/>
  <c r="J7" i="41" s="1"/>
  <c r="F6" i="41"/>
  <c r="L38" i="61" l="1"/>
  <c r="L12" i="61"/>
  <c r="L7" i="61"/>
  <c r="L42" i="61"/>
  <c r="L33" i="61"/>
  <c r="L11" i="61"/>
  <c r="L14" i="61"/>
  <c r="L15" i="61"/>
  <c r="L29" i="61"/>
  <c r="L39" i="61"/>
  <c r="L18" i="61"/>
  <c r="L16" i="61"/>
  <c r="L55" i="61"/>
  <c r="L20" i="61"/>
  <c r="L25" i="61"/>
  <c r="L6" i="61"/>
  <c r="L48" i="61"/>
  <c r="L54" i="61"/>
  <c r="L35" i="61"/>
  <c r="L22" i="61"/>
  <c r="L56" i="61"/>
  <c r="L51" i="61"/>
  <c r="L8" i="61"/>
  <c r="L31" i="61"/>
  <c r="L50" i="61"/>
  <c r="L23" i="61"/>
  <c r="L28" i="61"/>
  <c r="L26" i="61"/>
  <c r="L44" i="61"/>
  <c r="L47" i="61"/>
  <c r="L37" i="61"/>
  <c r="L32" i="61"/>
  <c r="L52" i="61"/>
  <c r="L49" i="61"/>
  <c r="L27" i="61"/>
  <c r="L17" i="61"/>
  <c r="L40" i="61"/>
  <c r="L45" i="61"/>
  <c r="L46" i="61"/>
  <c r="L24" i="61"/>
  <c r="L13" i="61"/>
  <c r="L10" i="61"/>
  <c r="L36" i="61"/>
  <c r="L30" i="61"/>
  <c r="L34" i="61"/>
  <c r="L19" i="61"/>
  <c r="L21" i="61"/>
  <c r="L53" i="61"/>
  <c r="L43" i="61"/>
  <c r="L41" i="61"/>
  <c r="L9" i="61"/>
  <c r="N38" i="61"/>
  <c r="N41" i="61"/>
  <c r="N25" i="61"/>
  <c r="N9" i="61"/>
  <c r="N16" i="61"/>
  <c r="N35" i="61"/>
  <c r="N12" i="61"/>
  <c r="N7" i="61"/>
  <c r="N48" i="61"/>
  <c r="N11" i="61"/>
  <c r="N40" i="61"/>
  <c r="N15" i="61"/>
  <c r="N51" i="61"/>
  <c r="N23" i="61"/>
  <c r="N29" i="61"/>
  <c r="N28" i="61"/>
  <c r="N22" i="61"/>
  <c r="N20" i="61"/>
  <c r="N50" i="61"/>
  <c r="N56" i="61"/>
  <c r="N26" i="61"/>
  <c r="N55" i="61"/>
  <c r="N54" i="61"/>
  <c r="N8" i="61"/>
  <c r="N31" i="61"/>
  <c r="N52" i="61"/>
  <c r="N42" i="61"/>
  <c r="N17" i="61"/>
  <c r="N32" i="61"/>
  <c r="N44" i="61"/>
  <c r="N47" i="61"/>
  <c r="N18" i="61"/>
  <c r="N24" i="61"/>
  <c r="N34" i="61"/>
  <c r="N49" i="61"/>
  <c r="N33" i="61"/>
  <c r="N37" i="61"/>
  <c r="N19" i="61"/>
  <c r="N14" i="61"/>
  <c r="N27" i="61"/>
  <c r="N30" i="61"/>
  <c r="N13" i="61"/>
  <c r="N36" i="61"/>
  <c r="N45" i="61"/>
  <c r="N53" i="61"/>
  <c r="N43" i="61"/>
  <c r="N46" i="61"/>
  <c r="N21" i="61"/>
  <c r="N39" i="61"/>
  <c r="N6" i="61"/>
  <c r="N10" i="61"/>
  <c r="M38" i="61"/>
  <c r="M29" i="61"/>
  <c r="M39" i="61"/>
  <c r="M6" i="61"/>
  <c r="M10" i="61"/>
  <c r="M54" i="61"/>
  <c r="M41" i="61"/>
  <c r="M20" i="61"/>
  <c r="M25" i="61"/>
  <c r="M18" i="61"/>
  <c r="M42" i="61"/>
  <c r="M16" i="61"/>
  <c r="M45" i="61"/>
  <c r="M35" i="61"/>
  <c r="M12" i="61"/>
  <c r="M9" i="61"/>
  <c r="M31" i="61"/>
  <c r="M56" i="61"/>
  <c r="M15" i="61"/>
  <c r="M23" i="61"/>
  <c r="M51" i="61"/>
  <c r="M48" i="61"/>
  <c r="M11" i="61"/>
  <c r="M43" i="61"/>
  <c r="M55" i="61"/>
  <c r="M28" i="61"/>
  <c r="M44" i="61"/>
  <c r="M22" i="61"/>
  <c r="M50" i="61"/>
  <c r="M47" i="61"/>
  <c r="M53" i="61"/>
  <c r="M32" i="61"/>
  <c r="M37" i="61"/>
  <c r="M19" i="61"/>
  <c r="M52" i="61"/>
  <c r="M8" i="61"/>
  <c r="M27" i="61"/>
  <c r="M17" i="61"/>
  <c r="M26" i="61"/>
  <c r="M36" i="61"/>
  <c r="M13" i="61"/>
  <c r="M46" i="61"/>
  <c r="M24" i="61"/>
  <c r="M49" i="61"/>
  <c r="M40" i="61"/>
  <c r="M33" i="61"/>
  <c r="M30" i="61"/>
  <c r="M14" i="61"/>
  <c r="M21" i="61"/>
  <c r="M7" i="61"/>
  <c r="M34" i="61"/>
  <c r="J6" i="41"/>
  <c r="E10" i="46"/>
  <c r="E21" i="46"/>
  <c r="E50" i="46"/>
  <c r="E33" i="46"/>
  <c r="E27" i="46"/>
  <c r="E52" i="46"/>
  <c r="E23" i="46"/>
  <c r="E14" i="46"/>
  <c r="E17" i="46"/>
  <c r="E18" i="46"/>
  <c r="E13" i="46"/>
  <c r="E31" i="46"/>
  <c r="E38" i="46"/>
  <c r="E6" i="46"/>
  <c r="E7" i="46"/>
  <c r="E26" i="46"/>
  <c r="E37" i="46"/>
  <c r="E51" i="46"/>
  <c r="E47" i="46"/>
  <c r="E32" i="46"/>
  <c r="E41" i="46"/>
  <c r="E39" i="46"/>
  <c r="E46" i="46"/>
  <c r="E30" i="46"/>
  <c r="E53" i="46"/>
  <c r="E16" i="46"/>
  <c r="E15" i="46"/>
  <c r="E28" i="46"/>
  <c r="E24" i="46"/>
  <c r="E22" i="46"/>
  <c r="E45" i="46"/>
  <c r="E11" i="46"/>
  <c r="E36" i="46"/>
  <c r="E55" i="46"/>
  <c r="E8" i="46"/>
  <c r="E35" i="46"/>
  <c r="E49" i="46"/>
  <c r="E9" i="46"/>
  <c r="E25" i="46"/>
  <c r="E43" i="46"/>
  <c r="E40" i="46"/>
  <c r="E19" i="46"/>
  <c r="E34" i="46"/>
  <c r="E29" i="46"/>
  <c r="E12" i="46"/>
  <c r="E54" i="46"/>
  <c r="E20" i="46"/>
  <c r="E48" i="46"/>
  <c r="E42" i="46"/>
  <c r="E44" i="46"/>
  <c r="E5" i="46"/>
  <c r="F10" i="41"/>
  <c r="F15" i="41" s="1"/>
  <c r="C57" i="54"/>
  <c r="B57" i="54"/>
  <c r="K6" i="61" l="1"/>
  <c r="K24" i="61"/>
  <c r="K41" i="61"/>
  <c r="K14" i="61"/>
  <c r="K53" i="61"/>
  <c r="K20" i="61"/>
  <c r="K21" i="61"/>
  <c r="K22" i="61"/>
  <c r="K10" i="61"/>
  <c r="K39" i="61"/>
  <c r="K27" i="61"/>
  <c r="K17" i="61"/>
  <c r="K35" i="61"/>
  <c r="K49" i="61"/>
  <c r="K32" i="61"/>
  <c r="K44" i="61"/>
  <c r="K8" i="61"/>
  <c r="K52" i="61"/>
  <c r="K37" i="61"/>
  <c r="K48" i="61"/>
  <c r="K56" i="61"/>
  <c r="K33" i="61"/>
  <c r="K51" i="61"/>
  <c r="K12" i="61"/>
  <c r="K30" i="61"/>
  <c r="K47" i="61"/>
  <c r="K25" i="61"/>
  <c r="K16" i="61"/>
  <c r="K36" i="61"/>
  <c r="K11" i="61"/>
  <c r="K19" i="61"/>
  <c r="K29" i="61"/>
  <c r="K7" i="61"/>
  <c r="K46" i="61"/>
  <c r="K34" i="61"/>
  <c r="K45" i="61"/>
  <c r="K18" i="61"/>
  <c r="K9" i="61"/>
  <c r="K31" i="61"/>
  <c r="K42" i="61"/>
  <c r="K54" i="61"/>
  <c r="K43" i="61"/>
  <c r="K40" i="61"/>
  <c r="K38" i="61"/>
  <c r="K15" i="61"/>
  <c r="K55" i="61"/>
  <c r="K13" i="61"/>
  <c r="K26" i="61"/>
  <c r="K28" i="61"/>
  <c r="K50" i="61"/>
  <c r="K23" i="61"/>
  <c r="J10" i="41"/>
  <c r="J15" i="41" s="1"/>
  <c r="D57" i="54"/>
  <c r="O3" i="55" l="1"/>
  <c r="M3" i="55"/>
  <c r="N3" i="55"/>
  <c r="D58" i="53"/>
  <c r="E56" i="53" s="1"/>
  <c r="B58" i="53"/>
  <c r="C57" i="53" s="1"/>
  <c r="C47" i="53"/>
  <c r="C46" i="53"/>
  <c r="C21" i="53" l="1"/>
  <c r="C42" i="53"/>
  <c r="C14" i="53"/>
  <c r="C15" i="53"/>
  <c r="C17" i="53"/>
  <c r="C49" i="53"/>
  <c r="C34" i="53"/>
  <c r="C19" i="53"/>
  <c r="C51" i="53"/>
  <c r="C53" i="53"/>
  <c r="C38" i="53"/>
  <c r="C55" i="53"/>
  <c r="C7" i="53"/>
  <c r="C23" i="53"/>
  <c r="C39" i="53"/>
  <c r="C9" i="53"/>
  <c r="C25" i="53"/>
  <c r="C41" i="53"/>
  <c r="C43" i="53"/>
  <c r="C30" i="53"/>
  <c r="C31" i="53"/>
  <c r="C33" i="53"/>
  <c r="C18" i="53"/>
  <c r="C50" i="53"/>
  <c r="C35" i="53"/>
  <c r="C37" i="53"/>
  <c r="C22" i="53"/>
  <c r="C10" i="53"/>
  <c r="C26" i="53"/>
  <c r="C11" i="53"/>
  <c r="C27" i="53"/>
  <c r="C13" i="53"/>
  <c r="C29" i="53"/>
  <c r="C45" i="53"/>
  <c r="E43" i="53"/>
  <c r="E51" i="53"/>
  <c r="E9" i="53"/>
  <c r="E23" i="53"/>
  <c r="E24" i="53"/>
  <c r="E18" i="53"/>
  <c r="E40" i="53"/>
  <c r="E50" i="53"/>
  <c r="E30" i="53"/>
  <c r="E10" i="53"/>
  <c r="E52" i="53"/>
  <c r="E32" i="53"/>
  <c r="E46" i="53"/>
  <c r="E33" i="53"/>
  <c r="E47" i="53"/>
  <c r="E27" i="53"/>
  <c r="E34" i="53"/>
  <c r="E41" i="53"/>
  <c r="E48" i="53"/>
  <c r="E38" i="53"/>
  <c r="E25" i="53"/>
  <c r="E39" i="53"/>
  <c r="E26" i="53"/>
  <c r="E13" i="53"/>
  <c r="E7" i="53"/>
  <c r="E14" i="53"/>
  <c r="E21" i="53"/>
  <c r="E28" i="53"/>
  <c r="E37" i="53"/>
  <c r="E17" i="53"/>
  <c r="E45" i="53"/>
  <c r="E11" i="53"/>
  <c r="E12" i="53"/>
  <c r="E19" i="53"/>
  <c r="E20" i="53"/>
  <c r="E8" i="53"/>
  <c r="E35" i="53"/>
  <c r="E42" i="53"/>
  <c r="E49" i="53"/>
  <c r="E16" i="53"/>
  <c r="E44" i="53"/>
  <c r="E31" i="53"/>
  <c r="E15" i="53"/>
  <c r="E22" i="53"/>
  <c r="E29" i="53"/>
  <c r="E36" i="53"/>
  <c r="O38" i="55"/>
  <c r="O22" i="55"/>
  <c r="O24" i="55"/>
  <c r="O29" i="55"/>
  <c r="O53" i="55"/>
  <c r="O20" i="55"/>
  <c r="O6" i="55"/>
  <c r="O36" i="55"/>
  <c r="O49" i="55"/>
  <c r="O10" i="55"/>
  <c r="O13" i="55"/>
  <c r="O34" i="55"/>
  <c r="O12" i="55"/>
  <c r="O18" i="55"/>
  <c r="O39" i="55"/>
  <c r="O7" i="55"/>
  <c r="O48" i="55"/>
  <c r="O47" i="55"/>
  <c r="O8" i="55"/>
  <c r="O43" i="55"/>
  <c r="O35" i="55"/>
  <c r="O40" i="55"/>
  <c r="O26" i="55"/>
  <c r="O41" i="55"/>
  <c r="O11" i="55"/>
  <c r="O37" i="55"/>
  <c r="O21" i="55"/>
  <c r="O15" i="55"/>
  <c r="O52" i="55"/>
  <c r="O16" i="55"/>
  <c r="O46" i="55"/>
  <c r="O19" i="55"/>
  <c r="O31" i="55"/>
  <c r="O25" i="55"/>
  <c r="O23" i="55"/>
  <c r="O45" i="55"/>
  <c r="O9" i="55"/>
  <c r="O14" i="55"/>
  <c r="O28" i="55"/>
  <c r="O55" i="55"/>
  <c r="O27" i="55"/>
  <c r="O50" i="55"/>
  <c r="O32" i="55"/>
  <c r="O5" i="55"/>
  <c r="O51" i="55"/>
  <c r="O44" i="55"/>
  <c r="O54" i="55"/>
  <c r="O42" i="55"/>
  <c r="O30" i="55"/>
  <c r="O33" i="55"/>
  <c r="O17" i="55"/>
  <c r="N30" i="55"/>
  <c r="N41" i="55"/>
  <c r="N55" i="55"/>
  <c r="N9" i="55"/>
  <c r="N53" i="55"/>
  <c r="N49" i="55"/>
  <c r="N32" i="55"/>
  <c r="N27" i="55"/>
  <c r="N8" i="55"/>
  <c r="N26" i="55"/>
  <c r="N39" i="55"/>
  <c r="N33" i="55"/>
  <c r="N18" i="55"/>
  <c r="N6" i="55"/>
  <c r="N17" i="55"/>
  <c r="N25" i="55"/>
  <c r="N14" i="55"/>
  <c r="N34" i="55"/>
  <c r="N13" i="55"/>
  <c r="N31" i="55"/>
  <c r="N24" i="55"/>
  <c r="N16" i="55"/>
  <c r="N15" i="55"/>
  <c r="N54" i="55"/>
  <c r="N21" i="55"/>
  <c r="N46" i="55"/>
  <c r="N5" i="55"/>
  <c r="N48" i="55"/>
  <c r="N50" i="55"/>
  <c r="N19" i="55"/>
  <c r="N22" i="55"/>
  <c r="N51" i="55"/>
  <c r="N47" i="55"/>
  <c r="N38" i="55"/>
  <c r="N43" i="55"/>
  <c r="N37" i="55"/>
  <c r="N40" i="55"/>
  <c r="N12" i="55"/>
  <c r="N36" i="55"/>
  <c r="N20" i="55"/>
  <c r="N35" i="55"/>
  <c r="N23" i="55"/>
  <c r="N44" i="55"/>
  <c r="N28" i="55"/>
  <c r="N10" i="55"/>
  <c r="N29" i="55"/>
  <c r="N52" i="55"/>
  <c r="N42" i="55"/>
  <c r="N11" i="55"/>
  <c r="N7" i="55"/>
  <c r="N45" i="55"/>
  <c r="M12" i="55"/>
  <c r="M43" i="55"/>
  <c r="M40" i="55"/>
  <c r="M54" i="55"/>
  <c r="M34" i="55"/>
  <c r="M28" i="55"/>
  <c r="M23" i="55"/>
  <c r="M6" i="55"/>
  <c r="M38" i="55"/>
  <c r="M29" i="55"/>
  <c r="M11" i="55"/>
  <c r="M33" i="55"/>
  <c r="M8" i="55"/>
  <c r="M50" i="55"/>
  <c r="M14" i="55"/>
  <c r="M19" i="55"/>
  <c r="M10" i="55"/>
  <c r="M52" i="55"/>
  <c r="M45" i="55"/>
  <c r="M42" i="55"/>
  <c r="M49" i="55"/>
  <c r="M30" i="55"/>
  <c r="M51" i="55"/>
  <c r="M37" i="55"/>
  <c r="M48" i="55"/>
  <c r="M16" i="55"/>
  <c r="M36" i="55"/>
  <c r="M5" i="55"/>
  <c r="M7" i="55"/>
  <c r="M35" i="55"/>
  <c r="M47" i="55"/>
  <c r="M18" i="55"/>
  <c r="M39" i="55"/>
  <c r="M13" i="55"/>
  <c r="M20" i="55"/>
  <c r="M9" i="55"/>
  <c r="M44" i="55"/>
  <c r="M41" i="55"/>
  <c r="M26" i="55"/>
  <c r="M22" i="55"/>
  <c r="M21" i="55"/>
  <c r="M15" i="55"/>
  <c r="M17" i="55"/>
  <c r="M31" i="55"/>
  <c r="M27" i="55"/>
  <c r="M24" i="55"/>
  <c r="M55" i="55"/>
  <c r="M46" i="55"/>
  <c r="M32" i="55"/>
  <c r="M53" i="55"/>
  <c r="M25" i="55"/>
  <c r="C8" i="53"/>
  <c r="C12" i="53"/>
  <c r="C16" i="53"/>
  <c r="C20" i="53"/>
  <c r="C24" i="53"/>
  <c r="C28" i="53"/>
  <c r="C32" i="53"/>
  <c r="C36" i="53"/>
  <c r="C40" i="53"/>
  <c r="C44" i="53"/>
  <c r="C48" i="53"/>
  <c r="C52" i="53"/>
  <c r="C56" i="53"/>
  <c r="E55" i="53"/>
  <c r="E58" i="53"/>
  <c r="C54" i="53"/>
  <c r="E54" i="53"/>
  <c r="E57" i="53"/>
  <c r="E53" i="53"/>
  <c r="P22" i="55" l="1"/>
  <c r="D22" i="46" s="1"/>
  <c r="P48" i="55"/>
  <c r="D48" i="46" s="1"/>
  <c r="P52" i="55"/>
  <c r="D52" i="46" s="1"/>
  <c r="P15" i="55"/>
  <c r="D15" i="46" s="1"/>
  <c r="P30" i="55"/>
  <c r="D30" i="46" s="1"/>
  <c r="P53" i="55"/>
  <c r="D53" i="46" s="1"/>
  <c r="P39" i="55"/>
  <c r="D39" i="46" s="1"/>
  <c r="P35" i="55"/>
  <c r="D35" i="46" s="1"/>
  <c r="P19" i="55"/>
  <c r="D19" i="46" s="1"/>
  <c r="P14" i="55"/>
  <c r="D14" i="46" s="1"/>
  <c r="P43" i="55"/>
  <c r="D43" i="46" s="1"/>
  <c r="P24" i="55"/>
  <c r="D24" i="46" s="1"/>
  <c r="P28" i="55"/>
  <c r="D28" i="46" s="1"/>
  <c r="P54" i="55"/>
  <c r="D54" i="46" s="1"/>
  <c r="P26" i="55"/>
  <c r="D26" i="46" s="1"/>
  <c r="P36" i="55"/>
  <c r="D36" i="46" s="1"/>
  <c r="P16" i="55"/>
  <c r="D16" i="46" s="1"/>
  <c r="P50" i="55"/>
  <c r="D50" i="46" s="1"/>
  <c r="P13" i="55"/>
  <c r="D13" i="46" s="1"/>
  <c r="P27" i="55"/>
  <c r="D27" i="46" s="1"/>
  <c r="P38" i="55"/>
  <c r="D38" i="46" s="1"/>
  <c r="P17" i="55"/>
  <c r="D17" i="46" s="1"/>
  <c r="P21" i="55"/>
  <c r="D21" i="46" s="1"/>
  <c r="P7" i="55"/>
  <c r="D7" i="46" s="1"/>
  <c r="P10" i="55"/>
  <c r="D10" i="46" s="1"/>
  <c r="P34" i="55"/>
  <c r="D34" i="46" s="1"/>
  <c r="P41" i="55"/>
  <c r="D41" i="46" s="1"/>
  <c r="O56" i="55"/>
  <c r="P5" i="55"/>
  <c r="D5" i="46" s="1"/>
  <c r="M56" i="55"/>
  <c r="P44" i="55"/>
  <c r="D44" i="46" s="1"/>
  <c r="P8" i="55"/>
  <c r="D8" i="46" s="1"/>
  <c r="P46" i="55"/>
  <c r="D46" i="46" s="1"/>
  <c r="P9" i="55"/>
  <c r="D9" i="46" s="1"/>
  <c r="P37" i="55"/>
  <c r="D37" i="46" s="1"/>
  <c r="P33" i="55"/>
  <c r="D33" i="46" s="1"/>
  <c r="N56" i="55"/>
  <c r="P25" i="55"/>
  <c r="D25" i="46" s="1"/>
  <c r="P32" i="55"/>
  <c r="D32" i="46" s="1"/>
  <c r="P55" i="55"/>
  <c r="D55" i="46" s="1"/>
  <c r="P20" i="55"/>
  <c r="D20" i="46" s="1"/>
  <c r="P51" i="55"/>
  <c r="D51" i="46" s="1"/>
  <c r="P11" i="55"/>
  <c r="D11" i="46" s="1"/>
  <c r="P12" i="55"/>
  <c r="D12" i="46" s="1"/>
  <c r="P49" i="55"/>
  <c r="D49" i="46" s="1"/>
  <c r="P42" i="55"/>
  <c r="D42" i="46" s="1"/>
  <c r="P31" i="55"/>
  <c r="D31" i="46" s="1"/>
  <c r="P18" i="55"/>
  <c r="D18" i="46" s="1"/>
  <c r="P6" i="55"/>
  <c r="D6" i="46" s="1"/>
  <c r="P29" i="55"/>
  <c r="D29" i="46" s="1"/>
  <c r="P40" i="55"/>
  <c r="D40" i="46" s="1"/>
  <c r="P47" i="55"/>
  <c r="D47" i="46" s="1"/>
  <c r="P45" i="55"/>
  <c r="D45" i="46" s="1"/>
  <c r="P23" i="55"/>
  <c r="D23" i="46" s="1"/>
  <c r="C58" i="53"/>
  <c r="E4" i="50"/>
  <c r="D4" i="50"/>
  <c r="C4" i="50"/>
  <c r="B57" i="47"/>
  <c r="B58" i="47" s="1"/>
  <c r="W53" i="49"/>
  <c r="U53" i="49"/>
  <c r="T53" i="49"/>
  <c r="S53" i="49"/>
  <c r="R53" i="49"/>
  <c r="Q53" i="49"/>
  <c r="O53" i="49"/>
  <c r="N53" i="49"/>
  <c r="V52" i="49"/>
  <c r="P52" i="49"/>
  <c r="J52" i="49"/>
  <c r="I52" i="49"/>
  <c r="H52" i="49"/>
  <c r="G52" i="49"/>
  <c r="F52" i="49"/>
  <c r="E52" i="49"/>
  <c r="D52" i="49"/>
  <c r="C52" i="49"/>
  <c r="B52" i="49"/>
  <c r="V51" i="49"/>
  <c r="P51" i="49"/>
  <c r="J51" i="49"/>
  <c r="I51" i="49"/>
  <c r="H51" i="49"/>
  <c r="G51" i="49"/>
  <c r="F51" i="49"/>
  <c r="E51" i="49"/>
  <c r="D51" i="49"/>
  <c r="C51" i="49"/>
  <c r="B51" i="49"/>
  <c r="V50" i="49"/>
  <c r="P50" i="49"/>
  <c r="J50" i="49"/>
  <c r="I50" i="49"/>
  <c r="H50" i="49"/>
  <c r="G50" i="49"/>
  <c r="F50" i="49"/>
  <c r="E50" i="49"/>
  <c r="D50" i="49"/>
  <c r="C50" i="49"/>
  <c r="B50" i="49"/>
  <c r="V49" i="49"/>
  <c r="P49" i="49"/>
  <c r="J49" i="49"/>
  <c r="I49" i="49"/>
  <c r="H49" i="49"/>
  <c r="G49" i="49"/>
  <c r="F49" i="49"/>
  <c r="E49" i="49"/>
  <c r="D49" i="49"/>
  <c r="C49" i="49"/>
  <c r="B49" i="49"/>
  <c r="V48" i="49"/>
  <c r="P48" i="49"/>
  <c r="J48" i="49"/>
  <c r="I48" i="49"/>
  <c r="H48" i="49"/>
  <c r="G48" i="49"/>
  <c r="F48" i="49"/>
  <c r="E48" i="49"/>
  <c r="D48" i="49"/>
  <c r="C48" i="49"/>
  <c r="B48" i="49"/>
  <c r="V47" i="49"/>
  <c r="P47" i="49"/>
  <c r="J47" i="49"/>
  <c r="I47" i="49"/>
  <c r="H47" i="49"/>
  <c r="G47" i="49"/>
  <c r="F47" i="49"/>
  <c r="E47" i="49"/>
  <c r="D47" i="49"/>
  <c r="C47" i="49"/>
  <c r="B47" i="49"/>
  <c r="V46" i="49"/>
  <c r="P46" i="49"/>
  <c r="J46" i="49"/>
  <c r="I46" i="49"/>
  <c r="H46" i="49"/>
  <c r="G46" i="49"/>
  <c r="F46" i="49"/>
  <c r="E46" i="49"/>
  <c r="D46" i="49"/>
  <c r="C46" i="49"/>
  <c r="B46" i="49"/>
  <c r="V45" i="49"/>
  <c r="P45" i="49"/>
  <c r="J45" i="49"/>
  <c r="I45" i="49"/>
  <c r="H45" i="49"/>
  <c r="G45" i="49"/>
  <c r="F45" i="49"/>
  <c r="E45" i="49"/>
  <c r="D45" i="49"/>
  <c r="C45" i="49"/>
  <c r="B45" i="49"/>
  <c r="V44" i="49"/>
  <c r="P44" i="49"/>
  <c r="J44" i="49"/>
  <c r="I44" i="49"/>
  <c r="H44" i="49"/>
  <c r="G44" i="49"/>
  <c r="F44" i="49"/>
  <c r="E44" i="49"/>
  <c r="D44" i="49"/>
  <c r="C44" i="49"/>
  <c r="B44" i="49"/>
  <c r="V43" i="49"/>
  <c r="P43" i="49"/>
  <c r="J43" i="49"/>
  <c r="I43" i="49"/>
  <c r="H43" i="49"/>
  <c r="G43" i="49"/>
  <c r="F43" i="49"/>
  <c r="E43" i="49"/>
  <c r="D43" i="49"/>
  <c r="C43" i="49"/>
  <c r="B43" i="49"/>
  <c r="V42" i="49"/>
  <c r="P42" i="49"/>
  <c r="J42" i="49"/>
  <c r="I42" i="49"/>
  <c r="H42" i="49"/>
  <c r="G42" i="49"/>
  <c r="F42" i="49"/>
  <c r="E42" i="49"/>
  <c r="D42" i="49"/>
  <c r="C42" i="49"/>
  <c r="B42" i="49"/>
  <c r="V41" i="49"/>
  <c r="P41" i="49"/>
  <c r="J41" i="49"/>
  <c r="I41" i="49"/>
  <c r="H41" i="49"/>
  <c r="G41" i="49"/>
  <c r="F41" i="49"/>
  <c r="E41" i="49"/>
  <c r="D41" i="49"/>
  <c r="C41" i="49"/>
  <c r="B41" i="49"/>
  <c r="V40" i="49"/>
  <c r="J40" i="49"/>
  <c r="I40" i="49"/>
  <c r="H40" i="49"/>
  <c r="G40" i="49"/>
  <c r="F40" i="49"/>
  <c r="E40" i="49"/>
  <c r="D40" i="49"/>
  <c r="C40" i="49"/>
  <c r="B40" i="49"/>
  <c r="V39" i="49"/>
  <c r="P39" i="49"/>
  <c r="J39" i="49"/>
  <c r="I39" i="49"/>
  <c r="H39" i="49"/>
  <c r="G39" i="49"/>
  <c r="F39" i="49"/>
  <c r="E39" i="49"/>
  <c r="D39" i="49"/>
  <c r="C39" i="49"/>
  <c r="B39" i="49"/>
  <c r="V38" i="49"/>
  <c r="P38" i="49"/>
  <c r="J38" i="49"/>
  <c r="I38" i="49"/>
  <c r="H38" i="49"/>
  <c r="G38" i="49"/>
  <c r="F38" i="49"/>
  <c r="E38" i="49"/>
  <c r="D38" i="49"/>
  <c r="C38" i="49"/>
  <c r="B38" i="49"/>
  <c r="V37" i="49"/>
  <c r="P37" i="49"/>
  <c r="J37" i="49"/>
  <c r="I37" i="49"/>
  <c r="H37" i="49"/>
  <c r="G37" i="49"/>
  <c r="F37" i="49"/>
  <c r="E37" i="49"/>
  <c r="D37" i="49"/>
  <c r="C37" i="49"/>
  <c r="B37" i="49"/>
  <c r="V36" i="49"/>
  <c r="P36" i="49"/>
  <c r="J36" i="49"/>
  <c r="I36" i="49"/>
  <c r="H36" i="49"/>
  <c r="G36" i="49"/>
  <c r="F36" i="49"/>
  <c r="E36" i="49"/>
  <c r="D36" i="49"/>
  <c r="C36" i="49"/>
  <c r="B36" i="49"/>
  <c r="V35" i="49"/>
  <c r="P35" i="49"/>
  <c r="J35" i="49"/>
  <c r="I35" i="49"/>
  <c r="H35" i="49"/>
  <c r="G35" i="49"/>
  <c r="F35" i="49"/>
  <c r="E35" i="49"/>
  <c r="D35" i="49"/>
  <c r="C35" i="49"/>
  <c r="B35" i="49"/>
  <c r="V34" i="49"/>
  <c r="P34" i="49"/>
  <c r="J34" i="49"/>
  <c r="I34" i="49"/>
  <c r="H34" i="49"/>
  <c r="G34" i="49"/>
  <c r="F34" i="49"/>
  <c r="E34" i="49"/>
  <c r="D34" i="49"/>
  <c r="C34" i="49"/>
  <c r="B34" i="49"/>
  <c r="V33" i="49"/>
  <c r="P33" i="49"/>
  <c r="J33" i="49"/>
  <c r="I33" i="49"/>
  <c r="H33" i="49"/>
  <c r="G33" i="49"/>
  <c r="F33" i="49"/>
  <c r="E33" i="49"/>
  <c r="D33" i="49"/>
  <c r="C33" i="49"/>
  <c r="B33" i="49"/>
  <c r="V32" i="49"/>
  <c r="J32" i="49"/>
  <c r="I32" i="49"/>
  <c r="H32" i="49"/>
  <c r="G32" i="49"/>
  <c r="F32" i="49"/>
  <c r="E32" i="49"/>
  <c r="D32" i="49"/>
  <c r="C32" i="49"/>
  <c r="B32" i="49"/>
  <c r="V31" i="49"/>
  <c r="P31" i="49"/>
  <c r="J31" i="49"/>
  <c r="I31" i="49"/>
  <c r="H31" i="49"/>
  <c r="G31" i="49"/>
  <c r="F31" i="49"/>
  <c r="E31" i="49"/>
  <c r="D31" i="49"/>
  <c r="C31" i="49"/>
  <c r="B31" i="49"/>
  <c r="V30" i="49"/>
  <c r="P30" i="49"/>
  <c r="J30" i="49"/>
  <c r="I30" i="49"/>
  <c r="H30" i="49"/>
  <c r="G30" i="49"/>
  <c r="F30" i="49"/>
  <c r="E30" i="49"/>
  <c r="D30" i="49"/>
  <c r="C30" i="49"/>
  <c r="B30" i="49"/>
  <c r="V29" i="49"/>
  <c r="P29" i="49"/>
  <c r="J29" i="49"/>
  <c r="I29" i="49"/>
  <c r="H29" i="49"/>
  <c r="G29" i="49"/>
  <c r="F29" i="49"/>
  <c r="E29" i="49"/>
  <c r="D29" i="49"/>
  <c r="C29" i="49"/>
  <c r="B29" i="49"/>
  <c r="V28" i="49"/>
  <c r="P28" i="49"/>
  <c r="J28" i="49"/>
  <c r="I28" i="49"/>
  <c r="H28" i="49"/>
  <c r="G28" i="49"/>
  <c r="F28" i="49"/>
  <c r="E28" i="49"/>
  <c r="D28" i="49"/>
  <c r="C28" i="49"/>
  <c r="B28" i="49"/>
  <c r="V27" i="49"/>
  <c r="P27" i="49"/>
  <c r="J27" i="49"/>
  <c r="I27" i="49"/>
  <c r="H27" i="49"/>
  <c r="G27" i="49"/>
  <c r="F27" i="49"/>
  <c r="E27" i="49"/>
  <c r="D27" i="49"/>
  <c r="C27" i="49"/>
  <c r="B27" i="49"/>
  <c r="V26" i="49"/>
  <c r="P26" i="49"/>
  <c r="J26" i="49"/>
  <c r="I26" i="49"/>
  <c r="H26" i="49"/>
  <c r="G26" i="49"/>
  <c r="F26" i="49"/>
  <c r="E26" i="49"/>
  <c r="D26" i="49"/>
  <c r="C26" i="49"/>
  <c r="B26" i="49"/>
  <c r="V25" i="49"/>
  <c r="P25" i="49"/>
  <c r="J25" i="49"/>
  <c r="I25" i="49"/>
  <c r="H25" i="49"/>
  <c r="G25" i="49"/>
  <c r="F25" i="49"/>
  <c r="E25" i="49"/>
  <c r="D25" i="49"/>
  <c r="C25" i="49"/>
  <c r="B25" i="49"/>
  <c r="V24" i="49"/>
  <c r="J24" i="49"/>
  <c r="I24" i="49"/>
  <c r="H24" i="49"/>
  <c r="G24" i="49"/>
  <c r="F24" i="49"/>
  <c r="E24" i="49"/>
  <c r="D24" i="49"/>
  <c r="C24" i="49"/>
  <c r="B24" i="49"/>
  <c r="V23" i="49"/>
  <c r="P23" i="49"/>
  <c r="J23" i="49"/>
  <c r="I23" i="49"/>
  <c r="H23" i="49"/>
  <c r="G23" i="49"/>
  <c r="F23" i="49"/>
  <c r="E23" i="49"/>
  <c r="D23" i="49"/>
  <c r="C23" i="49"/>
  <c r="B23" i="49"/>
  <c r="V22" i="49"/>
  <c r="P22" i="49"/>
  <c r="J22" i="49"/>
  <c r="I22" i="49"/>
  <c r="H22" i="49"/>
  <c r="G22" i="49"/>
  <c r="F22" i="49"/>
  <c r="E22" i="49"/>
  <c r="D22" i="49"/>
  <c r="C22" i="49"/>
  <c r="B22" i="49"/>
  <c r="V21" i="49"/>
  <c r="P21" i="49"/>
  <c r="J21" i="49"/>
  <c r="I21" i="49"/>
  <c r="H21" i="49"/>
  <c r="G21" i="49"/>
  <c r="F21" i="49"/>
  <c r="E21" i="49"/>
  <c r="D21" i="49"/>
  <c r="C21" i="49"/>
  <c r="B21" i="49"/>
  <c r="V20" i="49"/>
  <c r="P20" i="49"/>
  <c r="J20" i="49"/>
  <c r="I20" i="49"/>
  <c r="H20" i="49"/>
  <c r="G20" i="49"/>
  <c r="F20" i="49"/>
  <c r="E20" i="49"/>
  <c r="D20" i="49"/>
  <c r="C20" i="49"/>
  <c r="B20" i="49"/>
  <c r="V19" i="49"/>
  <c r="P19" i="49"/>
  <c r="J19" i="49"/>
  <c r="I19" i="49"/>
  <c r="H19" i="49"/>
  <c r="G19" i="49"/>
  <c r="F19" i="49"/>
  <c r="E19" i="49"/>
  <c r="D19" i="49"/>
  <c r="C19" i="49"/>
  <c r="B19" i="49"/>
  <c r="V18" i="49"/>
  <c r="P18" i="49"/>
  <c r="J18" i="49"/>
  <c r="I18" i="49"/>
  <c r="H18" i="49"/>
  <c r="G18" i="49"/>
  <c r="F18" i="49"/>
  <c r="E18" i="49"/>
  <c r="D18" i="49"/>
  <c r="C18" i="49"/>
  <c r="B18" i="49"/>
  <c r="V17" i="49"/>
  <c r="P17" i="49"/>
  <c r="J17" i="49"/>
  <c r="I17" i="49"/>
  <c r="H17" i="49"/>
  <c r="G17" i="49"/>
  <c r="F17" i="49"/>
  <c r="E17" i="49"/>
  <c r="D17" i="49"/>
  <c r="C17" i="49"/>
  <c r="B17" i="49"/>
  <c r="V16" i="49"/>
  <c r="P16" i="49"/>
  <c r="J16" i="49"/>
  <c r="I16" i="49"/>
  <c r="H16" i="49"/>
  <c r="G16" i="49"/>
  <c r="F16" i="49"/>
  <c r="E16" i="49"/>
  <c r="D16" i="49"/>
  <c r="C16" i="49"/>
  <c r="B16" i="49"/>
  <c r="V15" i="49"/>
  <c r="P15" i="49"/>
  <c r="J15" i="49"/>
  <c r="I15" i="49"/>
  <c r="H15" i="49"/>
  <c r="G15" i="49"/>
  <c r="F15" i="49"/>
  <c r="E15" i="49"/>
  <c r="D15" i="49"/>
  <c r="C15" i="49"/>
  <c r="B15" i="49"/>
  <c r="V14" i="49"/>
  <c r="P14" i="49"/>
  <c r="J14" i="49"/>
  <c r="I14" i="49"/>
  <c r="H14" i="49"/>
  <c r="G14" i="49"/>
  <c r="F14" i="49"/>
  <c r="E14" i="49"/>
  <c r="D14" i="49"/>
  <c r="C14" i="49"/>
  <c r="B14" i="49"/>
  <c r="V13" i="49"/>
  <c r="P13" i="49"/>
  <c r="J13" i="49"/>
  <c r="I13" i="49"/>
  <c r="H13" i="49"/>
  <c r="G13" i="49"/>
  <c r="F13" i="49"/>
  <c r="E13" i="49"/>
  <c r="D13" i="49"/>
  <c r="C13" i="49"/>
  <c r="B13" i="49"/>
  <c r="V12" i="49"/>
  <c r="P12" i="49"/>
  <c r="J12" i="49"/>
  <c r="I12" i="49"/>
  <c r="H12" i="49"/>
  <c r="G12" i="49"/>
  <c r="F12" i="49"/>
  <c r="E12" i="49"/>
  <c r="D12" i="49"/>
  <c r="C12" i="49"/>
  <c r="B12" i="49"/>
  <c r="V11" i="49"/>
  <c r="P11" i="49"/>
  <c r="J11" i="49"/>
  <c r="I11" i="49"/>
  <c r="H11" i="49"/>
  <c r="G11" i="49"/>
  <c r="F11" i="49"/>
  <c r="E11" i="49"/>
  <c r="D11" i="49"/>
  <c r="C11" i="49"/>
  <c r="B11" i="49"/>
  <c r="V10" i="49"/>
  <c r="P10" i="49"/>
  <c r="J10" i="49"/>
  <c r="I10" i="49"/>
  <c r="H10" i="49"/>
  <c r="G10" i="49"/>
  <c r="F10" i="49"/>
  <c r="E10" i="49"/>
  <c r="D10" i="49"/>
  <c r="C10" i="49"/>
  <c r="B10" i="49"/>
  <c r="V9" i="49"/>
  <c r="P9" i="49"/>
  <c r="J9" i="49"/>
  <c r="I9" i="49"/>
  <c r="H9" i="49"/>
  <c r="G9" i="49"/>
  <c r="F9" i="49"/>
  <c r="E9" i="49"/>
  <c r="D9" i="49"/>
  <c r="C9" i="49"/>
  <c r="B9" i="49"/>
  <c r="V8" i="49"/>
  <c r="J8" i="49"/>
  <c r="I8" i="49"/>
  <c r="H8" i="49"/>
  <c r="G8" i="49"/>
  <c r="F8" i="49"/>
  <c r="E8" i="49"/>
  <c r="D8" i="49"/>
  <c r="C8" i="49"/>
  <c r="B8" i="49"/>
  <c r="V7" i="49"/>
  <c r="P7" i="49"/>
  <c r="J7" i="49"/>
  <c r="I7" i="49"/>
  <c r="H7" i="49"/>
  <c r="G7" i="49"/>
  <c r="F7" i="49"/>
  <c r="E7" i="49"/>
  <c r="D7" i="49"/>
  <c r="C7" i="49"/>
  <c r="B7" i="49"/>
  <c r="V6" i="49"/>
  <c r="P6" i="49"/>
  <c r="J6" i="49"/>
  <c r="I6" i="49"/>
  <c r="H6" i="49"/>
  <c r="G6" i="49"/>
  <c r="F6" i="49"/>
  <c r="E6" i="49"/>
  <c r="D6" i="49"/>
  <c r="C6" i="49"/>
  <c r="B6" i="49"/>
  <c r="V5" i="49"/>
  <c r="P5" i="49"/>
  <c r="J5" i="49"/>
  <c r="I5" i="49"/>
  <c r="H5" i="49"/>
  <c r="G5" i="49"/>
  <c r="F5" i="49"/>
  <c r="E5" i="49"/>
  <c r="D5" i="49"/>
  <c r="C5" i="49"/>
  <c r="B5" i="49"/>
  <c r="V4" i="49"/>
  <c r="P4" i="49"/>
  <c r="J4" i="49"/>
  <c r="I4" i="49"/>
  <c r="H4" i="49"/>
  <c r="G4" i="49"/>
  <c r="F4" i="49"/>
  <c r="E4" i="49"/>
  <c r="D4" i="49"/>
  <c r="C4" i="49"/>
  <c r="B4" i="49"/>
  <c r="V3" i="49"/>
  <c r="P3" i="49"/>
  <c r="J3" i="49"/>
  <c r="I3" i="49"/>
  <c r="H3" i="49"/>
  <c r="G3" i="49"/>
  <c r="F3" i="49"/>
  <c r="E3" i="49"/>
  <c r="D3" i="49"/>
  <c r="C3" i="49"/>
  <c r="B3" i="49"/>
  <c r="V2" i="49"/>
  <c r="P2" i="49"/>
  <c r="J2" i="49"/>
  <c r="I2" i="49"/>
  <c r="H2" i="49"/>
  <c r="G2" i="49"/>
  <c r="F2" i="49"/>
  <c r="E2" i="49"/>
  <c r="D2" i="49"/>
  <c r="C2" i="49"/>
  <c r="B2" i="49"/>
  <c r="B55" i="47"/>
  <c r="C50" i="47" s="1"/>
  <c r="P53" i="49" l="1"/>
  <c r="V53" i="49"/>
  <c r="P56" i="55"/>
  <c r="Q10" i="55" s="1"/>
  <c r="I5" i="53"/>
  <c r="H5" i="53"/>
  <c r="J5" i="53"/>
  <c r="C54" i="47"/>
  <c r="D54" i="47" s="1"/>
  <c r="L55" i="46" s="1"/>
  <c r="C16" i="47"/>
  <c r="D16" i="47" s="1"/>
  <c r="L17" i="46" s="1"/>
  <c r="C33" i="47"/>
  <c r="D33" i="47" s="1"/>
  <c r="L34" i="46" s="1"/>
  <c r="C4" i="47"/>
  <c r="D4" i="47" s="1"/>
  <c r="L5" i="46" s="1"/>
  <c r="C24" i="47"/>
  <c r="D24" i="47" s="1"/>
  <c r="L25" i="46" s="1"/>
  <c r="C37" i="47"/>
  <c r="D37" i="47" s="1"/>
  <c r="L38" i="46" s="1"/>
  <c r="C12" i="47"/>
  <c r="D12" i="47" s="1"/>
  <c r="L13" i="46" s="1"/>
  <c r="C32" i="47"/>
  <c r="D32" i="47" s="1"/>
  <c r="L33" i="46" s="1"/>
  <c r="C41" i="47"/>
  <c r="D41" i="47" s="1"/>
  <c r="L42" i="46" s="1"/>
  <c r="C20" i="47"/>
  <c r="D20" i="47" s="1"/>
  <c r="L21" i="46" s="1"/>
  <c r="C40" i="47"/>
  <c r="D40" i="47" s="1"/>
  <c r="L41" i="46" s="1"/>
  <c r="C45" i="47"/>
  <c r="D45" i="47" s="1"/>
  <c r="L46" i="46" s="1"/>
  <c r="C28" i="47"/>
  <c r="D28" i="47" s="1"/>
  <c r="L29" i="46" s="1"/>
  <c r="C52" i="47"/>
  <c r="D52" i="47" s="1"/>
  <c r="L53" i="46" s="1"/>
  <c r="C49" i="47"/>
  <c r="D49" i="47" s="1"/>
  <c r="L50" i="46" s="1"/>
  <c r="C36" i="47"/>
  <c r="D36" i="47" s="1"/>
  <c r="L37" i="46" s="1"/>
  <c r="C7" i="47"/>
  <c r="D7" i="47" s="1"/>
  <c r="L8" i="46" s="1"/>
  <c r="C5" i="47"/>
  <c r="D5" i="47" s="1"/>
  <c r="L6" i="46" s="1"/>
  <c r="C53" i="47"/>
  <c r="D53" i="47" s="1"/>
  <c r="L54" i="46" s="1"/>
  <c r="C44" i="47"/>
  <c r="D44" i="47" s="1"/>
  <c r="L45" i="46" s="1"/>
  <c r="C15" i="47"/>
  <c r="D15" i="47" s="1"/>
  <c r="L16" i="46" s="1"/>
  <c r="C9" i="47"/>
  <c r="D9" i="47" s="1"/>
  <c r="L10" i="46" s="1"/>
  <c r="C11" i="47"/>
  <c r="D11" i="47" s="1"/>
  <c r="L12" i="46" s="1"/>
  <c r="C6" i="47"/>
  <c r="D6" i="47" s="1"/>
  <c r="L7" i="46" s="1"/>
  <c r="C10" i="47"/>
  <c r="D10" i="47" s="1"/>
  <c r="L11" i="46" s="1"/>
  <c r="C23" i="47"/>
  <c r="D23" i="47" s="1"/>
  <c r="L24" i="46" s="1"/>
  <c r="C31" i="47"/>
  <c r="D31" i="47" s="1"/>
  <c r="L32" i="46" s="1"/>
  <c r="C17" i="47"/>
  <c r="D17" i="47" s="1"/>
  <c r="L18" i="46" s="1"/>
  <c r="C27" i="47"/>
  <c r="D27" i="47" s="1"/>
  <c r="L28" i="46" s="1"/>
  <c r="C22" i="47"/>
  <c r="D22" i="47" s="1"/>
  <c r="L23" i="46" s="1"/>
  <c r="C19" i="47"/>
  <c r="D19" i="47" s="1"/>
  <c r="L20" i="46" s="1"/>
  <c r="C43" i="47"/>
  <c r="D43" i="47" s="1"/>
  <c r="L44" i="46" s="1"/>
  <c r="C21" i="47"/>
  <c r="D21" i="47" s="1"/>
  <c r="L22" i="46" s="1"/>
  <c r="C35" i="47"/>
  <c r="D35" i="47" s="1"/>
  <c r="L36" i="46" s="1"/>
  <c r="C26" i="47"/>
  <c r="D26" i="47" s="1"/>
  <c r="L27" i="46" s="1"/>
  <c r="C51" i="47"/>
  <c r="D51" i="47" s="1"/>
  <c r="L52" i="46" s="1"/>
  <c r="C25" i="47"/>
  <c r="D25" i="47" s="1"/>
  <c r="L26" i="46" s="1"/>
  <c r="C39" i="47"/>
  <c r="D39" i="47" s="1"/>
  <c r="L40" i="46" s="1"/>
  <c r="C38" i="47"/>
  <c r="D38" i="47" s="1"/>
  <c r="L39" i="46" s="1"/>
  <c r="C13" i="47"/>
  <c r="D13" i="47" s="1"/>
  <c r="L14" i="46" s="1"/>
  <c r="C8" i="47"/>
  <c r="D8" i="47" s="1"/>
  <c r="L9" i="46" s="1"/>
  <c r="C29" i="47"/>
  <c r="D29" i="47" s="1"/>
  <c r="L30" i="46" s="1"/>
  <c r="C47" i="47"/>
  <c r="D47" i="47" s="1"/>
  <c r="L48" i="46" s="1"/>
  <c r="C42" i="47"/>
  <c r="D42" i="47" s="1"/>
  <c r="L43" i="46" s="1"/>
  <c r="C14" i="47"/>
  <c r="D14" i="47" s="1"/>
  <c r="L15" i="46" s="1"/>
  <c r="C30" i="47"/>
  <c r="D30" i="47" s="1"/>
  <c r="L31" i="46" s="1"/>
  <c r="C46" i="47"/>
  <c r="D46" i="47" s="1"/>
  <c r="L47" i="46" s="1"/>
  <c r="C48" i="47"/>
  <c r="D48" i="47" s="1"/>
  <c r="L49" i="46" s="1"/>
  <c r="C18" i="47"/>
  <c r="D18" i="47" s="1"/>
  <c r="L19" i="46" s="1"/>
  <c r="C34" i="47"/>
  <c r="D34" i="47" s="1"/>
  <c r="L35" i="46" s="1"/>
  <c r="K10" i="49"/>
  <c r="K11" i="49"/>
  <c r="K22" i="49"/>
  <c r="K23" i="49"/>
  <c r="K33" i="49"/>
  <c r="K12" i="49"/>
  <c r="K3" i="49"/>
  <c r="K4" i="49"/>
  <c r="K7" i="49"/>
  <c r="K8" i="49"/>
  <c r="K9" i="49"/>
  <c r="K15" i="49"/>
  <c r="K16" i="49"/>
  <c r="K17" i="49"/>
  <c r="K19" i="49"/>
  <c r="K20" i="49"/>
  <c r="K21" i="49"/>
  <c r="K27" i="49"/>
  <c r="K28" i="49"/>
  <c r="K29" i="49"/>
  <c r="K30" i="49"/>
  <c r="K31" i="49"/>
  <c r="K32" i="49"/>
  <c r="K37" i="49"/>
  <c r="K38" i="49"/>
  <c r="K39" i="49"/>
  <c r="K40" i="49"/>
  <c r="K41" i="49"/>
  <c r="K42" i="49"/>
  <c r="K43" i="49"/>
  <c r="K44" i="49"/>
  <c r="K48" i="49"/>
  <c r="K49" i="49"/>
  <c r="K50" i="49"/>
  <c r="K51" i="49"/>
  <c r="K56" i="46"/>
  <c r="E53" i="49"/>
  <c r="K13" i="49"/>
  <c r="K52" i="49"/>
  <c r="D50" i="47"/>
  <c r="L51" i="46" s="1"/>
  <c r="K5" i="49"/>
  <c r="C53" i="49"/>
  <c r="K2" i="49"/>
  <c r="F53" i="49"/>
  <c r="G53" i="49"/>
  <c r="H53" i="49"/>
  <c r="I53" i="49"/>
  <c r="K14" i="49"/>
  <c r="K18" i="49"/>
  <c r="K24" i="49"/>
  <c r="K25" i="49"/>
  <c r="K26" i="49"/>
  <c r="B53" i="49"/>
  <c r="K35" i="49"/>
  <c r="K36" i="49"/>
  <c r="K45" i="49"/>
  <c r="K46" i="49"/>
  <c r="K47" i="49"/>
  <c r="D53" i="49"/>
  <c r="K6" i="49"/>
  <c r="J53" i="49"/>
  <c r="K34" i="49"/>
  <c r="Q34" i="55" l="1"/>
  <c r="Q18" i="55"/>
  <c r="Q44" i="55"/>
  <c r="Q9" i="55"/>
  <c r="Q46" i="55"/>
  <c r="Q55" i="55"/>
  <c r="Q11" i="55"/>
  <c r="Q25" i="55"/>
  <c r="Q7" i="55"/>
  <c r="Q31" i="55"/>
  <c r="Q33" i="55"/>
  <c r="Q45" i="55"/>
  <c r="Q29" i="55"/>
  <c r="Q8" i="55"/>
  <c r="Q12" i="55"/>
  <c r="Q20" i="55"/>
  <c r="Q47" i="55"/>
  <c r="Q23" i="55"/>
  <c r="Q40" i="55"/>
  <c r="Q5" i="55"/>
  <c r="Q16" i="55"/>
  <c r="Q17" i="55"/>
  <c r="Q15" i="55"/>
  <c r="Q22" i="55"/>
  <c r="Q50" i="55"/>
  <c r="Q13" i="55"/>
  <c r="Q35" i="55"/>
  <c r="Q19" i="55"/>
  <c r="Q27" i="55"/>
  <c r="Q43" i="55"/>
  <c r="Q54" i="55"/>
  <c r="Q30" i="55"/>
  <c r="Q52" i="55"/>
  <c r="Q26" i="55"/>
  <c r="Q24" i="55"/>
  <c r="Q28" i="55"/>
  <c r="Q36" i="55"/>
  <c r="Q14" i="55"/>
  <c r="Q39" i="55"/>
  <c r="Q53" i="55"/>
  <c r="Q48" i="55"/>
  <c r="Q38" i="55"/>
  <c r="Q6" i="55"/>
  <c r="Q32" i="55"/>
  <c r="Q49" i="55"/>
  <c r="Q21" i="55"/>
  <c r="Q41" i="55"/>
  <c r="Q37" i="55"/>
  <c r="Q51" i="55"/>
  <c r="Q42" i="55"/>
  <c r="H25" i="53"/>
  <c r="H54" i="53"/>
  <c r="H26" i="53"/>
  <c r="H9" i="53"/>
  <c r="H56" i="53"/>
  <c r="H12" i="53"/>
  <c r="H35" i="53"/>
  <c r="H51" i="53"/>
  <c r="H17" i="53"/>
  <c r="H43" i="53"/>
  <c r="H50" i="53"/>
  <c r="H31" i="53"/>
  <c r="H23" i="53"/>
  <c r="H8" i="53"/>
  <c r="H49" i="53"/>
  <c r="H13" i="53"/>
  <c r="H19" i="53"/>
  <c r="H38" i="53"/>
  <c r="H28" i="53"/>
  <c r="H52" i="53"/>
  <c r="H46" i="53"/>
  <c r="H24" i="53"/>
  <c r="H37" i="53"/>
  <c r="H36" i="53"/>
  <c r="H27" i="53"/>
  <c r="H32" i="53"/>
  <c r="H15" i="53"/>
  <c r="H44" i="53"/>
  <c r="H30" i="53"/>
  <c r="H48" i="53"/>
  <c r="H42" i="53"/>
  <c r="H10" i="53"/>
  <c r="H11" i="53"/>
  <c r="H22" i="53"/>
  <c r="H29" i="53"/>
  <c r="H39" i="53"/>
  <c r="H41" i="53"/>
  <c r="H40" i="53"/>
  <c r="H34" i="53"/>
  <c r="H14" i="53"/>
  <c r="H57" i="53"/>
  <c r="H16" i="53"/>
  <c r="H18" i="53"/>
  <c r="H45" i="53"/>
  <c r="H55" i="53"/>
  <c r="H20" i="53"/>
  <c r="H7" i="53"/>
  <c r="H33" i="53"/>
  <c r="H47" i="53"/>
  <c r="H53" i="53"/>
  <c r="H21" i="53"/>
  <c r="I18" i="53"/>
  <c r="I16" i="53"/>
  <c r="I37" i="53"/>
  <c r="I46" i="53"/>
  <c r="I39" i="53"/>
  <c r="I21" i="53"/>
  <c r="I28" i="53"/>
  <c r="I47" i="53"/>
  <c r="I32" i="53"/>
  <c r="I7" i="53"/>
  <c r="I8" i="53"/>
  <c r="I11" i="53"/>
  <c r="I22" i="53"/>
  <c r="I51" i="53"/>
  <c r="I48" i="53"/>
  <c r="I35" i="53"/>
  <c r="I14" i="53"/>
  <c r="I20" i="53"/>
  <c r="I13" i="53"/>
  <c r="I43" i="53"/>
  <c r="I10" i="53"/>
  <c r="I24" i="53"/>
  <c r="I50" i="53"/>
  <c r="I29" i="53"/>
  <c r="I56" i="53"/>
  <c r="I44" i="53"/>
  <c r="I38" i="53"/>
  <c r="I27" i="53"/>
  <c r="I12" i="53"/>
  <c r="I25" i="53"/>
  <c r="I36" i="53"/>
  <c r="I15" i="53"/>
  <c r="I30" i="53"/>
  <c r="I26" i="53"/>
  <c r="I9" i="53"/>
  <c r="I34" i="53"/>
  <c r="I33" i="53"/>
  <c r="I52" i="53"/>
  <c r="I42" i="53"/>
  <c r="I41" i="53"/>
  <c r="I17" i="53"/>
  <c r="I40" i="53"/>
  <c r="I19" i="53"/>
  <c r="I23" i="53"/>
  <c r="I45" i="53"/>
  <c r="I31" i="53"/>
  <c r="I49" i="53"/>
  <c r="I57" i="53"/>
  <c r="I54" i="53"/>
  <c r="I53" i="53"/>
  <c r="I55" i="53"/>
  <c r="C55" i="47"/>
  <c r="D55" i="47"/>
  <c r="K53" i="49"/>
  <c r="Q56" i="55" l="1"/>
  <c r="H58" i="53"/>
  <c r="I58" i="53"/>
  <c r="J7" i="53" l="1"/>
  <c r="I44" i="46" l="1"/>
  <c r="H44" i="46"/>
  <c r="F44" i="46"/>
  <c r="C44" i="46"/>
  <c r="F10" i="46"/>
  <c r="I10" i="46"/>
  <c r="H10" i="46"/>
  <c r="C10" i="46"/>
  <c r="F20" i="46"/>
  <c r="I20" i="46"/>
  <c r="H20" i="46"/>
  <c r="C20" i="46"/>
  <c r="F42" i="46"/>
  <c r="I42" i="46"/>
  <c r="H42" i="46"/>
  <c r="C42" i="46"/>
  <c r="H27" i="46"/>
  <c r="F27" i="46"/>
  <c r="I27" i="46"/>
  <c r="C27" i="46"/>
  <c r="F41" i="46"/>
  <c r="I41" i="46"/>
  <c r="H41" i="46"/>
  <c r="C41" i="46"/>
  <c r="F54" i="46"/>
  <c r="I54" i="46"/>
  <c r="H54" i="46"/>
  <c r="C54" i="46"/>
  <c r="H49" i="46"/>
  <c r="F49" i="46"/>
  <c r="I49" i="46"/>
  <c r="C49" i="46"/>
  <c r="F53" i="46"/>
  <c r="H53" i="46"/>
  <c r="I53" i="46"/>
  <c r="C53" i="46"/>
  <c r="I21" i="46"/>
  <c r="H21" i="46"/>
  <c r="F21" i="46"/>
  <c r="C21" i="46"/>
  <c r="I24" i="46"/>
  <c r="H24" i="46"/>
  <c r="F24" i="46"/>
  <c r="C24" i="46"/>
  <c r="I8" i="46"/>
  <c r="F8" i="46"/>
  <c r="H8" i="46"/>
  <c r="C8" i="46"/>
  <c r="I55" i="46"/>
  <c r="H55" i="46"/>
  <c r="F55" i="46"/>
  <c r="C55" i="46"/>
  <c r="I46" i="46"/>
  <c r="H46" i="46"/>
  <c r="F46" i="46"/>
  <c r="C46" i="46"/>
  <c r="I12" i="46"/>
  <c r="H12" i="46"/>
  <c r="F12" i="46"/>
  <c r="C12" i="46"/>
  <c r="B5" i="46"/>
  <c r="O6" i="61"/>
  <c r="F6" i="46"/>
  <c r="I6" i="46"/>
  <c r="H6" i="46"/>
  <c r="C6" i="46"/>
  <c r="I48" i="46"/>
  <c r="H48" i="46"/>
  <c r="F48" i="46"/>
  <c r="C48" i="46"/>
  <c r="H14" i="46"/>
  <c r="I14" i="46"/>
  <c r="F14" i="46"/>
  <c r="C14" i="46"/>
  <c r="C5" i="46"/>
  <c r="I26" i="46"/>
  <c r="H26" i="46"/>
  <c r="F26" i="46"/>
  <c r="C26" i="46"/>
  <c r="H51" i="46"/>
  <c r="F51" i="46"/>
  <c r="I51" i="46"/>
  <c r="C51" i="46"/>
  <c r="F52" i="46"/>
  <c r="I52" i="46"/>
  <c r="H52" i="46"/>
  <c r="C52" i="46"/>
  <c r="H13" i="46"/>
  <c r="F13" i="46"/>
  <c r="I13" i="46"/>
  <c r="C13" i="46"/>
  <c r="F32" i="46"/>
  <c r="I32" i="46"/>
  <c r="H32" i="46"/>
  <c r="C32" i="46"/>
  <c r="I5" i="46"/>
  <c r="I35" i="46"/>
  <c r="H35" i="46"/>
  <c r="F35" i="46"/>
  <c r="C35" i="46"/>
  <c r="I33" i="46"/>
  <c r="H33" i="46"/>
  <c r="F33" i="46"/>
  <c r="C33" i="46"/>
  <c r="I47" i="46"/>
  <c r="H47" i="46"/>
  <c r="F47" i="46"/>
  <c r="C47" i="46"/>
  <c r="I34" i="46"/>
  <c r="H34" i="46"/>
  <c r="F34" i="46"/>
  <c r="C34" i="46"/>
  <c r="F18" i="46"/>
  <c r="I18" i="46"/>
  <c r="H18" i="46"/>
  <c r="C18" i="46"/>
  <c r="I36" i="46"/>
  <c r="H36" i="46"/>
  <c r="F36" i="46"/>
  <c r="C36" i="46"/>
  <c r="F16" i="46"/>
  <c r="I16" i="46"/>
  <c r="H16" i="46"/>
  <c r="C16" i="46"/>
  <c r="H19" i="46"/>
  <c r="I19" i="46"/>
  <c r="F19" i="46"/>
  <c r="C19" i="46"/>
  <c r="H15" i="46"/>
  <c r="F15" i="46"/>
  <c r="I15" i="46"/>
  <c r="C15" i="46"/>
  <c r="H38" i="46"/>
  <c r="F38" i="46"/>
  <c r="I38" i="46"/>
  <c r="C38" i="46"/>
  <c r="H37" i="46"/>
  <c r="F37" i="46"/>
  <c r="I37" i="46"/>
  <c r="C37" i="46"/>
  <c r="H5" i="46"/>
  <c r="I9" i="46"/>
  <c r="H9" i="46"/>
  <c r="F9" i="46"/>
  <c r="C9" i="46"/>
  <c r="H25" i="46"/>
  <c r="F25" i="46"/>
  <c r="I25" i="46"/>
  <c r="C25" i="46"/>
  <c r="F30" i="46"/>
  <c r="I30" i="46"/>
  <c r="H30" i="46"/>
  <c r="C30" i="46"/>
  <c r="H39" i="46"/>
  <c r="F39" i="46"/>
  <c r="I39" i="46"/>
  <c r="C39" i="46"/>
  <c r="H31" i="46"/>
  <c r="I31" i="46"/>
  <c r="F31" i="46"/>
  <c r="C31" i="46"/>
  <c r="H50" i="46"/>
  <c r="F50" i="46"/>
  <c r="I50" i="46"/>
  <c r="C50" i="46"/>
  <c r="F17" i="46"/>
  <c r="H17" i="46"/>
  <c r="I17" i="46"/>
  <c r="C17" i="46"/>
  <c r="F29" i="46"/>
  <c r="H29" i="46"/>
  <c r="I29" i="46"/>
  <c r="C29" i="46"/>
  <c r="H43" i="46"/>
  <c r="I43" i="46"/>
  <c r="F43" i="46"/>
  <c r="C43" i="46"/>
  <c r="H7" i="46"/>
  <c r="I7" i="46"/>
  <c r="F7" i="46"/>
  <c r="C7" i="46"/>
  <c r="I22" i="46"/>
  <c r="H22" i="46"/>
  <c r="F22" i="46"/>
  <c r="C22" i="46"/>
  <c r="F40" i="46"/>
  <c r="I40" i="46"/>
  <c r="H40" i="46"/>
  <c r="C40" i="46"/>
  <c r="I28" i="46"/>
  <c r="F28" i="46"/>
  <c r="H28" i="46"/>
  <c r="C28" i="46"/>
  <c r="I23" i="46"/>
  <c r="H23" i="46"/>
  <c r="F23" i="46"/>
  <c r="C23" i="46"/>
  <c r="I11" i="46"/>
  <c r="H11" i="46"/>
  <c r="F11" i="46"/>
  <c r="C11" i="46"/>
  <c r="I45" i="46"/>
  <c r="H45" i="46"/>
  <c r="F45" i="46"/>
  <c r="C45" i="46"/>
  <c r="F5" i="46"/>
  <c r="J30" i="53"/>
  <c r="K30" i="53" s="1"/>
  <c r="J10" i="53"/>
  <c r="K10" i="53" s="1"/>
  <c r="J56" i="53"/>
  <c r="K56" i="53" s="1"/>
  <c r="J25" i="53"/>
  <c r="K25" i="53" s="1"/>
  <c r="J37" i="53"/>
  <c r="K37" i="53" s="1"/>
  <c r="J48" i="53"/>
  <c r="K48" i="53" s="1"/>
  <c r="J46" i="53"/>
  <c r="K46" i="53" s="1"/>
  <c r="J12" i="53"/>
  <c r="K12" i="53" s="1"/>
  <c r="J55" i="53"/>
  <c r="K55" i="53" s="1"/>
  <c r="J47" i="53"/>
  <c r="K47" i="53" s="1"/>
  <c r="J8" i="53"/>
  <c r="K8" i="53" s="1"/>
  <c r="J32" i="53"/>
  <c r="K32" i="53" s="1"/>
  <c r="J13" i="53"/>
  <c r="K13" i="53" s="1"/>
  <c r="J11" i="53"/>
  <c r="K11" i="53" s="1"/>
  <c r="J27" i="53"/>
  <c r="K27" i="53" s="1"/>
  <c r="J22" i="53"/>
  <c r="K22" i="53" s="1"/>
  <c r="J57" i="53"/>
  <c r="K57" i="53" s="1"/>
  <c r="J51" i="53"/>
  <c r="K51" i="53" s="1"/>
  <c r="J44" i="53"/>
  <c r="K44" i="53" s="1"/>
  <c r="J14" i="53"/>
  <c r="K14" i="53" s="1"/>
  <c r="J41" i="53"/>
  <c r="K41" i="53" s="1"/>
  <c r="J29" i="53"/>
  <c r="K29" i="53" s="1"/>
  <c r="J43" i="53"/>
  <c r="K43" i="53" s="1"/>
  <c r="J23" i="53"/>
  <c r="K23" i="53" s="1"/>
  <c r="J35" i="53"/>
  <c r="K35" i="53" s="1"/>
  <c r="J33" i="53"/>
  <c r="K33" i="53" s="1"/>
  <c r="J49" i="53"/>
  <c r="K49" i="53" s="1"/>
  <c r="J52" i="53"/>
  <c r="K52" i="53" s="1"/>
  <c r="J16" i="53"/>
  <c r="K16" i="53" s="1"/>
  <c r="J31" i="53"/>
  <c r="K31" i="53" s="1"/>
  <c r="J45" i="53"/>
  <c r="K45" i="53" s="1"/>
  <c r="J50" i="53"/>
  <c r="K50" i="53" s="1"/>
  <c r="J36" i="53"/>
  <c r="K36" i="53" s="1"/>
  <c r="J20" i="53"/>
  <c r="K20" i="53" s="1"/>
  <c r="J19" i="53"/>
  <c r="K19" i="53" s="1"/>
  <c r="J38" i="53"/>
  <c r="K38" i="53" s="1"/>
  <c r="J26" i="53"/>
  <c r="K26" i="53" s="1"/>
  <c r="J18" i="53"/>
  <c r="K18" i="53" s="1"/>
  <c r="J28" i="53"/>
  <c r="K28" i="53" s="1"/>
  <c r="J9" i="53"/>
  <c r="K9" i="53" s="1"/>
  <c r="J53" i="53"/>
  <c r="K53" i="53" s="1"/>
  <c r="J24" i="53"/>
  <c r="K24" i="53" s="1"/>
  <c r="J42" i="53"/>
  <c r="K42" i="53" s="1"/>
  <c r="J54" i="53"/>
  <c r="K54" i="53" s="1"/>
  <c r="J15" i="53"/>
  <c r="K15" i="53" s="1"/>
  <c r="J34" i="53"/>
  <c r="K34" i="53" s="1"/>
  <c r="J21" i="53"/>
  <c r="K21" i="53" s="1"/>
  <c r="J17" i="53"/>
  <c r="K17" i="53" s="1"/>
  <c r="J40" i="53"/>
  <c r="K40" i="53" s="1"/>
  <c r="J39" i="53"/>
  <c r="K39" i="53" s="1"/>
  <c r="K7" i="53"/>
  <c r="K57" i="61" l="1"/>
  <c r="L57" i="61"/>
  <c r="B46" i="46"/>
  <c r="O47" i="61"/>
  <c r="P47" i="61" s="1"/>
  <c r="B8" i="46"/>
  <c r="O9" i="61"/>
  <c r="P9" i="61" s="1"/>
  <c r="B21" i="46"/>
  <c r="O22" i="61"/>
  <c r="P22" i="61" s="1"/>
  <c r="B42" i="46"/>
  <c r="O43" i="61"/>
  <c r="P43" i="61" s="1"/>
  <c r="B10" i="46"/>
  <c r="O11" i="61"/>
  <c r="P11" i="61" s="1"/>
  <c r="B23" i="46"/>
  <c r="O24" i="61"/>
  <c r="P24" i="61" s="1"/>
  <c r="B7" i="46"/>
  <c r="O8" i="61"/>
  <c r="P8" i="61" s="1"/>
  <c r="M57" i="61"/>
  <c r="P6" i="61"/>
  <c r="B52" i="46"/>
  <c r="O53" i="61"/>
  <c r="P53" i="61" s="1"/>
  <c r="B41" i="46"/>
  <c r="O42" i="61"/>
  <c r="P42" i="61" s="1"/>
  <c r="B45" i="46"/>
  <c r="O46" i="61"/>
  <c r="P46" i="61" s="1"/>
  <c r="B40" i="46"/>
  <c r="O41" i="61"/>
  <c r="P41" i="61" s="1"/>
  <c r="B29" i="46"/>
  <c r="O30" i="61"/>
  <c r="P30" i="61" s="1"/>
  <c r="B50" i="46"/>
  <c r="O51" i="61"/>
  <c r="P51" i="61" s="1"/>
  <c r="B39" i="46"/>
  <c r="O40" i="61"/>
  <c r="P40" i="61" s="1"/>
  <c r="B25" i="46"/>
  <c r="O26" i="61"/>
  <c r="P26" i="61" s="1"/>
  <c r="B48" i="46"/>
  <c r="O49" i="61"/>
  <c r="P49" i="61" s="1"/>
  <c r="I57" i="61"/>
  <c r="B37" i="46"/>
  <c r="O38" i="61"/>
  <c r="P38" i="61" s="1"/>
  <c r="B15" i="46"/>
  <c r="O16" i="61"/>
  <c r="P16" i="61" s="1"/>
  <c r="B18" i="46"/>
  <c r="O19" i="61"/>
  <c r="P19" i="61" s="1"/>
  <c r="B35" i="46"/>
  <c r="O36" i="61"/>
  <c r="P36" i="61" s="1"/>
  <c r="B16" i="46"/>
  <c r="O17" i="61"/>
  <c r="P17" i="61" s="1"/>
  <c r="B47" i="46"/>
  <c r="O48" i="61"/>
  <c r="P48" i="61" s="1"/>
  <c r="B12" i="46"/>
  <c r="O13" i="61"/>
  <c r="P13" i="61" s="1"/>
  <c r="B55" i="46"/>
  <c r="O56" i="61"/>
  <c r="P56" i="61" s="1"/>
  <c r="B24" i="46"/>
  <c r="O25" i="61"/>
  <c r="P25" i="61" s="1"/>
  <c r="B13" i="46"/>
  <c r="O14" i="61"/>
  <c r="P14" i="61" s="1"/>
  <c r="B51" i="46"/>
  <c r="O52" i="61"/>
  <c r="P52" i="61" s="1"/>
  <c r="J57" i="61"/>
  <c r="B53" i="46"/>
  <c r="O54" i="61"/>
  <c r="P54" i="61" s="1"/>
  <c r="B54" i="46"/>
  <c r="O55" i="61"/>
  <c r="P55" i="61" s="1"/>
  <c r="B27" i="46"/>
  <c r="O28" i="61"/>
  <c r="P28" i="61" s="1"/>
  <c r="B20" i="46"/>
  <c r="O21" i="61"/>
  <c r="P21" i="61" s="1"/>
  <c r="B44" i="46"/>
  <c r="O45" i="61"/>
  <c r="P45" i="61" s="1"/>
  <c r="B26" i="46"/>
  <c r="O27" i="61"/>
  <c r="P27" i="61" s="1"/>
  <c r="B17" i="46"/>
  <c r="O18" i="61"/>
  <c r="P18" i="61" s="1"/>
  <c r="B31" i="46"/>
  <c r="O32" i="61"/>
  <c r="P32" i="61" s="1"/>
  <c r="B14" i="46"/>
  <c r="O15" i="61"/>
  <c r="P15" i="61" s="1"/>
  <c r="B6" i="46"/>
  <c r="O7" i="61"/>
  <c r="P7" i="61" s="1"/>
  <c r="B11" i="46"/>
  <c r="O12" i="61"/>
  <c r="P12" i="61" s="1"/>
  <c r="B28" i="46"/>
  <c r="O29" i="61"/>
  <c r="P29" i="61" s="1"/>
  <c r="B43" i="46"/>
  <c r="O44" i="61"/>
  <c r="P44" i="61" s="1"/>
  <c r="B30" i="46"/>
  <c r="O31" i="61"/>
  <c r="P31" i="61" s="1"/>
  <c r="B9" i="46"/>
  <c r="O10" i="61"/>
  <c r="P10" i="61" s="1"/>
  <c r="B32" i="46"/>
  <c r="O33" i="61"/>
  <c r="P33" i="61" s="1"/>
  <c r="B22" i="46"/>
  <c r="O23" i="61"/>
  <c r="P23" i="61" s="1"/>
  <c r="B38" i="46"/>
  <c r="O39" i="61"/>
  <c r="P39" i="61" s="1"/>
  <c r="B36" i="46"/>
  <c r="O37" i="61"/>
  <c r="P37" i="61" s="1"/>
  <c r="N57" i="61"/>
  <c r="B19" i="46"/>
  <c r="O20" i="61"/>
  <c r="P20" i="61" s="1"/>
  <c r="B34" i="46"/>
  <c r="O35" i="61"/>
  <c r="P35" i="61" s="1"/>
  <c r="B33" i="46"/>
  <c r="O34" i="61"/>
  <c r="P34" i="61" s="1"/>
  <c r="B49" i="46"/>
  <c r="O50" i="61"/>
  <c r="P50" i="61" s="1"/>
  <c r="M56" i="46"/>
  <c r="G58" i="53"/>
  <c r="J58" i="53"/>
  <c r="K58" i="53"/>
  <c r="P57" i="61" l="1"/>
  <c r="O57" i="61"/>
  <c r="L50" i="53"/>
  <c r="L20" i="53"/>
  <c r="L46" i="53"/>
  <c r="L49" i="53"/>
  <c r="L17" i="53"/>
  <c r="L31" i="53"/>
  <c r="L53" i="53"/>
  <c r="L52" i="53"/>
  <c r="L39" i="53"/>
  <c r="L42" i="53"/>
  <c r="L26" i="53"/>
  <c r="L45" i="53"/>
  <c r="L14" i="53"/>
  <c r="L36" i="53"/>
  <c r="L40" i="53"/>
  <c r="L9" i="53"/>
  <c r="L41" i="53"/>
  <c r="L54" i="53"/>
  <c r="L55" i="53"/>
  <c r="L30" i="53"/>
  <c r="L27" i="53"/>
  <c r="L8" i="53"/>
  <c r="L29" i="53"/>
  <c r="L28" i="53"/>
  <c r="L25" i="53"/>
  <c r="L22" i="53"/>
  <c r="L15" i="53"/>
  <c r="L13" i="53"/>
  <c r="L57" i="53"/>
  <c r="L34" i="53"/>
  <c r="L56" i="53"/>
  <c r="L43" i="53"/>
  <c r="L38" i="53"/>
  <c r="L10" i="53"/>
  <c r="L35" i="53"/>
  <c r="L12" i="53"/>
  <c r="L44" i="53"/>
  <c r="L33" i="53"/>
  <c r="L37" i="53"/>
  <c r="L51" i="53"/>
  <c r="L23" i="53"/>
  <c r="L19" i="53"/>
  <c r="L11" i="53"/>
  <c r="L48" i="53"/>
  <c r="L18" i="53"/>
  <c r="L24" i="53"/>
  <c r="L32" i="53"/>
  <c r="L21" i="53"/>
  <c r="L16" i="53"/>
  <c r="L47" i="53"/>
  <c r="L7" i="53"/>
  <c r="J25" i="46" l="1"/>
  <c r="N25" i="46" s="1"/>
  <c r="J50" i="46"/>
  <c r="N50" i="46" s="1"/>
  <c r="J51" i="46"/>
  <c r="N51" i="46" s="1"/>
  <c r="J39" i="46"/>
  <c r="N39" i="46" s="1"/>
  <c r="J35" i="46"/>
  <c r="N35" i="46" s="1"/>
  <c r="J22" i="46"/>
  <c r="N22" i="46" s="1"/>
  <c r="J16" i="46"/>
  <c r="N16" i="46" s="1"/>
  <c r="J41" i="46"/>
  <c r="N41" i="46" s="1"/>
  <c r="J53" i="46"/>
  <c r="N53" i="46" s="1"/>
  <c r="J17" i="46"/>
  <c r="N17" i="46" s="1"/>
  <c r="J21" i="46"/>
  <c r="N21" i="46" s="1"/>
  <c r="J49" i="46"/>
  <c r="N49" i="46" s="1"/>
  <c r="J47" i="46"/>
  <c r="N47" i="46" s="1"/>
  <c r="J13" i="46"/>
  <c r="N13" i="46" s="1"/>
  <c r="J44" i="46"/>
  <c r="N44" i="46" s="1"/>
  <c r="J45" i="46"/>
  <c r="N45" i="46" s="1"/>
  <c r="J31" i="46"/>
  <c r="N31" i="46" s="1"/>
  <c r="J20" i="46"/>
  <c r="N20" i="46" s="1"/>
  <c r="J34" i="46"/>
  <c r="N34" i="46" s="1"/>
  <c r="J18" i="46"/>
  <c r="N18" i="46" s="1"/>
  <c r="J8" i="46"/>
  <c r="N8" i="46" s="1"/>
  <c r="J28" i="46"/>
  <c r="N28" i="46" s="1"/>
  <c r="J29" i="46"/>
  <c r="N29" i="46" s="1"/>
  <c r="J11" i="46"/>
  <c r="N11" i="46" s="1"/>
  <c r="J38" i="46"/>
  <c r="N38" i="46" s="1"/>
  <c r="J14" i="46"/>
  <c r="N14" i="46" s="1"/>
  <c r="J42" i="46"/>
  <c r="N42" i="46" s="1"/>
  <c r="J23" i="46"/>
  <c r="N23" i="46" s="1"/>
  <c r="J12" i="46"/>
  <c r="N12" i="46" s="1"/>
  <c r="J48" i="46"/>
  <c r="N48" i="46" s="1"/>
  <c r="J6" i="46"/>
  <c r="N6" i="46" s="1"/>
  <c r="J36" i="46"/>
  <c r="N36" i="46" s="1"/>
  <c r="J46" i="46"/>
  <c r="N46" i="46" s="1"/>
  <c r="J9" i="46"/>
  <c r="N9" i="46" s="1"/>
  <c r="J52" i="46"/>
  <c r="N52" i="46" s="1"/>
  <c r="J15" i="46"/>
  <c r="N15" i="46" s="1"/>
  <c r="J10" i="46"/>
  <c r="N10" i="46" s="1"/>
  <c r="J43" i="46"/>
  <c r="N43" i="46" s="1"/>
  <c r="J40" i="46"/>
  <c r="N40" i="46" s="1"/>
  <c r="J37" i="46"/>
  <c r="N37" i="46" s="1"/>
  <c r="J54" i="46"/>
  <c r="N54" i="46" s="1"/>
  <c r="J32" i="46"/>
  <c r="N32" i="46" s="1"/>
  <c r="J55" i="46"/>
  <c r="N55" i="46" s="1"/>
  <c r="J7" i="46"/>
  <c r="N7" i="46" s="1"/>
  <c r="J5" i="46"/>
  <c r="N5" i="46" s="1"/>
  <c r="J19" i="46"/>
  <c r="N19" i="46" s="1"/>
  <c r="J26" i="46"/>
  <c r="N26" i="46" s="1"/>
  <c r="J30" i="46"/>
  <c r="N30" i="46" s="1"/>
  <c r="J33" i="46"/>
  <c r="N33" i="46" s="1"/>
  <c r="J27" i="46"/>
  <c r="N27" i="46" s="1"/>
  <c r="J24" i="46"/>
  <c r="N24" i="46" s="1"/>
  <c r="L58" i="53"/>
  <c r="J56" i="46" l="1"/>
  <c r="L56" i="46" l="1"/>
  <c r="H56" i="46" l="1"/>
  <c r="E56" i="46"/>
  <c r="I56" i="46"/>
  <c r="F56" i="46"/>
  <c r="C56" i="46"/>
  <c r="B56" i="46"/>
  <c r="N56" i="46" l="1"/>
  <c r="D56" i="46"/>
</calcChain>
</file>

<file path=xl/sharedStrings.xml><?xml version="1.0" encoding="utf-8"?>
<sst xmlns="http://schemas.openxmlformats.org/spreadsheetml/2006/main" count="1341" uniqueCount="437">
  <si>
    <t>MUNICIPIO</t>
  </si>
  <si>
    <t>ABASOLO</t>
  </si>
  <si>
    <t>AGUALEGUAS</t>
  </si>
  <si>
    <t>ALDAMAS, LOS</t>
  </si>
  <si>
    <t>ALLENDE</t>
  </si>
  <si>
    <t>ANAHUAC</t>
  </si>
  <si>
    <t>APODACA</t>
  </si>
  <si>
    <t>ARAMBERRI</t>
  </si>
  <si>
    <t>BUSTAMANTE</t>
  </si>
  <si>
    <t>CADEREYTA JIMENEZ</t>
  </si>
  <si>
    <t>CARMEN</t>
  </si>
  <si>
    <t xml:space="preserve">CERRALVO </t>
  </si>
  <si>
    <t>CHINA</t>
  </si>
  <si>
    <t>CIENEGA DE FLORES</t>
  </si>
  <si>
    <t>DOCTOR ARROYO</t>
  </si>
  <si>
    <t>DOCTOR COSS</t>
  </si>
  <si>
    <t>DOCTOR GONZALEZ</t>
  </si>
  <si>
    <t>GALEANA</t>
  </si>
  <si>
    <t>GARCIA</t>
  </si>
  <si>
    <t>GENERAL BRAVO</t>
  </si>
  <si>
    <t>GENERAL ESCOBEDO</t>
  </si>
  <si>
    <t>GENERAL TERAN</t>
  </si>
  <si>
    <t>GENERAL TREVIÑO</t>
  </si>
  <si>
    <t>GENERAL ZARAGOZA</t>
  </si>
  <si>
    <t>GENERAL ZUAZUA</t>
  </si>
  <si>
    <t>GUADALUPE</t>
  </si>
  <si>
    <t>HERRERAS, LOS</t>
  </si>
  <si>
    <t>HIDALGO</t>
  </si>
  <si>
    <t>HIGUERAS</t>
  </si>
  <si>
    <t>HUALAHUISES</t>
  </si>
  <si>
    <t>ITURBIDE</t>
  </si>
  <si>
    <t>JUAREZ</t>
  </si>
  <si>
    <t>LAMPAZOS DE NARANJO</t>
  </si>
  <si>
    <t>LINARES</t>
  </si>
  <si>
    <t>MARIN</t>
  </si>
  <si>
    <t>MELCHOR OCAMPO</t>
  </si>
  <si>
    <t>MIER Y NORIEGA</t>
  </si>
  <si>
    <t>MINA</t>
  </si>
  <si>
    <t>MONTEMORELOS</t>
  </si>
  <si>
    <t>MONTERREY</t>
  </si>
  <si>
    <t>PARAS</t>
  </si>
  <si>
    <t>PESQUERIA</t>
  </si>
  <si>
    <t>RAMONES, LOS</t>
  </si>
  <si>
    <t>RAYONES</t>
  </si>
  <si>
    <t>SABINAS HIDALGO</t>
  </si>
  <si>
    <t>SALINAS VICTORIA</t>
  </si>
  <si>
    <t>SAN NICOLAS DE LOS GARZA</t>
  </si>
  <si>
    <t>SAN PEDRO GARZA GARCIA</t>
  </si>
  <si>
    <t>SANTA CATARINA</t>
  </si>
  <si>
    <t>SANTIAGO</t>
  </si>
  <si>
    <t>VALLECILLO</t>
  </si>
  <si>
    <t>VILLALDAMA</t>
  </si>
  <si>
    <t xml:space="preserve">        TOTAL</t>
  </si>
  <si>
    <t>TOTAL</t>
  </si>
  <si>
    <t>P=RP/BG</t>
  </si>
  <si>
    <t>ER=P*RP</t>
  </si>
  <si>
    <t>PC</t>
  </si>
  <si>
    <t>PO</t>
  </si>
  <si>
    <t>TERRITORIO (KM2)</t>
  </si>
  <si>
    <t>TE</t>
  </si>
  <si>
    <t>POBLACIÓN Y TERRITORIO</t>
  </si>
  <si>
    <t>CEPT=0.85(PO/∑PO)+0.15(TE/∑TE)</t>
  </si>
  <si>
    <t>PC*35%</t>
  </si>
  <si>
    <t>CEP= MAE1/∑MAE1</t>
  </si>
  <si>
    <t>CEG=MAE2/∑MAE2</t>
  </si>
  <si>
    <t>CIMP*25%</t>
  </si>
  <si>
    <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</si>
  <si>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PC/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PC</t>
    </r>
  </si>
  <si>
    <r>
      <t>CER= ER/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ER</t>
    </r>
  </si>
  <si>
    <r>
      <t>0.85(PO/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)</t>
    </r>
  </si>
  <si>
    <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</si>
  <si>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0.15(TE/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)</t>
    </r>
  </si>
  <si>
    <t xml:space="preserve">FUENTE: </t>
  </si>
  <si>
    <t>ESTRUCTURA      %</t>
  </si>
  <si>
    <t>ESTRUCTURA     %</t>
  </si>
  <si>
    <t>COEFICIENTE  POBLACIÓN Y TERRITORIO</t>
  </si>
  <si>
    <t>COEFICIENTE  ÍNDICE MUNICIPAL DE POBREZA</t>
  </si>
  <si>
    <t>COEFICIENTE EFECTIVIDAD REC PREDIAL</t>
  </si>
  <si>
    <t>COEFICIENTE DE PARTICIPACIÓN</t>
  </si>
  <si>
    <t>COEFICIENTE POBLACIÓN</t>
  </si>
  <si>
    <t>COEFICIENTE PROYECCIÓN POBLACIÓN</t>
  </si>
  <si>
    <t>PO*35%</t>
  </si>
  <si>
    <t>CEP*30%</t>
  </si>
  <si>
    <t>DISTRIBUCIÓN POR POBLACIÓN</t>
  </si>
  <si>
    <t>DISTRIBUCIÓN POR PROYECCIÓN DE POBLACIÓN</t>
  </si>
  <si>
    <t>DISTRIBUCIÓN POR COEFICIENTE REGLA I</t>
  </si>
  <si>
    <t>COEFICIENTE ESTIMADO DE PARTICIPACIÓN</t>
  </si>
  <si>
    <t>ÍNDICE MUNICIPAL DE POBREZA</t>
  </si>
  <si>
    <t>DISTRIBUCIÓN POR POBLACIÓN Y TERRITORIO</t>
  </si>
  <si>
    <t>DISTRIBUCIÓN POR ÍNDICE DE POBREZA</t>
  </si>
  <si>
    <t>DISTRIBUCIÓN POR EFECTIVIDAD RECAUDACIÓN  PREDIAL</t>
  </si>
  <si>
    <t xml:space="preserve">POBLACIÓN </t>
  </si>
  <si>
    <t>REGLA I</t>
  </si>
  <si>
    <t>PROYECCIÓN DE POBLACIÓN</t>
  </si>
  <si>
    <t>$</t>
  </si>
  <si>
    <t>MAE2=(PI*35%)+(PC*35%)+(CD*30%)</t>
  </si>
  <si>
    <t>FGP</t>
  </si>
  <si>
    <t>FFM</t>
  </si>
  <si>
    <t>IEPS</t>
  </si>
  <si>
    <t xml:space="preserve">  Proyecciones de la Población 2010-2030, CONSEJO NACIONAL DE POBLACIÓN</t>
  </si>
  <si>
    <t>EFECTIVIDAD RECAUDACIÓN DE PREDIAL</t>
  </si>
  <si>
    <t>CER*50%</t>
  </si>
  <si>
    <t>CEPT*25%</t>
  </si>
  <si>
    <t>MAE1=(CEPT*25%)+(CIMP*25%)+(CER*50%)</t>
  </si>
  <si>
    <t>Fondo del Estado</t>
  </si>
  <si>
    <t>Monto</t>
  </si>
  <si>
    <t>Porcentaje de distribución</t>
  </si>
  <si>
    <t>Fondo General de Participaciones (FGP)</t>
  </si>
  <si>
    <t>Impuesto Especial sobre Producción y Servicios (IEPS)</t>
  </si>
  <si>
    <t>Los montos no incluyen descuentos ni compensación alguna.</t>
  </si>
  <si>
    <t>SECRETARÍA DE FINANZAS Y TESORERÍA GENERAL DEL ESTADO</t>
  </si>
  <si>
    <t>FEXHI</t>
  </si>
  <si>
    <t>FOFIR</t>
  </si>
  <si>
    <t>PROPORCION DE RECAUDACIÓN</t>
  </si>
  <si>
    <t>RECAUDACIÓN PONDERADO POR EFICIENCIA</t>
  </si>
  <si>
    <t>COEFICIENTE DE DISTRIBUCIÓN ANTES DE GARANTÍA</t>
  </si>
  <si>
    <t>Impuesto sobre la Venta Final de Gasolinas y Diesel (IEPSGD)</t>
  </si>
  <si>
    <t>Fondo de Fiscalización y Recaudación (FOFIR)</t>
  </si>
  <si>
    <t>Monto a distribuir</t>
  </si>
  <si>
    <t>DETERMINACIÓN PRELIMINAR DE LOS COEFICIENTES DE PARTICIPACIÓN DE RECURSOS A MUNICIPIOS POR VARIABLE (ARTÍCULO14 FRACC II LCH)</t>
  </si>
  <si>
    <t>MONTO OBS + ESTIM DE GASOLINAS</t>
  </si>
  <si>
    <t>MONTO OBS. + ESTIM. DE PARTICIPACIONES</t>
  </si>
  <si>
    <t>Fondo de Compensacion ISAN</t>
  </si>
  <si>
    <t xml:space="preserve">Impuesto sobre Adquisición de Vehículos Nuevos (ISAN) </t>
  </si>
  <si>
    <t>ISAN</t>
  </si>
  <si>
    <t>COMP ISAN</t>
  </si>
  <si>
    <t>COORDINACIÓN DE PLANEACIÓN HACENDARIA</t>
  </si>
  <si>
    <t>30% FFM</t>
  </si>
  <si>
    <t>70% FFM</t>
  </si>
  <si>
    <t>Fondo de Fomento Municipal (FFM) 30%</t>
  </si>
  <si>
    <t>Fondo de Fomento Municipal (FFM) 70%</t>
  </si>
  <si>
    <t>Las cifras de Recaudación y Facturación del Impuesto Predial fueron actualizadas para el Cálculo de Distribución. La población por Municipio para la entidad</t>
  </si>
  <si>
    <t>50%*CERi,t+20%*REi,t+30%*CCRi,t</t>
  </si>
  <si>
    <t>REi,t = Ri,t-1 /∑Ri,t-1</t>
  </si>
  <si>
    <t>CCRi,t=CRi,t /∑CRi,t</t>
  </si>
  <si>
    <t>CRi,t=(Ri,t-1/Ri,t-2)- 1</t>
  </si>
  <si>
    <t>Ri,t-2</t>
  </si>
  <si>
    <t>CERi,t = ERi,t-1 /∑ERi,t-1</t>
  </si>
  <si>
    <t>ERt-1 = Ri,t-1 / BGi,t-1</t>
  </si>
  <si>
    <t>Ri,t-1</t>
  </si>
  <si>
    <t>BGt-1</t>
  </si>
  <si>
    <t xml:space="preserve"> ESTIMACIÓN 30% FFM ANUAL</t>
  </si>
  <si>
    <t>DISTRIBUCIÓN POR RECAUDACION</t>
  </si>
  <si>
    <t>DISTRIBUCIÓN CRECIMIENTO RECAUDACION</t>
  </si>
  <si>
    <t xml:space="preserve">DISTRIBUCIÓN POR EFICIENCIA EN LA RECAUDACIÓN  </t>
  </si>
  <si>
    <t>COEFICIENTE  POR MONTO DE RECAUDACIÓN EN EL IMPUESTO PREDIAL</t>
  </si>
  <si>
    <t>Tasa&gt;0</t>
  </si>
  <si>
    <t xml:space="preserve">TASA DE CRECIMIENTO EN LA RECAUDACIÓN EFECTIVA </t>
  </si>
  <si>
    <t>COEFICIENTE  DE EFICIENCIA RECAUDATORIA</t>
  </si>
  <si>
    <t>Eficiencia Recaudatoria</t>
  </si>
  <si>
    <t>COEFICIENTE DE DISTRIBUCIÓN  30% FFM Art 14 Frac III</t>
  </si>
  <si>
    <t>RECAUDACIÓN EN EL IMPUESTO PREDIAL</t>
  </si>
  <si>
    <t>CRECIMIENTO RECAUDACION</t>
  </si>
  <si>
    <t xml:space="preserve"> EFICIENCIA RECAUDATORIA</t>
  </si>
  <si>
    <t>IEPSGYD</t>
  </si>
  <si>
    <t>BGt-2</t>
  </si>
  <si>
    <t>RPt-1</t>
  </si>
  <si>
    <t>Mes</t>
  </si>
  <si>
    <t xml:space="preserve"> </t>
  </si>
  <si>
    <t xml:space="preserve"> MUNICIPIO </t>
  </si>
  <si>
    <t>COEFICIENTE</t>
  </si>
  <si>
    <t xml:space="preserve"> ABASOLO </t>
  </si>
  <si>
    <t xml:space="preserve"> AGUALEGUAS </t>
  </si>
  <si>
    <t xml:space="preserve"> ALDAMAS, LOS </t>
  </si>
  <si>
    <t xml:space="preserve"> ALLENDE </t>
  </si>
  <si>
    <t xml:space="preserve"> ANAHUAC </t>
  </si>
  <si>
    <t xml:space="preserve"> APODACA </t>
  </si>
  <si>
    <t xml:space="preserve"> ARAMBERRI </t>
  </si>
  <si>
    <t xml:space="preserve"> BUSTAMANTE </t>
  </si>
  <si>
    <t xml:space="preserve"> CADEREYTA JIMENEZ </t>
  </si>
  <si>
    <t xml:space="preserve"> CARMEN </t>
  </si>
  <si>
    <t xml:space="preserve"> CERRALVO  </t>
  </si>
  <si>
    <t xml:space="preserve"> CHINA </t>
  </si>
  <si>
    <t xml:space="preserve"> CIENEGA DE FLORES </t>
  </si>
  <si>
    <t xml:space="preserve"> DOCTOR ARROYO </t>
  </si>
  <si>
    <t xml:space="preserve"> DOCTOR COSS </t>
  </si>
  <si>
    <t xml:space="preserve"> DOCTOR GONZALEZ </t>
  </si>
  <si>
    <t xml:space="preserve"> GALEANA </t>
  </si>
  <si>
    <t xml:space="preserve"> GARCIA </t>
  </si>
  <si>
    <t xml:space="preserve"> GENERAL BRAVO </t>
  </si>
  <si>
    <t xml:space="preserve"> GENERAL ESCOBEDO </t>
  </si>
  <si>
    <t xml:space="preserve"> GENERAL TERAN </t>
  </si>
  <si>
    <t xml:space="preserve"> GENERAL TREVIÑO </t>
  </si>
  <si>
    <t xml:space="preserve"> GENERAL ZARAGOZA </t>
  </si>
  <si>
    <t xml:space="preserve"> GENERAL ZUAZUA </t>
  </si>
  <si>
    <t xml:space="preserve"> GUADALUPE </t>
  </si>
  <si>
    <t xml:space="preserve"> HERRERAS, LOS </t>
  </si>
  <si>
    <t xml:space="preserve"> HIDALGO </t>
  </si>
  <si>
    <t xml:space="preserve"> HIGUERAS </t>
  </si>
  <si>
    <t xml:space="preserve"> HUALAHUISES </t>
  </si>
  <si>
    <t xml:space="preserve"> ITURBIDE </t>
  </si>
  <si>
    <t xml:space="preserve"> JUAREZ </t>
  </si>
  <si>
    <t xml:space="preserve"> LAMPAZOS DE NARANJO </t>
  </si>
  <si>
    <t xml:space="preserve"> LINARES </t>
  </si>
  <si>
    <t xml:space="preserve"> MARIN </t>
  </si>
  <si>
    <t xml:space="preserve"> MELCHOR OCAMPO </t>
  </si>
  <si>
    <t xml:space="preserve"> MIER Y NORIEGA </t>
  </si>
  <si>
    <t xml:space="preserve"> MINA </t>
  </si>
  <si>
    <t xml:space="preserve"> MONTEMORELOS </t>
  </si>
  <si>
    <t xml:space="preserve"> MONTERREY </t>
  </si>
  <si>
    <t xml:space="preserve"> PARAS </t>
  </si>
  <si>
    <t xml:space="preserve"> PESQUERIA </t>
  </si>
  <si>
    <t xml:space="preserve"> RAMONES, LOS </t>
  </si>
  <si>
    <t xml:space="preserve"> RAYONES </t>
  </si>
  <si>
    <t xml:space="preserve"> SABINAS HIDALGO </t>
  </si>
  <si>
    <t xml:space="preserve"> SALINAS VICTORIA </t>
  </si>
  <si>
    <t xml:space="preserve"> SAN NICOLAS DE LOS GARZA </t>
  </si>
  <si>
    <t xml:space="preserve"> SAN PEDRO GARZA GARCIA </t>
  </si>
  <si>
    <t xml:space="preserve"> SANTA CATARINA </t>
  </si>
  <si>
    <t xml:space="preserve"> SANTIAGO </t>
  </si>
  <si>
    <t xml:space="preserve"> VALLECILLO </t>
  </si>
  <si>
    <t xml:space="preserve"> VILLALDAMA </t>
  </si>
  <si>
    <t xml:space="preserve">         TOTAL </t>
  </si>
  <si>
    <t>ISR Venta de Inmuebles</t>
  </si>
  <si>
    <t>20% para municipios</t>
  </si>
  <si>
    <t>RECAUDACIÓN 2019</t>
  </si>
  <si>
    <t>LOS ALDAMAS</t>
  </si>
  <si>
    <t>LOS HERRERAS</t>
  </si>
  <si>
    <t>LOS RAMONES</t>
  </si>
  <si>
    <t>ISR NOMINA</t>
  </si>
  <si>
    <t>ISR INMUEBLES</t>
  </si>
  <si>
    <t>FONDO DE ISR POR LA ENAJENACIÓN DE BIENES INMUEBLES</t>
  </si>
  <si>
    <t>ISR Enajenación de Inmuebles</t>
  </si>
  <si>
    <t>POBLACIÓN 2020</t>
  </si>
  <si>
    <t>Entidad federativa</t>
  </si>
  <si>
    <t>Municipio</t>
  </si>
  <si>
    <t>Total</t>
  </si>
  <si>
    <t>Hombres</t>
  </si>
  <si>
    <t>Mujeres</t>
  </si>
  <si>
    <t>19 Nuevo León</t>
  </si>
  <si>
    <t>001 Abasolo</t>
  </si>
  <si>
    <t>002 Agualeguas</t>
  </si>
  <si>
    <t>004 Allende</t>
  </si>
  <si>
    <t>005 Anáhuac</t>
  </si>
  <si>
    <t>006 Apodaca</t>
  </si>
  <si>
    <t>007 Aramberri</t>
  </si>
  <si>
    <t>008 Bustamante</t>
  </si>
  <si>
    <t>009 Cadereyta Jiménez</t>
  </si>
  <si>
    <t>011 Cerralvo</t>
  </si>
  <si>
    <t>013 China</t>
  </si>
  <si>
    <t>012 Ciénega de Flores</t>
  </si>
  <si>
    <t>014 Doctor Arroyo</t>
  </si>
  <si>
    <t>015 Doctor Coss</t>
  </si>
  <si>
    <t>016 Doctor González</t>
  </si>
  <si>
    <t>010 El Carmen</t>
  </si>
  <si>
    <t>017 Galeana</t>
  </si>
  <si>
    <t>018 García</t>
  </si>
  <si>
    <t>020 General Bravo</t>
  </si>
  <si>
    <t>021 General Escobedo</t>
  </si>
  <si>
    <t>022 General Terán</t>
  </si>
  <si>
    <t>023 General Treviño</t>
  </si>
  <si>
    <t>024 General Zaragoza</t>
  </si>
  <si>
    <t>025 General Zuazua</t>
  </si>
  <si>
    <t>026 Guadalupe</t>
  </si>
  <si>
    <t>047 Hidalgo</t>
  </si>
  <si>
    <t>028 Higueras</t>
  </si>
  <si>
    <t>029 Hualahuises</t>
  </si>
  <si>
    <t>030 Iturbide</t>
  </si>
  <si>
    <t>031 Juárez</t>
  </si>
  <si>
    <t>032 Lampazos de Naranjo</t>
  </si>
  <si>
    <t>033 Linares</t>
  </si>
  <si>
    <t>003 Los Aldamas</t>
  </si>
  <si>
    <t>027 Los Herreras</t>
  </si>
  <si>
    <t>042 Los Ramones</t>
  </si>
  <si>
    <t>034 Marín</t>
  </si>
  <si>
    <t>035 Melchor Ocampo</t>
  </si>
  <si>
    <t>036 Mier y Noriega</t>
  </si>
  <si>
    <t>037 Mina</t>
  </si>
  <si>
    <t>038 Montemorelos</t>
  </si>
  <si>
    <t>039 Monterrey</t>
  </si>
  <si>
    <t>040 Parás</t>
  </si>
  <si>
    <t>041 Pesquería</t>
  </si>
  <si>
    <t>043 Rayones</t>
  </si>
  <si>
    <t>044 Sabinas Hidalgo</t>
  </si>
  <si>
    <t>045 Salinas Victoria</t>
  </si>
  <si>
    <t>046 San Nicolás de los Garza</t>
  </si>
  <si>
    <t>019 San Pedro Garza García</t>
  </si>
  <si>
    <t>048 Santa Catarina</t>
  </si>
  <si>
    <t>049 Santiago</t>
  </si>
  <si>
    <t>050 Vallecillo</t>
  </si>
  <si>
    <t>051 Villaldama</t>
  </si>
  <si>
    <r>
      <t>Población total</t>
    </r>
    <r>
      <rPr>
        <b/>
        <vertAlign val="superscript"/>
        <sz val="12"/>
        <color indexed="9"/>
        <rFont val="Arial Narrow"/>
        <family val="2"/>
      </rPr>
      <t>1</t>
    </r>
  </si>
  <si>
    <t>censo pob 2020</t>
  </si>
  <si>
    <t>(PESOS)</t>
  </si>
  <si>
    <t>POBLACIÓN  2020</t>
  </si>
  <si>
    <t xml:space="preserve">  Población 2020, CENSO POBLACION Y VIVIENDA, INEGI</t>
  </si>
  <si>
    <t>COEFICIENTE CRECIMIENTO RECAUDACION</t>
  </si>
  <si>
    <t>RECAUDACIÓN 2020</t>
  </si>
  <si>
    <t>FACTURACIÓN  2020
(2016-2019)</t>
  </si>
  <si>
    <t>ISAI 2020</t>
  </si>
  <si>
    <t>FACTURACIÓN  2019
(2015-2019)</t>
  </si>
  <si>
    <t>SUBTOTAL</t>
  </si>
  <si>
    <t>TERRITORIO INEGI 2020 NL PUBLICACIÓN</t>
  </si>
  <si>
    <t>Fuente: Panorama Sociodemografico de Nuevo León. Censo de Población y Vivienda 2020. INEGI</t>
  </si>
  <si>
    <t>ORGANISMOS</t>
  </si>
  <si>
    <t>CÁLCULO  DE PARTICIPACIONES DE ISR</t>
  </si>
  <si>
    <t>EJERCICIO FISCAL 2021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</si>
  <si>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</si>
  <si>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</si>
  <si>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</si>
  <si>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</si>
  <si>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</si>
  <si>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</si>
  <si>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</si>
  <si>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</si>
  <si>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</si>
  <si>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</si>
  <si>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</si>
  <si>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</si>
  <si>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ISR PARTICIPABLE
2021</t>
  </si>
  <si>
    <t>PROPORCIÓN DE ISR PARTICIPABLE
2021</t>
  </si>
  <si>
    <t>CERRALVO</t>
  </si>
  <si>
    <t>TOTAL ISR</t>
  </si>
  <si>
    <t>Proporción a Municipios</t>
  </si>
  <si>
    <t>PROYECCIÓN DE POBLACIÓN 2021</t>
  </si>
  <si>
    <t>CÁLCULO DEL AJUSTE POR LA DIFERENCIA 2021</t>
  </si>
  <si>
    <t>CÁLCULO DEL AJUSTE POR LA DIFERENCIA  2021</t>
  </si>
  <si>
    <t>2021 CON COEFICIENTES ACTUALIZADOS</t>
  </si>
  <si>
    <t>DIFERENCIAS</t>
  </si>
  <si>
    <t>DESCUENTO MENSUAL (ENE,FEB,MZO)</t>
  </si>
  <si>
    <t>FFM 70%</t>
  </si>
  <si>
    <t>FFM 30%</t>
  </si>
  <si>
    <t>FONDO COMP ISAN</t>
  </si>
  <si>
    <t>IEPSGyD</t>
  </si>
  <si>
    <t>CORRESPONDIENTE AL PERIODO ENERO</t>
  </si>
  <si>
    <t>CÁLCULO  DE PARTICIPACIONES DE ISR MES DE ENERO 2022</t>
  </si>
  <si>
    <t>%</t>
  </si>
  <si>
    <t>FEIEF</t>
  </si>
  <si>
    <t>FALTANTE FEIEF FGP</t>
  </si>
  <si>
    <t>CÁLCULO DE DISTRIBUCIÓN SEGÚN ART. DECIMO TRANSITORIO DE LA LEY DE EGRESOS DEL ESTADO 2022</t>
  </si>
  <si>
    <t>Cálculo de Distribución 2021 con ajuste anual 2021</t>
  </si>
  <si>
    <t>Cálculo de Distribución 2022</t>
  </si>
  <si>
    <t>PARTICIPACIONES AÑO ANTERIOR
FGP, FFM 70%, FOFIR, IEPS, ISAN, FEXHI</t>
  </si>
  <si>
    <t>PARTICIPACIONES AÑO ACTUAL
FGP, FFM 70%, FOFIR, IEPS, ISAN, FEXHI</t>
  </si>
  <si>
    <t>ANÁHUAC</t>
  </si>
  <si>
    <t>CADEREYTA JIMÉNEZ</t>
  </si>
  <si>
    <t>EL CARMEN</t>
  </si>
  <si>
    <t>CIÉNEGA DE FLORES</t>
  </si>
  <si>
    <t>DOCTOR GONZÁLEZ</t>
  </si>
  <si>
    <t>GARCÍA</t>
  </si>
  <si>
    <t>GENERAL TERÁN</t>
  </si>
  <si>
    <t>JUÁREZ</t>
  </si>
  <si>
    <t>MARÍN</t>
  </si>
  <si>
    <t>PARÁS</t>
  </si>
  <si>
    <t>PESQUERÍA</t>
  </si>
  <si>
    <t>SAN NICOLÁS DE LOS GARZA</t>
  </si>
  <si>
    <t>SAN PEDRO GARZA GARCÍA</t>
  </si>
  <si>
    <t>Participaciones 2022</t>
  </si>
  <si>
    <t>Monto Distribuido 2021</t>
  </si>
  <si>
    <t>Diferencia</t>
  </si>
  <si>
    <t>Impuesto sobre la Renta de Enajenación de Bienes Inmuebles (ISR BI)</t>
  </si>
  <si>
    <t>Fondo de Fomento Municipal (FFM)</t>
  </si>
  <si>
    <t>parte fija 2013</t>
  </si>
  <si>
    <t>DISTRIBUCIÓN ENERO</t>
  </si>
  <si>
    <t>SUBSECRETARÍA DE POLITICA DE INGRESOS, COORDINACIÓN DE PLANEACIÓN HACENDARIA</t>
  </si>
  <si>
    <t>PERSONAS EN POBREZA 2015</t>
  </si>
  <si>
    <t>PERSONAS EN POBREZA 2020</t>
  </si>
  <si>
    <t>CARENCIAS PROMEDIO EN SITUACION DE POBREZA 2015</t>
  </si>
  <si>
    <t>INCIDENCIA DE LA POBREZA 2015</t>
  </si>
  <si>
    <t>IP/∑IP</t>
  </si>
  <si>
    <t>EP/∑EP</t>
  </si>
  <si>
    <t>15</t>
  </si>
  <si>
    <t>11</t>
  </si>
  <si>
    <t>12</t>
  </si>
  <si>
    <t>13</t>
  </si>
  <si>
    <t>14</t>
  </si>
  <si>
    <t>17</t>
  </si>
  <si>
    <t>16</t>
  </si>
  <si>
    <t>18</t>
  </si>
  <si>
    <t>19</t>
  </si>
  <si>
    <t>20</t>
  </si>
  <si>
    <t>23</t>
  </si>
  <si>
    <t>21</t>
  </si>
  <si>
    <t>22</t>
  </si>
  <si>
    <t>25</t>
  </si>
  <si>
    <t>27</t>
  </si>
  <si>
    <t>26</t>
  </si>
  <si>
    <t>29</t>
  </si>
  <si>
    <t>30</t>
  </si>
  <si>
    <t>32</t>
  </si>
  <si>
    <t>33</t>
  </si>
  <si>
    <t>34</t>
  </si>
  <si>
    <t>35</t>
  </si>
  <si>
    <t>61</t>
  </si>
  <si>
    <t>36</t>
  </si>
  <si>
    <t>28</t>
  </si>
  <si>
    <t>37</t>
  </si>
  <si>
    <t>39</t>
  </si>
  <si>
    <t>38</t>
  </si>
  <si>
    <t>40</t>
  </si>
  <si>
    <t>41</t>
  </si>
  <si>
    <t>42</t>
  </si>
  <si>
    <t>43</t>
  </si>
  <si>
    <t>44</t>
  </si>
  <si>
    <t>46</t>
  </si>
  <si>
    <t>49</t>
  </si>
  <si>
    <t>48</t>
  </si>
  <si>
    <t>47</t>
  </si>
  <si>
    <t>45</t>
  </si>
  <si>
    <t>70</t>
  </si>
  <si>
    <t>50</t>
  </si>
  <si>
    <t>51</t>
  </si>
  <si>
    <t>52</t>
  </si>
  <si>
    <t>53</t>
  </si>
  <si>
    <t>54</t>
  </si>
  <si>
    <t>55</t>
  </si>
  <si>
    <t>58</t>
  </si>
  <si>
    <t>31</t>
  </si>
  <si>
    <t>57</t>
  </si>
  <si>
    <t>56</t>
  </si>
  <si>
    <t>59</t>
  </si>
  <si>
    <t>60</t>
  </si>
  <si>
    <t>FUENTE:
Facturación de Predial.- Instituto Registral y Catastral
Recaudación de Predial.- Municipios del Estado
Población.- Censo de Población y Vivienda 2020
Territorio.- INEGI
Vairables de Social 2015 Y 2020.- CONEVAL</t>
  </si>
  <si>
    <t>INTENSIDAD DE LA POBREZA</t>
  </si>
  <si>
    <t>PROPORCIÓN DE INTENSIDAD DE LA POBREZA</t>
  </si>
  <si>
    <t xml:space="preserve">DISTRIBUCION DEL 85% POR POBREZA </t>
  </si>
  <si>
    <t>MEJORA EN POBREZA MUNICIPAL</t>
  </si>
  <si>
    <t>PROPORCIÓN DE LA EFICACIA EN POBREZA</t>
  </si>
  <si>
    <t xml:space="preserve">DISTRIBUCIÓN DEL 15% POR EFICACIA DE POBREZA </t>
  </si>
  <si>
    <r>
      <t>PP2</t>
    </r>
    <r>
      <rPr>
        <vertAlign val="subscript"/>
        <sz val="8"/>
        <color rgb="FFFF0000"/>
        <rFont val="Arial"/>
        <family val="2"/>
      </rPr>
      <t>i</t>
    </r>
  </si>
  <si>
    <r>
      <t>PP1</t>
    </r>
    <r>
      <rPr>
        <vertAlign val="subscript"/>
        <sz val="8"/>
        <color rgb="FFFF0000"/>
        <rFont val="Arial"/>
        <family val="2"/>
      </rPr>
      <t>i</t>
    </r>
  </si>
  <si>
    <t>CPP1i</t>
  </si>
  <si>
    <t>ICPi=(PP1i/∑PP1i)</t>
  </si>
  <si>
    <t>IP=(ICPi*CPP!i)</t>
  </si>
  <si>
    <t>(0.85*IP/∑IP)(Monto)</t>
  </si>
  <si>
    <t>EP=PP2i/PP1i</t>
  </si>
  <si>
    <t>(0.15*(EP/∑EP)(Monto)</t>
  </si>
  <si>
    <t>DIPi</t>
  </si>
  <si>
    <t>CDPEi</t>
  </si>
  <si>
    <t>CÁLCULO DE DISTRIBUCIÓN DE PARTICIPACIONES ENERO 2022</t>
  </si>
  <si>
    <t>Participaciones Enero 2022</t>
  </si>
  <si>
    <t>Total de Distrbución Enero 2022</t>
  </si>
  <si>
    <t>DISTRIBUIDO 2021</t>
  </si>
  <si>
    <t>Los sumas totales puden no coincidir debido al redondeo</t>
  </si>
  <si>
    <t>Ajuste FOFIR</t>
  </si>
  <si>
    <t>Faltante Inicial FEIEF</t>
  </si>
  <si>
    <t>Participaciones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</si>
</sst>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0.000%"/>
    <numFmt numFmtId="167" formatCode="0.000000%"/>
    <numFmt numFmtId="168" formatCode="#,##0\ &quot;$&quot;;[Red]\-#,##0\ &quot;$&quot;"/>
    <numFmt numFmtId="169" formatCode="&quot;$&quot;\ #,##0.00"/>
    <numFmt numFmtId="170" formatCode="\U\ #,##0.00"/>
    <numFmt numFmtId="171" formatCode="_(* #,##0.000000_);_(* \(#,##0.000000\);_(* &quot;-&quot;??_);_(@_)"/>
    <numFmt numFmtId="172" formatCode="0.000000"/>
    <numFmt numFmtId="173" formatCode="0.00000000"/>
    <numFmt numFmtId="174" formatCode="General_)"/>
    <numFmt numFmtId="175" formatCode="_-[$€-2]* #,##0.00_-;\-[$€-2]* #,##0.00_-;_-[$€-2]* &quot;-&quot;??_-"/>
    <numFmt numFmtId="176" formatCode="_-* #,##0_-;\-* #,##0_-;_-* &quot;-&quot;??_-;_-@_-"/>
    <numFmt numFmtId="177" formatCode="_-* #,##0.0000_-;\-* #,##0.0000_-;_-* &quot;-&quot;????_-;_-@_-"/>
    <numFmt numFmtId="178" formatCode="_-* #,##0.0000_-;\-* #,##0.0000_-;_-* &quot;-&quot;_-;_-@_-"/>
    <numFmt numFmtId="179" formatCode="_-* #,##0.0000_-;\-* #,##0.0000_-;_-* &quot;-&quot;??_-;_-@_-"/>
    <numFmt numFmtId="180" formatCode="_-* #,##0.00000_-;\-* #,##0.00000_-;_-* &quot;-&quot;??_-;_-@_-"/>
    <numFmt numFmtId="181" formatCode="#,##0.00_ ;[Red]\-#,##0.00\ "/>
    <numFmt numFmtId="182" formatCode="#,##0_ ;[Red]\-#,##0\ "/>
    <numFmt numFmtId="183" formatCode="###\ ###\ ###\ ##0"/>
    <numFmt numFmtId="184" formatCode="#,##0.0000;[Red]\-#,##0.0000"/>
    <numFmt numFmtId="185" formatCode="_-* #,##0.000000_-;\-* #,##0.000000_-;_-* &quot;-&quot;????_-;_-@_-"/>
    <numFmt numFmtId="186" formatCode="#,##0.0000000_ ;[Red]\-#,##0.0000000\ "/>
    <numFmt numFmtId="187" formatCode="#,##0;[Red]\-#,##0;_-* &quot;-&quot;_-;_-@_-"/>
    <numFmt numFmtId="188" formatCode="0.00%;[Red]\-0.00%;_-* &quot;-&quot;_-;_-@_-"/>
    <numFmt numFmtId="189" formatCode="#,##0.000000;[Red]\-#,##0.000000;_-* &quot;-&quot;_-;_-@_-"/>
    <numFmt numFmtId="190" formatCode="0.00000000%"/>
    <numFmt numFmtId="191" formatCode="0.0000%"/>
    <numFmt numFmtId="192" formatCode="#,##0.00000000000;\-#,##0.00000000000"/>
    <numFmt numFmtId="193" formatCode="#,##0.0000;\-#,##0.0000"/>
    <numFmt numFmtId="194" formatCode="0.00000000000"/>
    <numFmt numFmtId="195" formatCode="0.000000000"/>
    <numFmt numFmtId="196" formatCode="_-* #,##0.000000_-;\-* #,##0.000000_-;_-* &quot;-&quot;??_-;_-@_-"/>
    <numFmt numFmtId="197" formatCode="0.0000000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color rgb="FFFF0000"/>
      <name val="Arial"/>
      <family val="2"/>
    </font>
    <font>
      <b/>
      <sz val="10"/>
      <color theme="1"/>
      <name val="Arial"/>
      <family val="2"/>
    </font>
    <font>
      <b/>
      <sz val="8"/>
      <color rgb="FFFF0000"/>
      <name val="Arial"/>
      <family val="2"/>
    </font>
    <font>
      <i/>
      <sz val="8"/>
      <color rgb="FFFF0000"/>
      <name val="Arial"/>
      <family val="2"/>
    </font>
    <font>
      <sz val="8"/>
      <color rgb="FFFF0000"/>
      <name val="Calibri"/>
      <family val="2"/>
    </font>
    <font>
      <sz val="8"/>
      <name val="Arial"/>
      <family val="2"/>
    </font>
    <font>
      <b/>
      <sz val="8"/>
      <color indexed="62"/>
      <name val="Arial"/>
      <family val="2"/>
    </font>
    <font>
      <b/>
      <u/>
      <sz val="10"/>
      <name val="Arial"/>
      <family val="2"/>
    </font>
    <font>
      <b/>
      <sz val="14"/>
      <name val="Arial"/>
      <family val="2"/>
    </font>
    <font>
      <b/>
      <sz val="20"/>
      <name val="Arial"/>
      <family val="2"/>
    </font>
    <font>
      <sz val="11"/>
      <color theme="1"/>
      <name val="Soberana Sans"/>
      <family val="2"/>
    </font>
    <font>
      <sz val="11"/>
      <name val="Calibri"/>
      <family val="2"/>
    </font>
    <font>
      <sz val="10"/>
      <color rgb="FFFF0000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b/>
      <sz val="12"/>
      <color rgb="FFFFFFFF"/>
      <name val="Arial Narrow"/>
      <family val="2"/>
    </font>
    <font>
      <b/>
      <vertAlign val="superscript"/>
      <sz val="12"/>
      <color indexed="9"/>
      <name val="Arial Narrow"/>
      <family val="2"/>
    </font>
    <font>
      <b/>
      <sz val="12"/>
      <color rgb="FF000000"/>
      <name val="Arial Narrow"/>
      <family val="2"/>
    </font>
    <font>
      <sz val="12"/>
      <color rgb="FF000000"/>
      <name val="Arial Narrow"/>
      <family val="2"/>
    </font>
    <font>
      <b/>
      <sz val="12"/>
      <name val="Arial Narrow"/>
      <family val="2"/>
    </font>
    <font>
      <sz val="12"/>
      <name val="Arial Narrow"/>
      <family val="2"/>
    </font>
    <font>
      <sz val="11"/>
      <color theme="1"/>
      <name val="Arial Narrow"/>
      <family val="2"/>
    </font>
    <font>
      <b/>
      <sz val="12"/>
      <color theme="1"/>
      <name val="Arial Narrow"/>
      <family val="2"/>
    </font>
    <font>
      <sz val="12"/>
      <color theme="1"/>
      <name val="Arial Narrow"/>
      <family val="2"/>
    </font>
    <font>
      <sz val="11"/>
      <color rgb="FF333333"/>
      <name val="Helvetica"/>
      <family val="2"/>
    </font>
    <font>
      <b/>
      <sz val="12"/>
      <color rgb="FF006100"/>
      <name val="Arial Narrow"/>
      <family val="2"/>
    </font>
    <font>
      <sz val="12"/>
      <color indexed="8"/>
      <name val="Arial Narrow"/>
      <family val="2"/>
    </font>
    <font>
      <b/>
      <sz val="10"/>
      <name val="Arial Narrow"/>
      <family val="2"/>
    </font>
    <font>
      <b/>
      <sz val="11"/>
      <color theme="1"/>
      <name val="Calibri"/>
      <family val="2"/>
      <scheme val="minor"/>
    </font>
    <font>
      <sz val="10"/>
      <name val="Arial Narrow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sz val="9"/>
      <color rgb="FFFF0000"/>
      <name val="Arial"/>
      <family val="2"/>
    </font>
    <font>
      <b/>
      <sz val="8"/>
      <name val="Arial"/>
      <family val="2"/>
    </font>
    <font>
      <b/>
      <sz val="10"/>
      <color theme="0"/>
      <name val="Arial Narrow"/>
      <family val="2"/>
    </font>
    <font>
      <sz val="10"/>
      <color theme="0"/>
      <name val="Arial Narrow"/>
      <family val="2"/>
    </font>
    <font>
      <b/>
      <sz val="10"/>
      <color indexed="62"/>
      <name val="Arial"/>
      <family val="2"/>
    </font>
    <font>
      <vertAlign val="subscript"/>
      <sz val="8"/>
      <color rgb="FFFF0000"/>
      <name val="Arial"/>
      <family val="2"/>
    </font>
    <font>
      <b/>
      <sz val="16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0E0E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/>
      <top style="double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hair">
        <color indexed="64"/>
      </right>
      <top style="double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auto="1"/>
      </top>
      <bottom style="hair">
        <color indexed="64"/>
      </bottom>
      <diagonal/>
    </border>
    <border>
      <left style="thin">
        <color auto="1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hair">
        <color indexed="64"/>
      </right>
      <top style="hair">
        <color indexed="64"/>
      </top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indexed="64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indexed="64"/>
      </bottom>
      <diagonal/>
    </border>
    <border>
      <left style="thin">
        <color auto="1"/>
      </left>
      <right style="double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19">
    <xf numFmtId="0" fontId="0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6" fillId="4" borderId="0" applyNumberFormat="0" applyBorder="0" applyAlignment="0" applyProtection="0"/>
    <xf numFmtId="0" fontId="17" fillId="16" borderId="1" applyNumberFormat="0" applyAlignment="0" applyProtection="0"/>
    <xf numFmtId="0" fontId="18" fillId="17" borderId="2" applyNumberFormat="0" applyAlignment="0" applyProtection="0"/>
    <xf numFmtId="0" fontId="19" fillId="0" borderId="3" applyNumberFormat="0" applyFill="0" applyAlignment="0" applyProtection="0"/>
    <xf numFmtId="0" fontId="20" fillId="0" borderId="0" applyNumberFormat="0" applyFill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21" borderId="0" applyNumberFormat="0" applyBorder="0" applyAlignment="0" applyProtection="0"/>
    <xf numFmtId="0" fontId="21" fillId="7" borderId="1" applyNumberFormat="0" applyAlignment="0" applyProtection="0"/>
    <xf numFmtId="168" fontId="9" fillId="0" borderId="0" applyFont="0" applyFill="0" applyBorder="0" applyAlignment="0" applyProtection="0"/>
    <xf numFmtId="0" fontId="22" fillId="3" borderId="0" applyNumberFormat="0" applyBorder="0" applyAlignment="0" applyProtection="0"/>
    <xf numFmtId="164" fontId="9" fillId="0" borderId="0" applyFont="0" applyFill="0" applyBorder="0" applyAlignment="0" applyProtection="0"/>
    <xf numFmtId="0" fontId="23" fillId="22" borderId="0" applyNumberFormat="0" applyBorder="0" applyAlignment="0" applyProtection="0"/>
    <xf numFmtId="0" fontId="31" fillId="0" borderId="0"/>
    <xf numFmtId="0" fontId="11" fillId="0" borderId="0"/>
    <xf numFmtId="37" fontId="10" fillId="0" borderId="0"/>
    <xf numFmtId="0" fontId="14" fillId="23" borderId="4" applyNumberFormat="0" applyFont="0" applyAlignment="0" applyProtection="0"/>
    <xf numFmtId="169" fontId="11" fillId="0" borderId="0" applyFont="0" applyFill="0" applyBorder="0" applyAlignment="0" applyProtection="0">
      <alignment horizontal="right"/>
    </xf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4" fillId="16" borderId="5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6" applyNumberFormat="0" applyFill="0" applyAlignment="0" applyProtection="0"/>
    <xf numFmtId="0" fontId="29" fillId="0" borderId="7" applyNumberFormat="0" applyFill="0" applyAlignment="0" applyProtection="0"/>
    <xf numFmtId="0" fontId="20" fillId="0" borderId="8" applyNumberFormat="0" applyFill="0" applyAlignment="0" applyProtection="0"/>
    <xf numFmtId="0" fontId="30" fillId="0" borderId="9" applyNumberFormat="0" applyFill="0" applyAlignment="0" applyProtection="0"/>
    <xf numFmtId="170" fontId="12" fillId="0" borderId="0" applyFont="0" applyFill="0" applyBorder="0" applyAlignment="0" applyProtection="0">
      <alignment horizontal="right"/>
    </xf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74" fontId="9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6" fillId="4" borderId="0" applyNumberFormat="0" applyBorder="0" applyAlignment="0" applyProtection="0"/>
    <xf numFmtId="0" fontId="17" fillId="16" borderId="1" applyNumberFormat="0" applyAlignment="0" applyProtection="0"/>
    <xf numFmtId="0" fontId="18" fillId="17" borderId="2" applyNumberFormat="0" applyAlignment="0" applyProtection="0"/>
    <xf numFmtId="0" fontId="19" fillId="0" borderId="3" applyNumberFormat="0" applyFill="0" applyAlignment="0" applyProtection="0"/>
    <xf numFmtId="0" fontId="20" fillId="0" borderId="0" applyNumberFormat="0" applyFill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21" borderId="0" applyNumberFormat="0" applyBorder="0" applyAlignment="0" applyProtection="0"/>
    <xf numFmtId="0" fontId="21" fillId="7" borderId="1" applyNumberFormat="0" applyAlignment="0" applyProtection="0"/>
    <xf numFmtId="175" fontId="9" fillId="0" borderId="0" applyFont="0" applyFill="0" applyBorder="0" applyAlignment="0" applyProtection="0"/>
    <xf numFmtId="0" fontId="22" fillId="3" borderId="0" applyNumberFormat="0" applyBorder="0" applyAlignment="0" applyProtection="0"/>
    <xf numFmtId="41" fontId="9" fillId="0" borderId="0" applyFont="0" applyFill="0" applyBorder="0" applyAlignment="0" applyProtection="0"/>
    <xf numFmtId="0" fontId="23" fillId="22" borderId="0" applyNumberFormat="0" applyBorder="0" applyAlignment="0" applyProtection="0"/>
    <xf numFmtId="0" fontId="9" fillId="23" borderId="4" applyNumberFormat="0" applyFont="0" applyAlignment="0" applyProtection="0"/>
    <xf numFmtId="0" fontId="24" fillId="16" borderId="5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8" fillId="0" borderId="6" applyNumberFormat="0" applyFill="0" applyAlignment="0" applyProtection="0"/>
    <xf numFmtId="0" fontId="29" fillId="0" borderId="7" applyNumberFormat="0" applyFill="0" applyAlignment="0" applyProtection="0"/>
    <xf numFmtId="0" fontId="20" fillId="0" borderId="8" applyNumberFormat="0" applyFill="0" applyAlignment="0" applyProtection="0"/>
    <xf numFmtId="0" fontId="27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8" fillId="0" borderId="0"/>
    <xf numFmtId="43" fontId="9" fillId="0" borderId="0" applyFont="0" applyFill="0" applyBorder="0" applyAlignment="0" applyProtection="0"/>
    <xf numFmtId="0" fontId="43" fillId="0" borderId="0"/>
    <xf numFmtId="0" fontId="7" fillId="0" borderId="0"/>
    <xf numFmtId="43" fontId="44" fillId="0" borderId="0" applyFont="0" applyFill="0" applyBorder="0" applyAlignment="0" applyProtection="0"/>
    <xf numFmtId="0" fontId="9" fillId="0" borderId="0"/>
    <xf numFmtId="9" fontId="6" fillId="0" borderId="0" applyFont="0" applyFill="0" applyBorder="0" applyAlignment="0" applyProtection="0"/>
    <xf numFmtId="0" fontId="47" fillId="25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169" fontId="9" fillId="0" borderId="0" applyFont="0" applyFill="0" applyBorder="0" applyAlignment="0" applyProtection="0">
      <alignment horizontal="right"/>
    </xf>
    <xf numFmtId="0" fontId="3" fillId="0" borderId="0"/>
    <xf numFmtId="44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/>
    <xf numFmtId="0" fontId="1" fillId="0" borderId="0"/>
    <xf numFmtId="0" fontId="1" fillId="0" borderId="0"/>
  </cellStyleXfs>
  <cellXfs count="497">
    <xf numFmtId="0" fontId="0" fillId="0" borderId="0" xfId="0"/>
    <xf numFmtId="37" fontId="9" fillId="0" borderId="0" xfId="37" applyFont="1" applyFill="1" applyProtection="1">
      <protection hidden="1"/>
    </xf>
    <xf numFmtId="37" fontId="9" fillId="0" borderId="0" xfId="37" applyFont="1" applyProtection="1">
      <protection hidden="1"/>
    </xf>
    <xf numFmtId="37" fontId="33" fillId="0" borderId="0" xfId="37" applyFont="1" applyProtection="1">
      <protection hidden="1"/>
    </xf>
    <xf numFmtId="37" fontId="38" fillId="0" borderId="0" xfId="37" applyFont="1" applyProtection="1">
      <protection hidden="1"/>
    </xf>
    <xf numFmtId="172" fontId="9" fillId="0" borderId="0" xfId="37" applyNumberFormat="1" applyFont="1" applyProtection="1">
      <protection hidden="1"/>
    </xf>
    <xf numFmtId="173" fontId="9" fillId="0" borderId="0" xfId="37" applyNumberFormat="1" applyFont="1" applyProtection="1">
      <protection hidden="1"/>
    </xf>
    <xf numFmtId="37" fontId="42" fillId="0" borderId="0" xfId="37" applyFont="1" applyAlignment="1" applyProtection="1">
      <alignment horizontal="center"/>
      <protection hidden="1"/>
    </xf>
    <xf numFmtId="37" fontId="9" fillId="0" borderId="0" xfId="37" applyFont="1" applyAlignment="1" applyProtection="1">
      <alignment wrapText="1"/>
      <protection hidden="1"/>
    </xf>
    <xf numFmtId="37" fontId="42" fillId="0" borderId="0" xfId="37" applyFont="1" applyAlignment="1" applyProtection="1">
      <protection hidden="1"/>
    </xf>
    <xf numFmtId="0" fontId="0" fillId="0" borderId="26" xfId="0" applyBorder="1" applyAlignment="1"/>
    <xf numFmtId="0" fontId="9" fillId="0" borderId="0" xfId="53"/>
    <xf numFmtId="0" fontId="9" fillId="0" borderId="0" xfId="53" applyFont="1" applyBorder="1" applyAlignment="1">
      <alignment vertical="center"/>
    </xf>
    <xf numFmtId="3" fontId="9" fillId="0" borderId="0" xfId="53" applyNumberFormat="1" applyBorder="1" applyAlignment="1">
      <alignment horizontal="center" vertical="center"/>
    </xf>
    <xf numFmtId="0" fontId="9" fillId="0" borderId="0" xfId="53" applyBorder="1" applyAlignment="1">
      <alignment horizontal="center" vertical="center"/>
    </xf>
    <xf numFmtId="0" fontId="9" fillId="0" borderId="0" xfId="53" applyFont="1"/>
    <xf numFmtId="176" fontId="0" fillId="0" borderId="0" xfId="51" applyNumberFormat="1" applyFont="1"/>
    <xf numFmtId="176" fontId="9" fillId="0" borderId="0" xfId="51" applyNumberFormat="1" applyFont="1"/>
    <xf numFmtId="176" fontId="13" fillId="0" borderId="30" xfId="51" applyNumberFormat="1" applyFont="1" applyFill="1" applyBorder="1" applyAlignment="1">
      <alignment horizontal="center" vertical="center" wrapText="1"/>
    </xf>
    <xf numFmtId="176" fontId="13" fillId="0" borderId="33" xfId="51" applyNumberFormat="1" applyFont="1" applyFill="1" applyBorder="1"/>
    <xf numFmtId="176" fontId="13" fillId="0" borderId="30" xfId="51" applyNumberFormat="1" applyFont="1" applyFill="1" applyBorder="1"/>
    <xf numFmtId="0" fontId="9" fillId="24" borderId="0" xfId="106" applyFill="1"/>
    <xf numFmtId="176" fontId="0" fillId="24" borderId="0" xfId="51" applyNumberFormat="1" applyFont="1" applyFill="1"/>
    <xf numFmtId="177" fontId="9" fillId="24" borderId="34" xfId="106" applyNumberFormat="1" applyFill="1" applyBorder="1"/>
    <xf numFmtId="176" fontId="0" fillId="24" borderId="37" xfId="51" applyNumberFormat="1" applyFont="1" applyFill="1" applyBorder="1"/>
    <xf numFmtId="176" fontId="0" fillId="24" borderId="0" xfId="51" applyNumberFormat="1" applyFont="1" applyFill="1" applyBorder="1"/>
    <xf numFmtId="176" fontId="0" fillId="24" borderId="38" xfId="51" applyNumberFormat="1" applyFont="1" applyFill="1" applyBorder="1"/>
    <xf numFmtId="0" fontId="13" fillId="24" borderId="33" xfId="106" applyFont="1" applyFill="1" applyBorder="1"/>
    <xf numFmtId="178" fontId="9" fillId="24" borderId="36" xfId="106" applyNumberFormat="1" applyFill="1" applyBorder="1"/>
    <xf numFmtId="179" fontId="0" fillId="24" borderId="0" xfId="51" applyNumberFormat="1" applyFont="1" applyFill="1" applyBorder="1"/>
    <xf numFmtId="179" fontId="9" fillId="24" borderId="0" xfId="106" applyNumberFormat="1" applyFill="1" applyBorder="1"/>
    <xf numFmtId="179" fontId="0" fillId="24" borderId="37" xfId="51" applyNumberFormat="1" applyFont="1" applyFill="1" applyBorder="1"/>
    <xf numFmtId="177" fontId="9" fillId="24" borderId="39" xfId="106" applyNumberFormat="1" applyFill="1" applyBorder="1"/>
    <xf numFmtId="41" fontId="0" fillId="24" borderId="40" xfId="51" applyNumberFormat="1" applyFont="1" applyFill="1" applyBorder="1"/>
    <xf numFmtId="176" fontId="0" fillId="24" borderId="41" xfId="51" applyNumberFormat="1" applyFont="1" applyFill="1" applyBorder="1"/>
    <xf numFmtId="176" fontId="0" fillId="24" borderId="42" xfId="51" applyNumberFormat="1" applyFont="1" applyFill="1" applyBorder="1"/>
    <xf numFmtId="176" fontId="0" fillId="24" borderId="43" xfId="51" applyNumberFormat="1" applyFont="1" applyFill="1" applyBorder="1"/>
    <xf numFmtId="0" fontId="13" fillId="24" borderId="44" xfId="106" applyFont="1" applyFill="1" applyBorder="1"/>
    <xf numFmtId="178" fontId="9" fillId="24" borderId="40" xfId="106" applyNumberFormat="1" applyFill="1" applyBorder="1"/>
    <xf numFmtId="179" fontId="0" fillId="24" borderId="42" xfId="51" applyNumberFormat="1" applyFont="1" applyFill="1" applyBorder="1"/>
    <xf numFmtId="179" fontId="0" fillId="24" borderId="41" xfId="51" applyNumberFormat="1" applyFont="1" applyFill="1" applyBorder="1"/>
    <xf numFmtId="0" fontId="45" fillId="24" borderId="0" xfId="106" applyFont="1" applyFill="1"/>
    <xf numFmtId="0" fontId="13" fillId="24" borderId="0" xfId="106" applyFont="1" applyFill="1"/>
    <xf numFmtId="0" fontId="13" fillId="0" borderId="0" xfId="106" applyFont="1"/>
    <xf numFmtId="176" fontId="45" fillId="24" borderId="0" xfId="51" applyNumberFormat="1" applyFont="1" applyFill="1" applyAlignment="1">
      <alignment horizontal="center" vertical="center"/>
    </xf>
    <xf numFmtId="0" fontId="33" fillId="24" borderId="0" xfId="106" applyFont="1" applyFill="1" applyAlignment="1">
      <alignment horizontal="center" vertical="center" wrapText="1"/>
    </xf>
    <xf numFmtId="0" fontId="13" fillId="24" borderId="32" xfId="106" applyFont="1" applyFill="1" applyBorder="1" applyAlignment="1">
      <alignment horizontal="center" vertical="center" wrapText="1"/>
    </xf>
    <xf numFmtId="0" fontId="13" fillId="24" borderId="45" xfId="106" applyFont="1" applyFill="1" applyBorder="1" applyAlignment="1">
      <alignment horizontal="center" vertical="center" wrapText="1"/>
    </xf>
    <xf numFmtId="0" fontId="13" fillId="24" borderId="46" xfId="106" applyFont="1" applyFill="1" applyBorder="1" applyAlignment="1">
      <alignment horizontal="center" vertical="center" wrapText="1"/>
    </xf>
    <xf numFmtId="0" fontId="13" fillId="24" borderId="31" xfId="106" applyFont="1" applyFill="1" applyBorder="1" applyAlignment="1">
      <alignment horizontal="center" vertical="center" wrapText="1"/>
    </xf>
    <xf numFmtId="0" fontId="13" fillId="24" borderId="47" xfId="106" applyFont="1" applyFill="1" applyBorder="1" applyAlignment="1">
      <alignment horizontal="center" vertical="center" wrapText="1"/>
    </xf>
    <xf numFmtId="0" fontId="13" fillId="24" borderId="30" xfId="106" applyFont="1" applyFill="1" applyBorder="1" applyAlignment="1">
      <alignment horizontal="center" vertical="center"/>
    </xf>
    <xf numFmtId="0" fontId="13" fillId="24" borderId="0" xfId="106" applyFont="1" applyFill="1" applyAlignment="1"/>
    <xf numFmtId="0" fontId="13" fillId="24" borderId="0" xfId="106" applyFont="1" applyFill="1" applyAlignment="1">
      <alignment horizontal="center" vertical="center" wrapText="1"/>
    </xf>
    <xf numFmtId="43" fontId="13" fillId="0" borderId="31" xfId="51" applyNumberFormat="1" applyFont="1" applyFill="1" applyBorder="1" applyAlignment="1">
      <alignment horizontal="center" vertical="center" wrapText="1"/>
    </xf>
    <xf numFmtId="43" fontId="13" fillId="0" borderId="32" xfId="51" applyNumberFormat="1" applyFont="1" applyFill="1" applyBorder="1" applyAlignment="1">
      <alignment horizontal="center" vertical="center"/>
    </xf>
    <xf numFmtId="43" fontId="13" fillId="0" borderId="0" xfId="51" applyNumberFormat="1" applyFont="1" applyFill="1" applyBorder="1"/>
    <xf numFmtId="43" fontId="9" fillId="0" borderId="0" xfId="53" applyNumberFormat="1" applyFont="1"/>
    <xf numFmtId="43" fontId="0" fillId="0" borderId="0" xfId="51" applyNumberFormat="1" applyFont="1"/>
    <xf numFmtId="0" fontId="32" fillId="0" borderId="0" xfId="109" applyFont="1"/>
    <xf numFmtId="43" fontId="32" fillId="0" borderId="0" xfId="110" applyFont="1"/>
    <xf numFmtId="38" fontId="0" fillId="0" borderId="0" xfId="51" applyNumberFormat="1" applyFont="1" applyFill="1" applyBorder="1"/>
    <xf numFmtId="38" fontId="0" fillId="24" borderId="0" xfId="51" applyNumberFormat="1" applyFont="1" applyFill="1" applyBorder="1"/>
    <xf numFmtId="37" fontId="9" fillId="24" borderId="11" xfId="37" applyFont="1" applyFill="1" applyBorder="1" applyAlignment="1" applyProtection="1">
      <alignment horizontal="left"/>
      <protection hidden="1"/>
    </xf>
    <xf numFmtId="37" fontId="9" fillId="24" borderId="12" xfId="37" applyFont="1" applyFill="1" applyBorder="1" applyAlignment="1" applyProtection="1">
      <alignment horizontal="left"/>
      <protection hidden="1"/>
    </xf>
    <xf numFmtId="43" fontId="13" fillId="26" borderId="31" xfId="51" applyNumberFormat="1" applyFont="1" applyFill="1" applyBorder="1" applyAlignment="1">
      <alignment horizontal="center" vertical="center" wrapText="1"/>
    </xf>
    <xf numFmtId="17" fontId="0" fillId="0" borderId="0" xfId="51" applyNumberFormat="1" applyFont="1"/>
    <xf numFmtId="182" fontId="0" fillId="0" borderId="0" xfId="33" applyNumberFormat="1" applyFont="1" applyFill="1" applyBorder="1"/>
    <xf numFmtId="182" fontId="13" fillId="0" borderId="34" xfId="33" applyNumberFormat="1" applyFont="1" applyFill="1" applyBorder="1"/>
    <xf numFmtId="182" fontId="13" fillId="0" borderId="31" xfId="33" applyNumberFormat="1" applyFont="1" applyFill="1" applyBorder="1"/>
    <xf numFmtId="182" fontId="13" fillId="0" borderId="32" xfId="33" applyNumberFormat="1" applyFont="1" applyFill="1" applyBorder="1"/>
    <xf numFmtId="37" fontId="9" fillId="24" borderId="0" xfId="37" applyFont="1" applyFill="1" applyProtection="1">
      <protection hidden="1"/>
    </xf>
    <xf numFmtId="37" fontId="13" fillId="24" borderId="13" xfId="37" applyFont="1" applyFill="1" applyBorder="1" applyAlignment="1" applyProtection="1">
      <alignment horizontal="left"/>
      <protection hidden="1"/>
    </xf>
    <xf numFmtId="37" fontId="9" fillId="24" borderId="0" xfId="37" applyFont="1" applyFill="1" applyBorder="1" applyProtection="1">
      <protection hidden="1"/>
    </xf>
    <xf numFmtId="173" fontId="9" fillId="24" borderId="0" xfId="37" applyNumberFormat="1" applyFont="1" applyFill="1" applyProtection="1">
      <protection hidden="1"/>
    </xf>
    <xf numFmtId="37" fontId="13" fillId="24" borderId="10" xfId="37" applyFont="1" applyFill="1" applyBorder="1" applyAlignment="1" applyProtection="1">
      <alignment horizontal="center" vertical="center" wrapText="1"/>
      <protection hidden="1"/>
    </xf>
    <xf numFmtId="37" fontId="33" fillId="24" borderId="0" xfId="37" applyFont="1" applyFill="1" applyBorder="1" applyAlignment="1" applyProtection="1">
      <alignment horizontal="center" vertical="center" wrapText="1"/>
      <protection hidden="1"/>
    </xf>
    <xf numFmtId="37" fontId="33" fillId="24" borderId="0" xfId="37" applyFont="1" applyFill="1" applyProtection="1">
      <protection hidden="1"/>
    </xf>
    <xf numFmtId="37" fontId="33" fillId="24" borderId="0" xfId="37" applyFont="1" applyFill="1" applyAlignment="1" applyProtection="1">
      <alignment horizontal="center" vertical="center"/>
      <protection hidden="1"/>
    </xf>
    <xf numFmtId="37" fontId="38" fillId="24" borderId="0" xfId="37" applyFont="1" applyFill="1" applyBorder="1" applyAlignment="1" applyProtection="1">
      <alignment horizontal="center" vertical="center" wrapText="1"/>
      <protection hidden="1"/>
    </xf>
    <xf numFmtId="37" fontId="38" fillId="24" borderId="0" xfId="37" applyFont="1" applyFill="1" applyProtection="1">
      <protection hidden="1"/>
    </xf>
    <xf numFmtId="37" fontId="33" fillId="24" borderId="0" xfId="37" applyFont="1" applyFill="1" applyAlignment="1" applyProtection="1">
      <alignment horizontal="center" vertical="center" wrapText="1"/>
      <protection hidden="1"/>
    </xf>
    <xf numFmtId="37" fontId="9" fillId="24" borderId="11" xfId="37" applyFont="1" applyFill="1" applyBorder="1" applyProtection="1">
      <protection hidden="1"/>
    </xf>
    <xf numFmtId="37" fontId="9" fillId="24" borderId="12" xfId="37" applyFont="1" applyFill="1" applyBorder="1" applyProtection="1">
      <protection hidden="1"/>
    </xf>
    <xf numFmtId="37" fontId="9" fillId="24" borderId="21" xfId="37" applyFont="1" applyFill="1" applyBorder="1" applyProtection="1">
      <protection hidden="1"/>
    </xf>
    <xf numFmtId="37" fontId="13" fillId="24" borderId="13" xfId="37" applyFont="1" applyFill="1" applyBorder="1" applyProtection="1">
      <protection hidden="1"/>
    </xf>
    <xf numFmtId="37" fontId="13" fillId="24" borderId="14" xfId="37" applyFont="1" applyFill="1" applyBorder="1" applyProtection="1">
      <protection hidden="1"/>
    </xf>
    <xf numFmtId="0" fontId="9" fillId="24" borderId="0" xfId="106" applyFill="1" applyBorder="1"/>
    <xf numFmtId="0" fontId="13" fillId="24" borderId="0" xfId="106" applyFont="1" applyFill="1" applyBorder="1"/>
    <xf numFmtId="0" fontId="13" fillId="24" borderId="0" xfId="106" applyFont="1" applyFill="1" applyBorder="1" applyAlignment="1">
      <alignment horizontal="center" vertical="center" wrapText="1"/>
    </xf>
    <xf numFmtId="0" fontId="33" fillId="24" borderId="0" xfId="106" applyFont="1" applyFill="1" applyBorder="1" applyAlignment="1">
      <alignment horizontal="center" vertical="center" wrapText="1"/>
    </xf>
    <xf numFmtId="176" fontId="45" fillId="24" borderId="0" xfId="51" applyNumberFormat="1" applyFont="1" applyFill="1" applyBorder="1" applyAlignment="1">
      <alignment horizontal="center" vertical="center"/>
    </xf>
    <xf numFmtId="0" fontId="13" fillId="0" borderId="0" xfId="106" applyFont="1" applyBorder="1"/>
    <xf numFmtId="0" fontId="45" fillId="24" borderId="0" xfId="106" applyFont="1" applyFill="1" applyBorder="1"/>
    <xf numFmtId="177" fontId="9" fillId="24" borderId="0" xfId="106" applyNumberFormat="1" applyFill="1" applyBorder="1"/>
    <xf numFmtId="178" fontId="9" fillId="24" borderId="0" xfId="106" applyNumberFormat="1" applyFill="1" applyBorder="1"/>
    <xf numFmtId="38" fontId="9" fillId="24" borderId="0" xfId="106" applyNumberFormat="1" applyFill="1" applyBorder="1"/>
    <xf numFmtId="176" fontId="13" fillId="24" borderId="0" xfId="51" applyNumberFormat="1" applyFont="1" applyFill="1" applyBorder="1"/>
    <xf numFmtId="179" fontId="13" fillId="24" borderId="0" xfId="51" applyNumberFormat="1" applyFont="1" applyFill="1" applyBorder="1"/>
    <xf numFmtId="176" fontId="13" fillId="24" borderId="0" xfId="106" applyNumberFormat="1" applyFont="1" applyFill="1" applyBorder="1"/>
    <xf numFmtId="179" fontId="13" fillId="24" borderId="0" xfId="106" applyNumberFormat="1" applyFont="1" applyFill="1" applyBorder="1"/>
    <xf numFmtId="177" fontId="13" fillId="24" borderId="0" xfId="106" applyNumberFormat="1" applyFont="1" applyFill="1" applyBorder="1"/>
    <xf numFmtId="178" fontId="13" fillId="24" borderId="0" xfId="106" applyNumberFormat="1" applyFont="1" applyFill="1" applyBorder="1"/>
    <xf numFmtId="38" fontId="13" fillId="24" borderId="0" xfId="106" applyNumberFormat="1" applyFont="1" applyFill="1" applyBorder="1"/>
    <xf numFmtId="38" fontId="13" fillId="24" borderId="0" xfId="51" applyNumberFormat="1" applyFont="1" applyFill="1" applyBorder="1"/>
    <xf numFmtId="181" fontId="0" fillId="24" borderId="0" xfId="51" applyNumberFormat="1" applyFont="1" applyFill="1" applyBorder="1"/>
    <xf numFmtId="0" fontId="48" fillId="29" borderId="68" xfId="0" applyFont="1" applyFill="1" applyBorder="1" applyAlignment="1" applyProtection="1">
      <alignment horizontal="center" vertical="center" wrapText="1"/>
    </xf>
    <xf numFmtId="0" fontId="48" fillId="24" borderId="69" xfId="0" applyFont="1" applyFill="1" applyBorder="1" applyAlignment="1" applyProtection="1">
      <alignment horizontal="center" vertical="center" wrapText="1"/>
    </xf>
    <xf numFmtId="0" fontId="48" fillId="24" borderId="0" xfId="0" applyFont="1" applyFill="1" applyBorder="1" applyAlignment="1" applyProtection="1">
      <alignment horizontal="center" vertical="center" wrapText="1"/>
    </xf>
    <xf numFmtId="0" fontId="48" fillId="24" borderId="70" xfId="0" applyFont="1" applyFill="1" applyBorder="1" applyAlignment="1" applyProtection="1">
      <alignment horizontal="center" vertical="center" wrapText="1"/>
    </xf>
    <xf numFmtId="0" fontId="50" fillId="30" borderId="69" xfId="0" applyFont="1" applyFill="1" applyBorder="1" applyAlignment="1" applyProtection="1">
      <alignment horizontal="left" vertical="center" wrapText="1"/>
    </xf>
    <xf numFmtId="0" fontId="50" fillId="30" borderId="0" xfId="0" applyFont="1" applyFill="1" applyBorder="1" applyAlignment="1" applyProtection="1">
      <alignment horizontal="left" vertical="center" wrapText="1"/>
    </xf>
    <xf numFmtId="183" fontId="50" fillId="30" borderId="0" xfId="0" applyNumberFormat="1" applyFont="1" applyFill="1" applyBorder="1" applyAlignment="1" applyProtection="1">
      <alignment horizontal="right" vertical="center" wrapText="1"/>
    </xf>
    <xf numFmtId="0" fontId="51" fillId="31" borderId="69" xfId="0" applyFont="1" applyFill="1" applyBorder="1" applyAlignment="1" applyProtection="1">
      <alignment horizontal="left" vertical="center" wrapText="1"/>
    </xf>
    <xf numFmtId="0" fontId="51" fillId="31" borderId="0" xfId="0" applyFont="1" applyFill="1" applyBorder="1" applyAlignment="1" applyProtection="1">
      <alignment horizontal="left" vertical="center" wrapText="1"/>
    </xf>
    <xf numFmtId="183" fontId="51" fillId="31" borderId="0" xfId="0" applyNumberFormat="1" applyFont="1" applyFill="1" applyBorder="1" applyAlignment="1" applyProtection="1">
      <alignment horizontal="right" vertical="center" wrapText="1"/>
    </xf>
    <xf numFmtId="183" fontId="51" fillId="31" borderId="70" xfId="0" applyNumberFormat="1" applyFont="1" applyFill="1" applyBorder="1" applyAlignment="1" applyProtection="1">
      <alignment horizontal="right" vertical="center" wrapText="1"/>
    </xf>
    <xf numFmtId="0" fontId="51" fillId="30" borderId="69" xfId="0" applyFont="1" applyFill="1" applyBorder="1" applyAlignment="1" applyProtection="1">
      <alignment horizontal="left" vertical="center" wrapText="1"/>
    </xf>
    <xf numFmtId="0" fontId="51" fillId="30" borderId="0" xfId="0" applyFont="1" applyFill="1" applyBorder="1" applyAlignment="1" applyProtection="1">
      <alignment horizontal="left" vertical="center" wrapText="1"/>
    </xf>
    <xf numFmtId="183" fontId="51" fillId="30" borderId="0" xfId="0" applyNumberFormat="1" applyFont="1" applyFill="1" applyBorder="1" applyAlignment="1" applyProtection="1">
      <alignment horizontal="right" vertical="center" wrapText="1"/>
    </xf>
    <xf numFmtId="183" fontId="51" fillId="30" borderId="70" xfId="0" applyNumberFormat="1" applyFont="1" applyFill="1" applyBorder="1" applyAlignment="1" applyProtection="1">
      <alignment horizontal="right" vertical="center" wrapText="1"/>
    </xf>
    <xf numFmtId="0" fontId="51" fillId="31" borderId="71" xfId="0" applyFont="1" applyFill="1" applyBorder="1" applyAlignment="1" applyProtection="1">
      <alignment horizontal="left" vertical="center" wrapText="1"/>
    </xf>
    <xf numFmtId="0" fontId="51" fillId="31" borderId="72" xfId="0" applyFont="1" applyFill="1" applyBorder="1" applyAlignment="1" applyProtection="1">
      <alignment horizontal="left" vertical="center" wrapText="1"/>
    </xf>
    <xf numFmtId="183" fontId="51" fillId="31" borderId="72" xfId="0" applyNumberFormat="1" applyFont="1" applyFill="1" applyBorder="1" applyAlignment="1" applyProtection="1">
      <alignment horizontal="right" vertical="center" wrapText="1"/>
    </xf>
    <xf numFmtId="183" fontId="51" fillId="31" borderId="73" xfId="0" applyNumberFormat="1" applyFont="1" applyFill="1" applyBorder="1" applyAlignment="1" applyProtection="1">
      <alignment horizontal="right" vertical="center" wrapText="1"/>
    </xf>
    <xf numFmtId="0" fontId="0" fillId="24" borderId="0" xfId="0" applyFill="1"/>
    <xf numFmtId="0" fontId="13" fillId="24" borderId="0" xfId="0" applyFont="1" applyFill="1"/>
    <xf numFmtId="176" fontId="0" fillId="24" borderId="0" xfId="102" applyNumberFormat="1" applyFont="1" applyFill="1"/>
    <xf numFmtId="176" fontId="0" fillId="0" borderId="0" xfId="102" applyNumberFormat="1" applyFont="1"/>
    <xf numFmtId="176" fontId="52" fillId="24" borderId="47" xfId="102" applyNumberFormat="1" applyFont="1" applyFill="1" applyBorder="1" applyAlignment="1">
      <alignment horizontal="center" vertical="center" wrapText="1"/>
    </xf>
    <xf numFmtId="176" fontId="52" fillId="24" borderId="46" xfId="102" applyNumberFormat="1" applyFont="1" applyFill="1" applyBorder="1" applyAlignment="1">
      <alignment horizontal="center" vertical="center" wrapText="1"/>
    </xf>
    <xf numFmtId="38" fontId="52" fillId="24" borderId="57" xfId="102" applyNumberFormat="1" applyFont="1" applyFill="1" applyBorder="1"/>
    <xf numFmtId="176" fontId="52" fillId="24" borderId="47" xfId="102" applyNumberFormat="1" applyFont="1" applyFill="1" applyBorder="1"/>
    <xf numFmtId="38" fontId="55" fillId="24" borderId="46" xfId="102" applyNumberFormat="1" applyFont="1" applyFill="1" applyBorder="1"/>
    <xf numFmtId="38" fontId="52" fillId="24" borderId="45" xfId="102" applyNumberFormat="1" applyFont="1" applyFill="1" applyBorder="1"/>
    <xf numFmtId="176" fontId="52" fillId="24" borderId="0" xfId="102" applyNumberFormat="1" applyFont="1" applyFill="1" applyBorder="1"/>
    <xf numFmtId="14" fontId="56" fillId="24" borderId="0" xfId="102" applyNumberFormat="1" applyFont="1" applyFill="1" applyAlignment="1">
      <alignment horizontal="left"/>
    </xf>
    <xf numFmtId="176" fontId="56" fillId="24" borderId="0" xfId="102" applyNumberFormat="1" applyFont="1" applyFill="1"/>
    <xf numFmtId="176" fontId="54" fillId="24" borderId="0" xfId="102" applyNumberFormat="1" applyFont="1" applyFill="1"/>
    <xf numFmtId="37" fontId="9" fillId="24" borderId="0" xfId="37" applyFont="1" applyFill="1" applyAlignment="1" applyProtection="1">
      <alignment wrapText="1"/>
      <protection hidden="1"/>
    </xf>
    <xf numFmtId="173" fontId="41" fillId="24" borderId="0" xfId="37" applyNumberFormat="1" applyFont="1" applyFill="1" applyAlignment="1" applyProtection="1">
      <alignment horizontal="center" vertical="center"/>
      <protection hidden="1"/>
    </xf>
    <xf numFmtId="39" fontId="13" fillId="24" borderId="10" xfId="37" applyNumberFormat="1" applyFont="1" applyFill="1" applyBorder="1" applyAlignment="1" applyProtection="1">
      <alignment horizontal="center" vertical="center" wrapText="1"/>
      <protection hidden="1"/>
    </xf>
    <xf numFmtId="39" fontId="13" fillId="24" borderId="0" xfId="37" applyNumberFormat="1" applyFont="1" applyFill="1" applyBorder="1" applyAlignment="1" applyProtection="1">
      <alignment horizontal="center" vertical="center" wrapText="1"/>
      <protection hidden="1"/>
    </xf>
    <xf numFmtId="37" fontId="35" fillId="24" borderId="0" xfId="37" applyFont="1" applyFill="1" applyBorder="1" applyAlignment="1" applyProtection="1">
      <alignment horizontal="center" vertical="center" wrapText="1"/>
      <protection hidden="1"/>
    </xf>
    <xf numFmtId="39" fontId="33" fillId="24" borderId="0" xfId="37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112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37" applyNumberFormat="1" applyFont="1" applyFill="1" applyProtection="1">
      <protection hidden="1"/>
    </xf>
    <xf numFmtId="173" fontId="38" fillId="24" borderId="0" xfId="37" applyNumberFormat="1" applyFont="1" applyFill="1" applyProtection="1">
      <protection hidden="1"/>
    </xf>
    <xf numFmtId="39" fontId="38" fillId="24" borderId="0" xfId="37" applyNumberFormat="1" applyFont="1" applyFill="1" applyBorder="1" applyAlignment="1" applyProtection="1">
      <alignment horizontal="center" vertical="center" wrapText="1"/>
      <protection hidden="1"/>
    </xf>
    <xf numFmtId="173" fontId="38" fillId="24" borderId="0" xfId="37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37" applyNumberFormat="1" applyFont="1" applyFill="1" applyAlignment="1" applyProtection="1">
      <alignment horizontal="center" vertical="center" wrapText="1"/>
      <protection hidden="1"/>
    </xf>
    <xf numFmtId="37" fontId="9" fillId="24" borderId="11" xfId="37" applyNumberFormat="1" applyFont="1" applyFill="1" applyBorder="1" applyProtection="1">
      <protection hidden="1"/>
    </xf>
    <xf numFmtId="37" fontId="9" fillId="24" borderId="75" xfId="37" applyFont="1" applyFill="1" applyBorder="1" applyProtection="1">
      <protection hidden="1"/>
    </xf>
    <xf numFmtId="37" fontId="9" fillId="24" borderId="12" xfId="37" applyNumberFormat="1" applyFont="1" applyFill="1" applyBorder="1" applyProtection="1">
      <protection hidden="1"/>
    </xf>
    <xf numFmtId="37" fontId="13" fillId="24" borderId="13" xfId="37" applyNumberFormat="1" applyFont="1" applyFill="1" applyBorder="1" applyProtection="1">
      <protection hidden="1"/>
    </xf>
    <xf numFmtId="37" fontId="13" fillId="24" borderId="25" xfId="37" applyFont="1" applyFill="1" applyBorder="1" applyAlignment="1" applyProtection="1">
      <alignment horizontal="center" vertical="center" wrapText="1"/>
      <protection hidden="1"/>
    </xf>
    <xf numFmtId="37" fontId="13" fillId="24" borderId="0" xfId="37" applyFont="1" applyFill="1" applyBorder="1" applyAlignment="1" applyProtection="1">
      <alignment horizontal="center" vertical="center" wrapText="1"/>
      <protection hidden="1"/>
    </xf>
    <xf numFmtId="173" fontId="40" fillId="24" borderId="10" xfId="106" applyNumberFormat="1" applyFont="1" applyFill="1" applyBorder="1" applyAlignment="1" applyProtection="1">
      <alignment horizontal="center" vertical="center" wrapText="1"/>
      <protection hidden="1"/>
    </xf>
    <xf numFmtId="0" fontId="13" fillId="24" borderId="49" xfId="106" applyFont="1" applyFill="1" applyBorder="1" applyAlignment="1" applyProtection="1">
      <alignment horizontal="center" vertical="center" wrapText="1"/>
      <protection hidden="1"/>
    </xf>
    <xf numFmtId="173" fontId="13" fillId="24" borderId="49" xfId="106" applyNumberFormat="1" applyFont="1" applyFill="1" applyBorder="1" applyAlignment="1" applyProtection="1">
      <alignment horizontal="center" vertical="center" wrapText="1"/>
      <protection hidden="1"/>
    </xf>
    <xf numFmtId="173" fontId="40" fillId="24" borderId="25" xfId="106" applyNumberFormat="1" applyFont="1" applyFill="1" applyBorder="1" applyAlignment="1" applyProtection="1">
      <alignment horizontal="center" vertical="center" wrapText="1"/>
      <protection hidden="1"/>
    </xf>
    <xf numFmtId="0" fontId="13" fillId="24" borderId="0" xfId="106" applyFont="1" applyFill="1" applyBorder="1" applyAlignment="1" applyProtection="1">
      <alignment horizontal="center" vertical="center" wrapText="1"/>
      <protection hidden="1"/>
    </xf>
    <xf numFmtId="173" fontId="13" fillId="24" borderId="0" xfId="106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106" applyNumberFormat="1" applyFont="1" applyFill="1" applyBorder="1" applyAlignment="1" applyProtection="1">
      <alignment horizontal="center" vertical="center" wrapText="1"/>
      <protection hidden="1"/>
    </xf>
    <xf numFmtId="173" fontId="39" fillId="24" borderId="0" xfId="106" applyNumberFormat="1" applyFont="1" applyFill="1" applyAlignment="1" applyProtection="1">
      <alignment horizontal="center" vertical="center" wrapText="1"/>
      <protection hidden="1"/>
    </xf>
    <xf numFmtId="3" fontId="32" fillId="24" borderId="75" xfId="106" applyNumberFormat="1" applyFont="1" applyFill="1" applyBorder="1" applyProtection="1">
      <protection hidden="1"/>
    </xf>
    <xf numFmtId="3" fontId="32" fillId="24" borderId="21" xfId="106" applyNumberFormat="1" applyFont="1" applyFill="1" applyBorder="1" applyProtection="1">
      <protection hidden="1"/>
    </xf>
    <xf numFmtId="3" fontId="57" fillId="24" borderId="0" xfId="106" applyNumberFormat="1" applyFont="1" applyFill="1"/>
    <xf numFmtId="3" fontId="34" fillId="24" borderId="14" xfId="106" applyNumberFormat="1" applyFont="1" applyFill="1" applyBorder="1" applyProtection="1">
      <protection hidden="1"/>
    </xf>
    <xf numFmtId="0" fontId="55" fillId="27" borderId="49" xfId="109" applyFont="1" applyFill="1" applyBorder="1"/>
    <xf numFmtId="43" fontId="55" fillId="27" borderId="49" xfId="110" applyFont="1" applyFill="1" applyBorder="1" applyAlignment="1">
      <alignment horizontal="center" vertical="center"/>
    </xf>
    <xf numFmtId="0" fontId="55" fillId="27" borderId="49" xfId="109" applyFont="1" applyFill="1" applyBorder="1" applyAlignment="1">
      <alignment horizontal="center"/>
    </xf>
    <xf numFmtId="0" fontId="56" fillId="0" borderId="65" xfId="109" applyFont="1" applyBorder="1"/>
    <xf numFmtId="43" fontId="56" fillId="0" borderId="61" xfId="110" applyFont="1" applyBorder="1" applyAlignment="1">
      <alignment horizontal="center"/>
    </xf>
    <xf numFmtId="180" fontId="56" fillId="0" borderId="51" xfId="109" applyNumberFormat="1" applyFont="1" applyBorder="1" applyAlignment="1">
      <alignment horizontal="center"/>
    </xf>
    <xf numFmtId="3" fontId="56" fillId="0" borderId="56" xfId="109" applyNumberFormat="1" applyFont="1" applyBorder="1" applyAlignment="1"/>
    <xf numFmtId="0" fontId="56" fillId="0" borderId="66" xfId="109" applyFont="1" applyBorder="1"/>
    <xf numFmtId="43" fontId="56" fillId="0" borderId="62" xfId="110" applyFont="1" applyBorder="1"/>
    <xf numFmtId="180" fontId="56" fillId="0" borderId="50" xfId="109" applyNumberFormat="1" applyFont="1" applyBorder="1" applyAlignment="1">
      <alignment horizontal="center"/>
    </xf>
    <xf numFmtId="3" fontId="56" fillId="0" borderId="57" xfId="109" applyNumberFormat="1" applyFont="1" applyBorder="1"/>
    <xf numFmtId="0" fontId="56" fillId="0" borderId="66" xfId="109" applyFont="1" applyFill="1" applyBorder="1"/>
    <xf numFmtId="43" fontId="56" fillId="0" borderId="62" xfId="110" applyFont="1" applyFill="1" applyBorder="1" applyAlignment="1" applyProtection="1"/>
    <xf numFmtId="43" fontId="59" fillId="0" borderId="62" xfId="110" applyFont="1" applyBorder="1" applyAlignment="1">
      <alignment vertical="center"/>
    </xf>
    <xf numFmtId="0" fontId="56" fillId="24" borderId="66" xfId="109" applyFont="1" applyFill="1" applyBorder="1"/>
    <xf numFmtId="43" fontId="56" fillId="24" borderId="62" xfId="110" applyFont="1" applyFill="1" applyBorder="1"/>
    <xf numFmtId="43" fontId="51" fillId="0" borderId="62" xfId="110" applyFont="1" applyBorder="1"/>
    <xf numFmtId="0" fontId="53" fillId="0" borderId="66" xfId="109" applyFont="1" applyFill="1" applyBorder="1"/>
    <xf numFmtId="0" fontId="56" fillId="0" borderId="67" xfId="109" applyFont="1" applyBorder="1"/>
    <xf numFmtId="43" fontId="56" fillId="0" borderId="63" xfId="110" applyFont="1" applyBorder="1"/>
    <xf numFmtId="3" fontId="56" fillId="0" borderId="58" xfId="109" applyNumberFormat="1" applyFont="1" applyBorder="1"/>
    <xf numFmtId="0" fontId="55" fillId="28" borderId="60" xfId="109" applyFont="1" applyFill="1" applyBorder="1"/>
    <xf numFmtId="43" fontId="55" fillId="28" borderId="64" xfId="110" applyFont="1" applyFill="1" applyBorder="1"/>
    <xf numFmtId="180" fontId="55" fillId="28" borderId="55" xfId="109" applyNumberFormat="1" applyFont="1" applyFill="1" applyBorder="1"/>
    <xf numFmtId="3" fontId="55" fillId="28" borderId="59" xfId="109" applyNumberFormat="1" applyFont="1" applyFill="1" applyBorder="1"/>
    <xf numFmtId="0" fontId="56" fillId="0" borderId="0" xfId="109" applyFont="1"/>
    <xf numFmtId="43" fontId="56" fillId="0" borderId="0" xfId="110" applyFont="1"/>
    <xf numFmtId="0" fontId="55" fillId="28" borderId="27" xfId="109" applyFont="1" applyFill="1" applyBorder="1"/>
    <xf numFmtId="43" fontId="55" fillId="0" borderId="29" xfId="110" applyFont="1" applyBorder="1"/>
    <xf numFmtId="0" fontId="55" fillId="28" borderId="54" xfId="109" applyFont="1" applyFill="1" applyBorder="1"/>
    <xf numFmtId="43" fontId="55" fillId="0" borderId="54" xfId="110" applyFont="1" applyBorder="1"/>
    <xf numFmtId="44" fontId="56" fillId="24" borderId="0" xfId="114" applyFont="1" applyFill="1" applyAlignment="1">
      <alignment horizontal="left"/>
    </xf>
    <xf numFmtId="176" fontId="13" fillId="0" borderId="10" xfId="51" applyNumberFormat="1" applyFont="1" applyFill="1" applyBorder="1" applyAlignment="1">
      <alignment horizontal="center" vertical="center" wrapText="1"/>
    </xf>
    <xf numFmtId="43" fontId="13" fillId="0" borderId="10" xfId="51" applyNumberFormat="1" applyFont="1" applyFill="1" applyBorder="1" applyAlignment="1">
      <alignment horizontal="center" vertical="center" wrapText="1"/>
    </xf>
    <xf numFmtId="43" fontId="13" fillId="0" borderId="10" xfId="51" applyNumberFormat="1" applyFont="1" applyFill="1" applyBorder="1" applyAlignment="1">
      <alignment horizontal="center" vertical="center"/>
    </xf>
    <xf numFmtId="176" fontId="13" fillId="0" borderId="78" xfId="51" applyNumberFormat="1" applyFont="1" applyFill="1" applyBorder="1"/>
    <xf numFmtId="176" fontId="13" fillId="0" borderId="79" xfId="51" applyNumberFormat="1" applyFont="1" applyFill="1" applyBorder="1"/>
    <xf numFmtId="38" fontId="13" fillId="0" borderId="79" xfId="51" applyNumberFormat="1" applyFont="1" applyFill="1" applyBorder="1"/>
    <xf numFmtId="176" fontId="13" fillId="0" borderId="80" xfId="51" applyNumberFormat="1" applyFont="1" applyFill="1" applyBorder="1"/>
    <xf numFmtId="176" fontId="13" fillId="0" borderId="27" xfId="51" applyNumberFormat="1" applyFont="1" applyFill="1" applyBorder="1"/>
    <xf numFmtId="176" fontId="13" fillId="0" borderId="81" xfId="51" applyNumberFormat="1" applyFont="1" applyFill="1" applyBorder="1"/>
    <xf numFmtId="176" fontId="13" fillId="0" borderId="28" xfId="51" applyNumberFormat="1" applyFont="1" applyFill="1" applyBorder="1"/>
    <xf numFmtId="38" fontId="0" fillId="24" borderId="42" xfId="51" applyNumberFormat="1" applyFont="1" applyFill="1" applyBorder="1"/>
    <xf numFmtId="184" fontId="9" fillId="24" borderId="42" xfId="106" applyNumberFormat="1" applyFill="1" applyBorder="1"/>
    <xf numFmtId="184" fontId="9" fillId="24" borderId="0" xfId="106" applyNumberFormat="1" applyFill="1" applyBorder="1"/>
    <xf numFmtId="41" fontId="0" fillId="24" borderId="36" xfId="51" applyNumberFormat="1" applyFont="1" applyFill="1" applyBorder="1"/>
    <xf numFmtId="172" fontId="9" fillId="24" borderId="20" xfId="40" applyNumberFormat="1" applyFont="1" applyFill="1" applyBorder="1" applyProtection="1">
      <protection hidden="1"/>
    </xf>
    <xf numFmtId="172" fontId="9" fillId="24" borderId="19" xfId="40" applyNumberFormat="1" applyFont="1" applyFill="1" applyBorder="1" applyProtection="1">
      <protection hidden="1"/>
    </xf>
    <xf numFmtId="172" fontId="13" fillId="24" borderId="15" xfId="40" applyNumberFormat="1" applyFont="1" applyFill="1" applyBorder="1" applyProtection="1">
      <protection hidden="1"/>
    </xf>
    <xf numFmtId="172" fontId="9" fillId="24" borderId="16" xfId="33" applyNumberFormat="1" applyFont="1" applyFill="1" applyBorder="1" applyProtection="1">
      <protection hidden="1"/>
    </xf>
    <xf numFmtId="172" fontId="9" fillId="24" borderId="17" xfId="33" applyNumberFormat="1" applyFont="1" applyFill="1" applyBorder="1" applyProtection="1">
      <protection hidden="1"/>
    </xf>
    <xf numFmtId="172" fontId="13" fillId="24" borderId="18" xfId="40" applyNumberFormat="1" applyFont="1" applyFill="1" applyBorder="1" applyProtection="1">
      <protection hidden="1"/>
    </xf>
    <xf numFmtId="172" fontId="13" fillId="24" borderId="15" xfId="37" applyNumberFormat="1" applyFont="1" applyFill="1" applyBorder="1" applyProtection="1">
      <protection hidden="1"/>
    </xf>
    <xf numFmtId="176" fontId="52" fillId="24" borderId="45" xfId="102" applyNumberFormat="1" applyFont="1" applyFill="1" applyBorder="1" applyAlignment="1">
      <alignment horizontal="center" vertical="center" wrapText="1"/>
    </xf>
    <xf numFmtId="0" fontId="13" fillId="24" borderId="0" xfId="106" applyFont="1" applyFill="1" applyBorder="1" applyAlignment="1">
      <alignment horizontal="center" vertical="center"/>
    </xf>
    <xf numFmtId="9" fontId="45" fillId="24" borderId="0" xfId="115" applyFont="1" applyFill="1" applyAlignment="1">
      <alignment horizontal="center" vertical="center"/>
    </xf>
    <xf numFmtId="179" fontId="0" fillId="24" borderId="42" xfId="115" applyNumberFormat="1" applyFont="1" applyFill="1" applyBorder="1"/>
    <xf numFmtId="179" fontId="0" fillId="24" borderId="0" xfId="115" applyNumberFormat="1" applyFont="1" applyFill="1" applyBorder="1"/>
    <xf numFmtId="0" fontId="13" fillId="24" borderId="82" xfId="106" applyFont="1" applyFill="1" applyBorder="1"/>
    <xf numFmtId="176" fontId="13" fillId="24" borderId="83" xfId="51" applyNumberFormat="1" applyFont="1" applyFill="1" applyBorder="1"/>
    <xf numFmtId="176" fontId="13" fillId="24" borderId="84" xfId="51" applyNumberFormat="1" applyFont="1" applyFill="1" applyBorder="1"/>
    <xf numFmtId="179" fontId="13" fillId="24" borderId="84" xfId="115" applyNumberFormat="1" applyFont="1" applyFill="1" applyBorder="1"/>
    <xf numFmtId="179" fontId="13" fillId="24" borderId="85" xfId="51" applyNumberFormat="1" applyFont="1" applyFill="1" applyBorder="1"/>
    <xf numFmtId="176" fontId="13" fillId="24" borderId="84" xfId="106" applyNumberFormat="1" applyFont="1" applyFill="1" applyBorder="1"/>
    <xf numFmtId="179" fontId="13" fillId="24" borderId="84" xfId="106" applyNumberFormat="1" applyFont="1" applyFill="1" applyBorder="1"/>
    <xf numFmtId="179" fontId="13" fillId="24" borderId="84" xfId="51" applyNumberFormat="1" applyFont="1" applyFill="1" applyBorder="1"/>
    <xf numFmtId="177" fontId="13" fillId="24" borderId="86" xfId="106" applyNumberFormat="1" applyFont="1" applyFill="1" applyBorder="1"/>
    <xf numFmtId="178" fontId="13" fillId="24" borderId="87" xfId="106" applyNumberFormat="1" applyFont="1" applyFill="1" applyBorder="1"/>
    <xf numFmtId="176" fontId="13" fillId="24" borderId="83" xfId="106" applyNumberFormat="1" applyFont="1" applyFill="1" applyBorder="1"/>
    <xf numFmtId="176" fontId="13" fillId="24" borderId="85" xfId="106" applyNumberFormat="1" applyFont="1" applyFill="1" applyBorder="1"/>
    <xf numFmtId="176" fontId="13" fillId="24" borderId="87" xfId="51" applyNumberFormat="1" applyFont="1" applyFill="1" applyBorder="1"/>
    <xf numFmtId="9" fontId="45" fillId="24" borderId="0" xfId="115" applyFont="1" applyFill="1" applyBorder="1" applyAlignment="1">
      <alignment horizontal="center" vertical="center"/>
    </xf>
    <xf numFmtId="179" fontId="13" fillId="24" borderId="0" xfId="115" applyNumberFormat="1" applyFont="1" applyFill="1" applyBorder="1"/>
    <xf numFmtId="172" fontId="13" fillId="24" borderId="20" xfId="37" applyNumberFormat="1" applyFont="1" applyFill="1" applyBorder="1" applyProtection="1">
      <protection hidden="1"/>
    </xf>
    <xf numFmtId="172" fontId="13" fillId="24" borderId="19" xfId="37" applyNumberFormat="1" applyFont="1" applyFill="1" applyBorder="1" applyProtection="1">
      <protection hidden="1"/>
    </xf>
    <xf numFmtId="0" fontId="9" fillId="0" borderId="88" xfId="53" applyFont="1" applyBorder="1" applyAlignment="1">
      <alignment vertical="center" wrapText="1"/>
    </xf>
    <xf numFmtId="185" fontId="13" fillId="24" borderId="39" xfId="106" applyNumberFormat="1" applyFont="1" applyFill="1" applyBorder="1"/>
    <xf numFmtId="185" fontId="13" fillId="24" borderId="34" xfId="106" applyNumberFormat="1" applyFont="1" applyFill="1" applyBorder="1"/>
    <xf numFmtId="185" fontId="13" fillId="24" borderId="86" xfId="106" applyNumberFormat="1" applyFont="1" applyFill="1" applyBorder="1"/>
    <xf numFmtId="38" fontId="13" fillId="0" borderId="35" xfId="51" applyNumberFormat="1" applyFont="1" applyFill="1" applyBorder="1"/>
    <xf numFmtId="164" fontId="61" fillId="24" borderId="10" xfId="33" applyFont="1" applyFill="1" applyBorder="1" applyAlignment="1">
      <alignment horizontal="center" wrapText="1"/>
    </xf>
    <xf numFmtId="164" fontId="9" fillId="24" borderId="75" xfId="33" applyNumberFormat="1" applyFont="1" applyFill="1" applyBorder="1" applyProtection="1">
      <protection hidden="1"/>
    </xf>
    <xf numFmtId="164" fontId="9" fillId="24" borderId="21" xfId="33" applyNumberFormat="1" applyFont="1" applyFill="1" applyBorder="1" applyProtection="1">
      <protection hidden="1"/>
    </xf>
    <xf numFmtId="164" fontId="13" fillId="24" borderId="14" xfId="33" applyNumberFormat="1" applyFont="1" applyFill="1" applyBorder="1" applyProtection="1">
      <protection hidden="1"/>
    </xf>
    <xf numFmtId="164" fontId="0" fillId="24" borderId="0" xfId="33" applyFont="1" applyFill="1"/>
    <xf numFmtId="186" fontId="9" fillId="0" borderId="0" xfId="53" applyNumberFormat="1"/>
    <xf numFmtId="37" fontId="13" fillId="24" borderId="79" xfId="37" applyFont="1" applyFill="1" applyBorder="1" applyAlignment="1" applyProtection="1">
      <alignment horizontal="center" vertical="center" wrapText="1"/>
      <protection hidden="1"/>
    </xf>
    <xf numFmtId="0" fontId="1" fillId="24" borderId="0" xfId="117" applyFill="1"/>
    <xf numFmtId="176" fontId="13" fillId="24" borderId="89" xfId="102" applyNumberFormat="1" applyFont="1" applyFill="1" applyBorder="1" applyAlignment="1">
      <alignment horizontal="center" vertical="center" wrapText="1"/>
    </xf>
    <xf numFmtId="176" fontId="13" fillId="24" borderId="90" xfId="102" applyNumberFormat="1" applyFont="1" applyFill="1" applyBorder="1" applyAlignment="1">
      <alignment horizontal="center" vertical="center" wrapText="1"/>
    </xf>
    <xf numFmtId="176" fontId="13" fillId="24" borderId="91" xfId="102" applyNumberFormat="1" applyFont="1" applyFill="1" applyBorder="1" applyAlignment="1">
      <alignment horizontal="center" vertical="center" wrapText="1"/>
    </xf>
    <xf numFmtId="176" fontId="13" fillId="24" borderId="92" xfId="102" applyNumberFormat="1" applyFont="1" applyFill="1" applyBorder="1" applyAlignment="1">
      <alignment horizontal="center" vertical="center" wrapText="1"/>
    </xf>
    <xf numFmtId="176" fontId="13" fillId="24" borderId="93" xfId="102" applyNumberFormat="1" applyFont="1" applyFill="1" applyBorder="1" applyAlignment="1">
      <alignment horizontal="center" vertical="center" wrapText="1"/>
    </xf>
    <xf numFmtId="176" fontId="13" fillId="24" borderId="33" xfId="102" applyNumberFormat="1" applyFont="1" applyFill="1" applyBorder="1"/>
    <xf numFmtId="187" fontId="9" fillId="24" borderId="38" xfId="102" applyNumberFormat="1" applyFont="1" applyFill="1" applyBorder="1"/>
    <xf numFmtId="187" fontId="9" fillId="24" borderId="0" xfId="102" applyNumberFormat="1" applyFont="1" applyFill="1" applyBorder="1"/>
    <xf numFmtId="187" fontId="9" fillId="24" borderId="37" xfId="102" applyNumberFormat="1" applyFont="1" applyFill="1" applyBorder="1"/>
    <xf numFmtId="187" fontId="13" fillId="24" borderId="0" xfId="102" applyNumberFormat="1" applyFont="1" applyFill="1" applyBorder="1"/>
    <xf numFmtId="188" fontId="13" fillId="24" borderId="94" xfId="102" applyNumberFormat="1" applyFont="1" applyFill="1" applyBorder="1"/>
    <xf numFmtId="176" fontId="13" fillId="24" borderId="82" xfId="102" applyNumberFormat="1" applyFont="1" applyFill="1" applyBorder="1"/>
    <xf numFmtId="187" fontId="13" fillId="24" borderId="83" xfId="102" applyNumberFormat="1" applyFont="1" applyFill="1" applyBorder="1"/>
    <xf numFmtId="187" fontId="13" fillId="24" borderId="84" xfId="102" applyNumberFormat="1" applyFont="1" applyFill="1" applyBorder="1"/>
    <xf numFmtId="187" fontId="13" fillId="24" borderId="85" xfId="102" applyNumberFormat="1" applyFont="1" applyFill="1" applyBorder="1"/>
    <xf numFmtId="188" fontId="13" fillId="24" borderId="95" xfId="102" applyNumberFormat="1" applyFont="1" applyFill="1" applyBorder="1"/>
    <xf numFmtId="0" fontId="61" fillId="24" borderId="88" xfId="118" applyFont="1" applyFill="1" applyBorder="1"/>
    <xf numFmtId="176" fontId="61" fillId="24" borderId="96" xfId="51" applyNumberFormat="1" applyFont="1" applyFill="1" applyBorder="1"/>
    <xf numFmtId="176" fontId="61" fillId="24" borderId="88" xfId="118" applyNumberFormat="1" applyFont="1" applyFill="1" applyBorder="1"/>
    <xf numFmtId="0" fontId="61" fillId="24" borderId="97" xfId="118" applyFont="1" applyFill="1" applyBorder="1"/>
    <xf numFmtId="10" fontId="61" fillId="24" borderId="98" xfId="40" applyNumberFormat="1" applyFont="1" applyFill="1" applyBorder="1"/>
    <xf numFmtId="10" fontId="61" fillId="24" borderId="97" xfId="40" applyNumberFormat="1" applyFont="1" applyFill="1" applyBorder="1"/>
    <xf numFmtId="176" fontId="1" fillId="24" borderId="0" xfId="117" applyNumberFormat="1" applyFill="1"/>
    <xf numFmtId="176" fontId="62" fillId="24" borderId="0" xfId="51" applyNumberFormat="1" applyFont="1" applyFill="1"/>
    <xf numFmtId="0" fontId="62" fillId="24" borderId="0" xfId="106" applyFont="1" applyFill="1"/>
    <xf numFmtId="0" fontId="9" fillId="0" borderId="0" xfId="106"/>
    <xf numFmtId="176" fontId="62" fillId="24" borderId="48" xfId="51" applyNumberFormat="1" applyFont="1" applyFill="1" applyBorder="1"/>
    <xf numFmtId="176" fontId="60" fillId="24" borderId="30" xfId="51" applyNumberFormat="1" applyFont="1" applyFill="1" applyBorder="1" applyAlignment="1">
      <alignment horizontal="center" vertical="center" wrapText="1"/>
    </xf>
    <xf numFmtId="176" fontId="60" fillId="24" borderId="31" xfId="51" applyNumberFormat="1" applyFont="1" applyFill="1" applyBorder="1" applyAlignment="1">
      <alignment horizontal="center" vertical="center" wrapText="1"/>
    </xf>
    <xf numFmtId="176" fontId="60" fillId="24" borderId="32" xfId="51" applyNumberFormat="1" applyFont="1" applyFill="1" applyBorder="1" applyAlignment="1">
      <alignment horizontal="center" vertical="center"/>
    </xf>
    <xf numFmtId="176" fontId="60" fillId="24" borderId="33" xfId="51" applyNumberFormat="1" applyFont="1" applyFill="1" applyBorder="1"/>
    <xf numFmtId="187" fontId="62" fillId="24" borderId="0" xfId="33" applyNumberFormat="1" applyFont="1" applyFill="1" applyBorder="1"/>
    <xf numFmtId="187" fontId="60" fillId="24" borderId="34" xfId="33" applyNumberFormat="1" applyFont="1" applyFill="1" applyBorder="1"/>
    <xf numFmtId="176" fontId="60" fillId="24" borderId="30" xfId="51" applyNumberFormat="1" applyFont="1" applyFill="1" applyBorder="1"/>
    <xf numFmtId="187" fontId="60" fillId="24" borderId="31" xfId="51" applyNumberFormat="1" applyFont="1" applyFill="1" applyBorder="1"/>
    <xf numFmtId="187" fontId="60" fillId="24" borderId="32" xfId="51" applyNumberFormat="1" applyFont="1" applyFill="1" applyBorder="1"/>
    <xf numFmtId="37" fontId="9" fillId="0" borderId="26" xfId="37" applyFont="1" applyBorder="1" applyAlignment="1" applyProtection="1">
      <alignment wrapText="1"/>
      <protection hidden="1"/>
    </xf>
    <xf numFmtId="167" fontId="65" fillId="0" borderId="0" xfId="40" applyNumberFormat="1" applyFont="1" applyProtection="1">
      <protection hidden="1"/>
    </xf>
    <xf numFmtId="49" fontId="66" fillId="0" borderId="10" xfId="54" applyNumberFormat="1" applyFont="1" applyFill="1" applyBorder="1" applyAlignment="1" applyProtection="1">
      <alignment horizontal="center" vertical="center" wrapText="1"/>
      <protection hidden="1"/>
    </xf>
    <xf numFmtId="37" fontId="13" fillId="0" borderId="10" xfId="37" applyFont="1" applyFill="1" applyBorder="1" applyAlignment="1" applyProtection="1">
      <alignment horizontal="center" vertical="center" wrapText="1"/>
      <protection hidden="1"/>
    </xf>
    <xf numFmtId="37" fontId="64" fillId="0" borderId="0" xfId="37" applyFont="1" applyBorder="1" applyAlignment="1" applyProtection="1">
      <alignment horizontal="center" vertical="center" wrapText="1"/>
      <protection hidden="1"/>
    </xf>
    <xf numFmtId="37" fontId="67" fillId="0" borderId="0" xfId="37" applyFont="1" applyBorder="1" applyAlignment="1" applyProtection="1">
      <alignment horizontal="center" vertical="center" wrapText="1"/>
      <protection hidden="1"/>
    </xf>
    <xf numFmtId="37" fontId="9" fillId="0" borderId="11" xfId="37" applyFont="1" applyFill="1" applyBorder="1" applyAlignment="1" applyProtection="1">
      <alignment horizontal="left"/>
      <protection hidden="1"/>
    </xf>
    <xf numFmtId="37" fontId="9" fillId="0" borderId="75" xfId="37" applyFont="1" applyFill="1" applyBorder="1" applyAlignment="1" applyProtection="1">
      <alignment horizontal="right"/>
      <protection hidden="1"/>
    </xf>
    <xf numFmtId="37" fontId="13" fillId="0" borderId="75" xfId="37" applyFont="1" applyFill="1" applyBorder="1" applyAlignment="1" applyProtection="1">
      <alignment horizontal="right"/>
      <protection hidden="1"/>
    </xf>
    <xf numFmtId="37" fontId="13" fillId="0" borderId="23" xfId="37" applyNumberFormat="1" applyFont="1" applyFill="1" applyBorder="1" applyAlignment="1" applyProtection="1">
      <alignment horizontal="right"/>
      <protection hidden="1"/>
    </xf>
    <xf numFmtId="165" fontId="13" fillId="0" borderId="20" xfId="33" applyNumberFormat="1" applyFont="1" applyFill="1" applyBorder="1" applyProtection="1">
      <protection hidden="1"/>
    </xf>
    <xf numFmtId="37" fontId="9" fillId="0" borderId="12" xfId="37" applyFont="1" applyFill="1" applyBorder="1" applyAlignment="1" applyProtection="1">
      <alignment horizontal="left"/>
      <protection hidden="1"/>
    </xf>
    <xf numFmtId="37" fontId="9" fillId="0" borderId="21" xfId="37" applyFont="1" applyFill="1" applyBorder="1" applyAlignment="1" applyProtection="1">
      <alignment horizontal="right"/>
      <protection hidden="1"/>
    </xf>
    <xf numFmtId="37" fontId="9" fillId="0" borderId="99" xfId="37" applyFont="1" applyFill="1" applyBorder="1" applyAlignment="1" applyProtection="1">
      <protection hidden="1"/>
    </xf>
    <xf numFmtId="37" fontId="13" fillId="0" borderId="21" xfId="37" applyFont="1" applyFill="1" applyBorder="1" applyAlignment="1" applyProtection="1">
      <alignment horizontal="right"/>
      <protection hidden="1"/>
    </xf>
    <xf numFmtId="37" fontId="13" fillId="0" borderId="24" xfId="40" applyNumberFormat="1" applyFont="1" applyFill="1" applyBorder="1" applyProtection="1">
      <protection hidden="1"/>
    </xf>
    <xf numFmtId="165" fontId="13" fillId="0" borderId="19" xfId="33" applyNumberFormat="1" applyFont="1" applyFill="1" applyBorder="1" applyProtection="1">
      <protection hidden="1"/>
    </xf>
    <xf numFmtId="37" fontId="13" fillId="0" borderId="13" xfId="37" applyFont="1" applyFill="1" applyBorder="1" applyAlignment="1" applyProtection="1">
      <alignment horizontal="left"/>
      <protection hidden="1"/>
    </xf>
    <xf numFmtId="37" fontId="13" fillId="0" borderId="14" xfId="37" applyFont="1" applyFill="1" applyBorder="1" applyAlignment="1" applyProtection="1">
      <alignment horizontal="right"/>
      <protection hidden="1"/>
    </xf>
    <xf numFmtId="165" fontId="13" fillId="0" borderId="15" xfId="33" applyNumberFormat="1" applyFont="1" applyFill="1" applyBorder="1" applyProtection="1">
      <protection hidden="1"/>
    </xf>
    <xf numFmtId="37" fontId="13" fillId="0" borderId="0" xfId="37" applyFont="1" applyProtection="1">
      <protection hidden="1"/>
    </xf>
    <xf numFmtId="190" fontId="9" fillId="0" borderId="0" xfId="40" applyNumberFormat="1" applyFont="1" applyProtection="1">
      <protection hidden="1"/>
    </xf>
    <xf numFmtId="37" fontId="9" fillId="0" borderId="0" xfId="37" applyFont="1" applyBorder="1" applyProtection="1">
      <protection hidden="1"/>
    </xf>
    <xf numFmtId="164" fontId="9" fillId="0" borderId="0" xfId="33" applyFont="1" applyBorder="1" applyProtection="1">
      <protection hidden="1"/>
    </xf>
    <xf numFmtId="167" fontId="65" fillId="0" borderId="0" xfId="40" applyNumberFormat="1" applyFont="1" applyBorder="1" applyProtection="1">
      <protection hidden="1"/>
    </xf>
    <xf numFmtId="10" fontId="9" fillId="0" borderId="0" xfId="40" applyNumberFormat="1" applyFont="1" applyAlignment="1" applyProtection="1">
      <alignment horizontal="center"/>
      <protection hidden="1"/>
    </xf>
    <xf numFmtId="37" fontId="68" fillId="0" borderId="0" xfId="37" applyFont="1" applyProtection="1">
      <protection hidden="1"/>
    </xf>
    <xf numFmtId="191" fontId="9" fillId="0" borderId="0" xfId="40" applyNumberFormat="1" applyFont="1" applyProtection="1">
      <protection hidden="1"/>
    </xf>
    <xf numFmtId="192" fontId="9" fillId="0" borderId="0" xfId="37" applyNumberFormat="1" applyFont="1" applyProtection="1">
      <protection hidden="1"/>
    </xf>
    <xf numFmtId="193" fontId="9" fillId="0" borderId="0" xfId="37" applyNumberFormat="1" applyFont="1" applyProtection="1">
      <protection hidden="1"/>
    </xf>
    <xf numFmtId="0" fontId="13" fillId="0" borderId="88" xfId="53" applyFont="1" applyBorder="1" applyAlignment="1">
      <alignment horizontal="center" vertical="center" wrapText="1"/>
    </xf>
    <xf numFmtId="182" fontId="9" fillId="0" borderId="88" xfId="33" applyNumberFormat="1" applyFont="1" applyFill="1" applyBorder="1" applyAlignment="1">
      <alignment vertical="center" wrapText="1"/>
    </xf>
    <xf numFmtId="182" fontId="9" fillId="0" borderId="88" xfId="53" applyNumberFormat="1" applyFont="1" applyBorder="1" applyAlignment="1">
      <alignment horizontal="center" vertical="center" wrapText="1"/>
    </xf>
    <xf numFmtId="0" fontId="13" fillId="0" borderId="88" xfId="53" applyFont="1" applyBorder="1" applyAlignment="1">
      <alignment vertical="center" wrapText="1"/>
    </xf>
    <xf numFmtId="182" fontId="13" fillId="0" borderId="88" xfId="33" applyNumberFormat="1" applyFont="1" applyFill="1" applyBorder="1" applyAlignment="1">
      <alignment vertical="center" wrapText="1"/>
    </xf>
    <xf numFmtId="182" fontId="13" fillId="0" borderId="88" xfId="53" applyNumberFormat="1" applyFont="1" applyBorder="1" applyAlignment="1">
      <alignment horizontal="center" vertical="center" wrapText="1"/>
    </xf>
    <xf numFmtId="182" fontId="13" fillId="0" borderId="88" xfId="33" applyNumberFormat="1" applyFont="1" applyFill="1" applyBorder="1" applyAlignment="1">
      <alignment horizontal="center" vertical="center" wrapText="1"/>
    </xf>
    <xf numFmtId="0" fontId="13" fillId="0" borderId="88" xfId="53" applyFont="1" applyBorder="1" applyAlignment="1">
      <alignment horizontal="center" vertical="center"/>
    </xf>
    <xf numFmtId="182" fontId="13" fillId="0" borderId="88" xfId="53" applyNumberFormat="1" applyFont="1" applyBorder="1" applyAlignment="1">
      <alignment vertical="center"/>
    </xf>
    <xf numFmtId="182" fontId="13" fillId="0" borderId="88" xfId="53" applyNumberFormat="1" applyFont="1" applyBorder="1" applyAlignment="1">
      <alignment horizontal="center" vertical="center"/>
    </xf>
    <xf numFmtId="165" fontId="9" fillId="0" borderId="0" xfId="33" applyNumberFormat="1"/>
    <xf numFmtId="165" fontId="9" fillId="0" borderId="0" xfId="53" applyNumberFormat="1"/>
    <xf numFmtId="194" fontId="9" fillId="0" borderId="0" xfId="53" applyNumberFormat="1"/>
    <xf numFmtId="195" fontId="9" fillId="0" borderId="0" xfId="53" applyNumberFormat="1"/>
    <xf numFmtId="194" fontId="9" fillId="0" borderId="0" xfId="33" applyNumberFormat="1"/>
    <xf numFmtId="195" fontId="9" fillId="0" borderId="0" xfId="33" applyNumberFormat="1"/>
    <xf numFmtId="182" fontId="13" fillId="0" borderId="0" xfId="33" applyNumberFormat="1" applyFont="1" applyFill="1" applyBorder="1" applyAlignment="1">
      <alignment horizontal="center" vertical="center" wrapText="1"/>
    </xf>
    <xf numFmtId="182" fontId="13" fillId="0" borderId="0" xfId="53" applyNumberFormat="1" applyFont="1" applyBorder="1" applyAlignment="1">
      <alignment horizontal="center" vertical="center" wrapText="1"/>
    </xf>
    <xf numFmtId="182" fontId="13" fillId="0" borderId="0" xfId="53" applyNumberFormat="1" applyFont="1" applyBorder="1" applyAlignment="1">
      <alignment horizontal="center" vertical="center"/>
    </xf>
    <xf numFmtId="38" fontId="9" fillId="0" borderId="75" xfId="37" applyNumberFormat="1" applyFont="1" applyFill="1" applyBorder="1" applyAlignment="1" applyProtection="1">
      <alignment horizontal="right"/>
      <protection hidden="1"/>
    </xf>
    <xf numFmtId="38" fontId="9" fillId="0" borderId="21" xfId="37" applyNumberFormat="1" applyFont="1" applyFill="1" applyBorder="1" applyAlignment="1" applyProtection="1">
      <alignment horizontal="right"/>
      <protection hidden="1"/>
    </xf>
    <xf numFmtId="176" fontId="69" fillId="24" borderId="0" xfId="51" applyNumberFormat="1" applyFont="1" applyFill="1" applyBorder="1" applyAlignment="1">
      <alignment horizontal="center" vertical="center" wrapText="1"/>
    </xf>
    <xf numFmtId="0" fontId="46" fillId="24" borderId="0" xfId="0" applyFont="1" applyFill="1" applyBorder="1" applyAlignment="1">
      <alignment horizontal="center" vertical="center"/>
    </xf>
    <xf numFmtId="187" fontId="70" fillId="24" borderId="0" xfId="33" applyNumberFormat="1" applyFont="1" applyFill="1" applyBorder="1"/>
    <xf numFmtId="172" fontId="46" fillId="24" borderId="0" xfId="0" applyNumberFormat="1" applyFont="1" applyFill="1" applyBorder="1"/>
    <xf numFmtId="187" fontId="69" fillId="24" borderId="0" xfId="51" applyNumberFormat="1" applyFont="1" applyFill="1" applyBorder="1"/>
    <xf numFmtId="189" fontId="69" fillId="24" borderId="0" xfId="51" applyNumberFormat="1" applyFont="1" applyFill="1" applyBorder="1"/>
    <xf numFmtId="176" fontId="13" fillId="0" borderId="0" xfId="51" applyNumberFormat="1" applyFont="1" applyAlignment="1"/>
    <xf numFmtId="0" fontId="41" fillId="0" borderId="26" xfId="0" applyFont="1" applyBorder="1" applyAlignment="1">
      <alignment horizontal="center"/>
    </xf>
    <xf numFmtId="176" fontId="13" fillId="24" borderId="0" xfId="51" applyNumberFormat="1" applyFont="1" applyFill="1" applyAlignment="1"/>
    <xf numFmtId="176" fontId="60" fillId="24" borderId="0" xfId="51" applyNumberFormat="1" applyFont="1" applyFill="1" applyAlignment="1"/>
    <xf numFmtId="9" fontId="13" fillId="24" borderId="79" xfId="40" applyFont="1" applyFill="1" applyBorder="1" applyAlignment="1" applyProtection="1">
      <alignment horizontal="center" vertical="center" wrapText="1"/>
      <protection hidden="1"/>
    </xf>
    <xf numFmtId="37" fontId="33" fillId="0" borderId="0" xfId="37" applyFont="1" applyAlignment="1" applyProtection="1">
      <alignment horizontal="center" vertical="center"/>
      <protection hidden="1"/>
    </xf>
    <xf numFmtId="37" fontId="33" fillId="0" borderId="0" xfId="37" applyFont="1" applyFill="1" applyBorder="1" applyAlignment="1" applyProtection="1">
      <alignment horizontal="center" vertical="center" wrapText="1"/>
      <protection hidden="1"/>
    </xf>
    <xf numFmtId="172" fontId="13" fillId="24" borderId="79" xfId="4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Fill="1" applyBorder="1" applyAlignment="1" applyProtection="1">
      <alignment horizontal="center" vertical="center" wrapText="1"/>
      <protection hidden="1"/>
    </xf>
    <xf numFmtId="172" fontId="33" fillId="0" borderId="0" xfId="112" applyNumberFormat="1" applyFont="1" applyFill="1" applyBorder="1" applyAlignment="1" applyProtection="1">
      <alignment horizontal="center" vertical="center" wrapText="1"/>
      <protection hidden="1"/>
    </xf>
    <xf numFmtId="0" fontId="13" fillId="0" borderId="10" xfId="0" applyFont="1" applyFill="1" applyBorder="1" applyAlignment="1" applyProtection="1">
      <alignment horizontal="center" vertical="center" wrapText="1"/>
      <protection hidden="1"/>
    </xf>
    <xf numFmtId="9" fontId="13" fillId="0" borderId="10" xfId="0" applyNumberFormat="1" applyFont="1" applyFill="1" applyBorder="1" applyAlignment="1" applyProtection="1">
      <alignment horizontal="center" vertical="center" wrapText="1"/>
      <protection hidden="1"/>
    </xf>
    <xf numFmtId="0" fontId="40" fillId="0" borderId="10" xfId="0" applyFont="1" applyFill="1" applyBorder="1" applyAlignment="1" applyProtection="1">
      <alignment horizontal="center" vertical="center" wrapText="1"/>
      <protection hidden="1"/>
    </xf>
    <xf numFmtId="9" fontId="13" fillId="0" borderId="10" xfId="40" applyFont="1" applyFill="1" applyBorder="1" applyAlignment="1" applyProtection="1">
      <alignment horizontal="center" vertical="center" wrapText="1"/>
      <protection hidden="1"/>
    </xf>
    <xf numFmtId="173" fontId="40" fillId="0" borderId="10" xfId="0" applyNumberFormat="1" applyFont="1" applyFill="1" applyBorder="1" applyAlignment="1" applyProtection="1">
      <alignment horizontal="center" vertical="center" wrapText="1"/>
      <protection hidden="1"/>
    </xf>
    <xf numFmtId="172" fontId="40" fillId="0" borderId="10" xfId="0" applyNumberFormat="1" applyFont="1" applyFill="1" applyBorder="1" applyAlignment="1" applyProtection="1">
      <alignment horizontal="center" vertical="center" wrapText="1"/>
      <protection hidden="1"/>
    </xf>
    <xf numFmtId="0" fontId="13" fillId="0" borderId="88" xfId="0" applyFont="1" applyFill="1" applyBorder="1" applyAlignment="1" applyProtection="1">
      <alignment horizontal="center" vertical="center" wrapText="1"/>
      <protection hidden="1"/>
    </xf>
    <xf numFmtId="9" fontId="33" fillId="0" borderId="0" xfId="0" applyNumberFormat="1" applyFont="1" applyFill="1" applyBorder="1" applyAlignment="1" applyProtection="1">
      <alignment horizontal="center" vertical="center" wrapText="1"/>
      <protection hidden="1"/>
    </xf>
    <xf numFmtId="169" fontId="33" fillId="0" borderId="0" xfId="112" applyFont="1" applyFill="1" applyBorder="1" applyAlignment="1" applyProtection="1">
      <alignment horizontal="center" vertical="center" wrapText="1"/>
      <protection hidden="1"/>
    </xf>
    <xf numFmtId="172" fontId="33" fillId="0" borderId="0" xfId="0" applyNumberFormat="1" applyFont="1" applyFill="1" applyBorder="1" applyAlignment="1" applyProtection="1">
      <alignment horizontal="center" vertical="center" wrapText="1"/>
      <protection hidden="1"/>
    </xf>
    <xf numFmtId="173" fontId="35" fillId="0" borderId="0" xfId="112" applyNumberFormat="1" applyFont="1" applyFill="1" applyBorder="1" applyAlignment="1" applyProtection="1">
      <alignment horizontal="center" vertical="center" wrapText="1"/>
      <protection hidden="1"/>
    </xf>
    <xf numFmtId="37" fontId="33" fillId="0" borderId="0" xfId="37" applyFont="1" applyFill="1" applyProtection="1">
      <protection hidden="1"/>
    </xf>
    <xf numFmtId="37" fontId="38" fillId="0" borderId="0" xfId="37" applyFont="1" applyFill="1" applyBorder="1" applyAlignment="1" applyProtection="1">
      <alignment horizontal="center" vertical="center" wrapText="1"/>
      <protection hidden="1"/>
    </xf>
    <xf numFmtId="37" fontId="38" fillId="0" borderId="0" xfId="37" applyFont="1" applyFill="1" applyProtection="1">
      <protection hidden="1"/>
    </xf>
    <xf numFmtId="0" fontId="39" fillId="0" borderId="0" xfId="0" applyFont="1" applyFill="1" applyAlignment="1" applyProtection="1">
      <alignment horizontal="center" vertical="center" wrapText="1"/>
      <protection hidden="1"/>
    </xf>
    <xf numFmtId="172" fontId="38" fillId="0" borderId="0" xfId="37" applyNumberFormat="1" applyFont="1" applyFill="1" applyProtection="1">
      <protection hidden="1"/>
    </xf>
    <xf numFmtId="173" fontId="39" fillId="0" borderId="0" xfId="0" applyNumberFormat="1" applyFont="1" applyFill="1" applyAlignment="1" applyProtection="1">
      <alignment horizontal="center" vertical="center" wrapText="1"/>
      <protection hidden="1"/>
    </xf>
    <xf numFmtId="37" fontId="45" fillId="0" borderId="0" xfId="37" applyFont="1" applyAlignment="1" applyProtection="1">
      <alignment horizontal="center" vertical="center"/>
      <protection hidden="1"/>
    </xf>
    <xf numFmtId="37" fontId="9" fillId="0" borderId="0" xfId="37" applyFont="1" applyFill="1" applyBorder="1" applyAlignment="1" applyProtection="1">
      <alignment horizontal="center" vertical="center" wrapText="1"/>
      <protection hidden="1"/>
    </xf>
    <xf numFmtId="172" fontId="9" fillId="0" borderId="0" xfId="37" applyNumberFormat="1" applyFont="1" applyFill="1" applyBorder="1" applyAlignment="1" applyProtection="1">
      <alignment horizontal="center" vertical="center" wrapText="1"/>
      <protection hidden="1"/>
    </xf>
    <xf numFmtId="172" fontId="71" fillId="0" borderId="0" xfId="0" applyNumberFormat="1" applyFont="1" applyFill="1" applyAlignment="1" applyProtection="1">
      <alignment horizontal="center" vertical="center" wrapText="1"/>
      <protection hidden="1"/>
    </xf>
    <xf numFmtId="37" fontId="33" fillId="0" borderId="0" xfId="37" applyFont="1" applyAlignment="1" applyProtection="1">
      <alignment horizontal="center" vertical="center" wrapText="1"/>
      <protection hidden="1"/>
    </xf>
    <xf numFmtId="165" fontId="9" fillId="0" borderId="75" xfId="33" applyNumberFormat="1" applyFont="1" applyFill="1" applyBorder="1" applyProtection="1">
      <protection hidden="1"/>
    </xf>
    <xf numFmtId="171" fontId="9" fillId="0" borderId="75" xfId="33" applyNumberFormat="1" applyFont="1" applyFill="1" applyBorder="1" applyProtection="1">
      <protection hidden="1"/>
    </xf>
    <xf numFmtId="165" fontId="9" fillId="0" borderId="23" xfId="33" applyNumberFormat="1" applyFont="1" applyFill="1" applyBorder="1" applyProtection="1">
      <protection hidden="1"/>
    </xf>
    <xf numFmtId="3" fontId="32" fillId="0" borderId="75" xfId="0" applyNumberFormat="1" applyFont="1" applyBorder="1" applyProtection="1">
      <protection hidden="1"/>
    </xf>
    <xf numFmtId="172" fontId="9" fillId="0" borderId="75" xfId="40" applyNumberFormat="1" applyFont="1" applyFill="1" applyBorder="1" applyProtection="1">
      <protection hidden="1"/>
    </xf>
    <xf numFmtId="172" fontId="9" fillId="0" borderId="23" xfId="40" applyNumberFormat="1" applyFont="1" applyFill="1" applyBorder="1" applyProtection="1">
      <protection hidden="1"/>
    </xf>
    <xf numFmtId="165" fontId="32" fillId="0" borderId="75" xfId="33" applyNumberFormat="1" applyFont="1" applyBorder="1" applyProtection="1">
      <protection hidden="1"/>
    </xf>
    <xf numFmtId="171" fontId="32" fillId="0" borderId="75" xfId="33" applyNumberFormat="1" applyFont="1" applyBorder="1" applyProtection="1">
      <protection hidden="1"/>
    </xf>
    <xf numFmtId="196" fontId="32" fillId="0" borderId="75" xfId="33" applyNumberFormat="1" applyFont="1" applyBorder="1" applyProtection="1">
      <protection hidden="1"/>
    </xf>
    <xf numFmtId="172" fontId="9" fillId="0" borderId="20" xfId="40" applyNumberFormat="1" applyFont="1" applyFill="1" applyBorder="1" applyProtection="1">
      <protection hidden="1"/>
    </xf>
    <xf numFmtId="37" fontId="9" fillId="0" borderId="11" xfId="37" applyFont="1" applyBorder="1" applyProtection="1">
      <protection hidden="1"/>
    </xf>
    <xf numFmtId="37" fontId="9" fillId="0" borderId="75" xfId="37" applyFont="1" applyBorder="1" applyProtection="1">
      <protection hidden="1"/>
    </xf>
    <xf numFmtId="165" fontId="9" fillId="0" borderId="21" xfId="33" applyNumberFormat="1" applyFont="1" applyFill="1" applyBorder="1" applyProtection="1">
      <protection hidden="1"/>
    </xf>
    <xf numFmtId="171" fontId="9" fillId="0" borderId="21" xfId="33" applyNumberFormat="1" applyFont="1" applyFill="1" applyBorder="1" applyProtection="1">
      <protection hidden="1"/>
    </xf>
    <xf numFmtId="165" fontId="9" fillId="0" borderId="24" xfId="33" applyNumberFormat="1" applyFont="1" applyFill="1" applyBorder="1" applyProtection="1">
      <protection hidden="1"/>
    </xf>
    <xf numFmtId="3" fontId="32" fillId="0" borderId="21" xfId="0" applyNumberFormat="1" applyFont="1" applyBorder="1" applyProtection="1">
      <protection hidden="1"/>
    </xf>
    <xf numFmtId="172" fontId="9" fillId="0" borderId="21" xfId="40" applyNumberFormat="1" applyFont="1" applyFill="1" applyBorder="1" applyProtection="1">
      <protection hidden="1"/>
    </xf>
    <xf numFmtId="172" fontId="9" fillId="0" borderId="24" xfId="40" applyNumberFormat="1" applyFont="1" applyFill="1" applyBorder="1" applyProtection="1">
      <protection hidden="1"/>
    </xf>
    <xf numFmtId="165" fontId="32" fillId="0" borderId="21" xfId="33" applyNumberFormat="1" applyFont="1" applyBorder="1" applyProtection="1">
      <protection hidden="1"/>
    </xf>
    <xf numFmtId="171" fontId="32" fillId="0" borderId="21" xfId="33" applyNumberFormat="1" applyFont="1" applyBorder="1" applyProtection="1">
      <protection hidden="1"/>
    </xf>
    <xf numFmtId="196" fontId="32" fillId="0" borderId="21" xfId="33" applyNumberFormat="1" applyFont="1" applyBorder="1" applyProtection="1">
      <protection hidden="1"/>
    </xf>
    <xf numFmtId="172" fontId="9" fillId="0" borderId="19" xfId="40" applyNumberFormat="1" applyFont="1" applyFill="1" applyBorder="1" applyProtection="1">
      <protection hidden="1"/>
    </xf>
    <xf numFmtId="37" fontId="9" fillId="0" borderId="12" xfId="37" applyFont="1" applyBorder="1" applyProtection="1">
      <protection hidden="1"/>
    </xf>
    <xf numFmtId="37" fontId="9" fillId="0" borderId="21" xfId="37" applyFont="1" applyBorder="1" applyProtection="1">
      <protection hidden="1"/>
    </xf>
    <xf numFmtId="165" fontId="34" fillId="0" borderId="14" xfId="33" applyNumberFormat="1" applyFont="1" applyFill="1" applyBorder="1" applyProtection="1">
      <protection hidden="1"/>
    </xf>
    <xf numFmtId="171" fontId="13" fillId="0" borderId="14" xfId="33" applyNumberFormat="1" applyFont="1" applyFill="1" applyBorder="1" applyProtection="1">
      <protection hidden="1"/>
    </xf>
    <xf numFmtId="165" fontId="13" fillId="0" borderId="22" xfId="40" applyNumberFormat="1" applyFont="1" applyFill="1" applyBorder="1" applyProtection="1">
      <protection hidden="1"/>
    </xf>
    <xf numFmtId="3" fontId="34" fillId="0" borderId="14" xfId="0" applyNumberFormat="1" applyFont="1" applyBorder="1" applyProtection="1">
      <protection hidden="1"/>
    </xf>
    <xf numFmtId="172" fontId="13" fillId="0" borderId="14" xfId="40" applyNumberFormat="1" applyFont="1" applyFill="1" applyBorder="1" applyProtection="1">
      <protection hidden="1"/>
    </xf>
    <xf numFmtId="165" fontId="13" fillId="0" borderId="14" xfId="33" applyNumberFormat="1" applyFont="1" applyFill="1" applyBorder="1" applyProtection="1">
      <protection hidden="1"/>
    </xf>
    <xf numFmtId="172" fontId="13" fillId="0" borderId="22" xfId="40" applyNumberFormat="1" applyFont="1" applyFill="1" applyBorder="1" applyProtection="1">
      <protection hidden="1"/>
    </xf>
    <xf numFmtId="165" fontId="13" fillId="0" borderId="13" xfId="33" applyNumberFormat="1" applyFont="1" applyFill="1" applyBorder="1" applyAlignment="1" applyProtection="1">
      <protection hidden="1"/>
    </xf>
    <xf numFmtId="165" fontId="13" fillId="0" borderId="14" xfId="33" applyNumberFormat="1" applyFont="1" applyFill="1" applyBorder="1" applyAlignment="1" applyProtection="1">
      <protection hidden="1"/>
    </xf>
    <xf numFmtId="171" fontId="13" fillId="0" borderId="14" xfId="33" applyNumberFormat="1" applyFont="1" applyFill="1" applyBorder="1" applyAlignment="1" applyProtection="1">
      <protection hidden="1"/>
    </xf>
    <xf numFmtId="165" fontId="13" fillId="0" borderId="15" xfId="33" applyNumberFormat="1" applyFont="1" applyFill="1" applyBorder="1" applyAlignment="1" applyProtection="1">
      <protection hidden="1"/>
    </xf>
    <xf numFmtId="172" fontId="13" fillId="0" borderId="15" xfId="40" applyNumberFormat="1" applyFont="1" applyFill="1" applyBorder="1" applyProtection="1">
      <protection hidden="1"/>
    </xf>
    <xf numFmtId="37" fontId="13" fillId="0" borderId="13" xfId="37" applyFont="1" applyBorder="1" applyProtection="1">
      <protection hidden="1"/>
    </xf>
    <xf numFmtId="37" fontId="13" fillId="0" borderId="14" xfId="37" applyFont="1" applyBorder="1" applyProtection="1">
      <protection hidden="1"/>
    </xf>
    <xf numFmtId="39" fontId="9" fillId="0" borderId="0" xfId="37" applyNumberFormat="1" applyFont="1" applyProtection="1">
      <protection hidden="1"/>
    </xf>
    <xf numFmtId="166" fontId="9" fillId="0" borderId="0" xfId="40" applyNumberFormat="1" applyFont="1" applyProtection="1">
      <protection hidden="1"/>
    </xf>
    <xf numFmtId="172" fontId="9" fillId="0" borderId="0" xfId="37" applyNumberFormat="1" applyFont="1" applyFill="1" applyProtection="1">
      <protection hidden="1"/>
    </xf>
    <xf numFmtId="173" fontId="9" fillId="0" borderId="0" xfId="37" applyNumberFormat="1" applyFont="1" applyFill="1" applyProtection="1">
      <protection hidden="1"/>
    </xf>
    <xf numFmtId="166" fontId="9" fillId="0" borderId="0" xfId="40" applyNumberFormat="1" applyFont="1" applyFill="1" applyProtection="1">
      <protection hidden="1"/>
    </xf>
    <xf numFmtId="38" fontId="13" fillId="0" borderId="14" xfId="37" applyNumberFormat="1" applyFont="1" applyFill="1" applyBorder="1" applyAlignment="1" applyProtection="1">
      <alignment horizontal="right"/>
      <protection hidden="1"/>
    </xf>
    <xf numFmtId="37" fontId="46" fillId="0" borderId="0" xfId="37" applyFont="1" applyProtection="1">
      <protection hidden="1"/>
    </xf>
    <xf numFmtId="172" fontId="9" fillId="0" borderId="20" xfId="40" applyNumberFormat="1" applyFont="1" applyBorder="1" applyProtection="1">
      <protection hidden="1"/>
    </xf>
    <xf numFmtId="172" fontId="9" fillId="0" borderId="19" xfId="40" applyNumberFormat="1" applyFont="1" applyBorder="1" applyProtection="1">
      <protection hidden="1"/>
    </xf>
    <xf numFmtId="172" fontId="13" fillId="0" borderId="15" xfId="40" applyNumberFormat="1" applyFont="1" applyBorder="1" applyProtection="1">
      <protection hidden="1"/>
    </xf>
    <xf numFmtId="197" fontId="9" fillId="0" borderId="75" xfId="40" applyNumberFormat="1" applyFont="1" applyFill="1" applyBorder="1" applyProtection="1">
      <protection hidden="1"/>
    </xf>
    <xf numFmtId="197" fontId="9" fillId="0" borderId="21" xfId="40" applyNumberFormat="1" applyFont="1" applyFill="1" applyBorder="1" applyProtection="1">
      <protection hidden="1"/>
    </xf>
    <xf numFmtId="197" fontId="13" fillId="0" borderId="14" xfId="40" applyNumberFormat="1" applyFont="1" applyFill="1" applyBorder="1" applyProtection="1">
      <protection hidden="1"/>
    </xf>
    <xf numFmtId="0" fontId="13" fillId="0" borderId="0" xfId="53" applyFont="1" applyAlignment="1">
      <alignment horizontal="center" vertical="center"/>
    </xf>
    <xf numFmtId="0" fontId="13" fillId="0" borderId="0" xfId="53" applyFont="1" applyBorder="1" applyAlignment="1">
      <alignment horizontal="center" vertical="center" wrapText="1"/>
    </xf>
    <xf numFmtId="38" fontId="9" fillId="0" borderId="0" xfId="53" applyNumberFormat="1" applyFont="1" applyBorder="1" applyAlignment="1">
      <alignment horizontal="center" vertical="center" wrapText="1"/>
    </xf>
    <xf numFmtId="165" fontId="13" fillId="0" borderId="0" xfId="33" applyNumberFormat="1" applyFont="1" applyFill="1" applyBorder="1" applyAlignment="1">
      <alignment vertical="center" wrapText="1"/>
    </xf>
    <xf numFmtId="165" fontId="13" fillId="0" borderId="0" xfId="33" applyNumberFormat="1" applyFont="1" applyBorder="1" applyAlignment="1">
      <alignment horizontal="center" vertical="center"/>
    </xf>
    <xf numFmtId="165" fontId="9" fillId="0" borderId="88" xfId="33" applyNumberFormat="1" applyFont="1" applyFill="1" applyBorder="1" applyAlignment="1">
      <alignment vertical="center" wrapText="1"/>
    </xf>
    <xf numFmtId="38" fontId="9" fillId="0" borderId="88" xfId="33" applyNumberFormat="1" applyFont="1" applyFill="1" applyBorder="1" applyAlignment="1">
      <alignment vertical="center" wrapText="1"/>
    </xf>
    <xf numFmtId="0" fontId="9" fillId="0" borderId="88" xfId="53" applyFont="1" applyBorder="1" applyAlignment="1">
      <alignment horizontal="center" vertical="center" wrapText="1"/>
    </xf>
    <xf numFmtId="38" fontId="9" fillId="0" borderId="88" xfId="53" applyNumberFormat="1" applyFont="1" applyBorder="1" applyAlignment="1">
      <alignment horizontal="center" vertical="center" wrapText="1"/>
    </xf>
    <xf numFmtId="165" fontId="13" fillId="0" borderId="88" xfId="33" applyNumberFormat="1" applyFont="1" applyFill="1" applyBorder="1" applyAlignment="1">
      <alignment vertical="center" wrapText="1"/>
    </xf>
    <xf numFmtId="38" fontId="13" fillId="0" borderId="88" xfId="33" applyNumberFormat="1" applyFont="1" applyFill="1" applyBorder="1" applyAlignment="1">
      <alignment vertical="center" wrapText="1"/>
    </xf>
    <xf numFmtId="165" fontId="13" fillId="0" borderId="88" xfId="33" applyNumberFormat="1" applyFont="1" applyBorder="1" applyAlignment="1">
      <alignment horizontal="center" vertical="center"/>
    </xf>
    <xf numFmtId="38" fontId="13" fillId="0" borderId="88" xfId="33" applyNumberFormat="1" applyFont="1" applyBorder="1" applyAlignment="1">
      <alignment horizontal="center" vertical="center"/>
    </xf>
    <xf numFmtId="38" fontId="13" fillId="0" borderId="88" xfId="53" applyNumberFormat="1" applyFont="1" applyBorder="1" applyAlignment="1">
      <alignment horizontal="center" vertical="center"/>
    </xf>
    <xf numFmtId="182" fontId="9" fillId="0" borderId="0" xfId="53" applyNumberFormat="1" applyFont="1" applyBorder="1" applyAlignment="1">
      <alignment horizontal="center" vertical="center" wrapText="1"/>
    </xf>
    <xf numFmtId="176" fontId="53" fillId="24" borderId="74" xfId="102" applyNumberFormat="1" applyFont="1" applyFill="1" applyBorder="1"/>
    <xf numFmtId="38" fontId="53" fillId="24" borderId="75" xfId="102" applyNumberFormat="1" applyFont="1" applyFill="1" applyBorder="1"/>
    <xf numFmtId="176" fontId="53" fillId="24" borderId="76" xfId="102" applyNumberFormat="1" applyFont="1" applyFill="1" applyBorder="1"/>
    <xf numFmtId="38" fontId="53" fillId="24" borderId="21" xfId="102" applyNumberFormat="1" applyFont="1" applyFill="1" applyBorder="1"/>
    <xf numFmtId="176" fontId="53" fillId="24" borderId="77" xfId="102" applyNumberFormat="1" applyFont="1" applyFill="1" applyBorder="1"/>
    <xf numFmtId="38" fontId="53" fillId="24" borderId="14" xfId="102" applyNumberFormat="1" applyFont="1" applyFill="1" applyBorder="1"/>
    <xf numFmtId="176" fontId="70" fillId="24" borderId="0" xfId="51" applyNumberFormat="1" applyFont="1" applyFill="1"/>
    <xf numFmtId="176" fontId="62" fillId="24" borderId="0" xfId="51" applyNumberFormat="1" applyFont="1" applyFill="1" applyBorder="1"/>
    <xf numFmtId="176" fontId="60" fillId="24" borderId="0" xfId="51" applyNumberFormat="1" applyFont="1" applyFill="1" applyBorder="1" applyAlignment="1">
      <alignment horizontal="center" vertical="center" wrapText="1"/>
    </xf>
    <xf numFmtId="176" fontId="60" fillId="24" borderId="0" xfId="51" applyNumberFormat="1" applyFont="1" applyFill="1" applyBorder="1" applyAlignment="1">
      <alignment horizontal="center" vertical="center"/>
    </xf>
    <xf numFmtId="176" fontId="60" fillId="24" borderId="0" xfId="51" applyNumberFormat="1" applyFont="1" applyFill="1" applyBorder="1"/>
    <xf numFmtId="187" fontId="60" fillId="24" borderId="0" xfId="33" applyNumberFormat="1" applyFont="1" applyFill="1" applyBorder="1"/>
    <xf numFmtId="187" fontId="60" fillId="24" borderId="0" xfId="51" applyNumberFormat="1" applyFont="1" applyFill="1" applyBorder="1"/>
    <xf numFmtId="14" fontId="32" fillId="0" borderId="0" xfId="51" applyNumberFormat="1" applyFont="1" applyAlignment="1">
      <alignment horizontal="left"/>
    </xf>
    <xf numFmtId="0" fontId="13" fillId="0" borderId="0" xfId="53" applyFont="1" applyAlignment="1">
      <alignment horizontal="center" vertical="center"/>
    </xf>
    <xf numFmtId="0" fontId="13" fillId="0" borderId="0" xfId="53" applyFont="1" applyAlignment="1">
      <alignment horizontal="center"/>
    </xf>
    <xf numFmtId="176" fontId="13" fillId="0" borderId="0" xfId="51" applyNumberFormat="1" applyFont="1" applyAlignment="1">
      <alignment horizontal="center"/>
    </xf>
    <xf numFmtId="0" fontId="48" fillId="29" borderId="68" xfId="0" applyFont="1" applyFill="1" applyBorder="1" applyAlignment="1" applyProtection="1">
      <alignment horizontal="center" vertical="center" wrapText="1"/>
    </xf>
    <xf numFmtId="37" fontId="41" fillId="0" borderId="26" xfId="37" applyFont="1" applyBorder="1" applyAlignment="1" applyProtection="1">
      <alignment horizontal="center"/>
      <protection hidden="1"/>
    </xf>
    <xf numFmtId="0" fontId="41" fillId="0" borderId="26" xfId="0" applyFont="1" applyBorder="1" applyAlignment="1">
      <alignment horizontal="center"/>
    </xf>
    <xf numFmtId="37" fontId="9" fillId="0" borderId="0" xfId="37" applyFont="1" applyAlignment="1" applyProtection="1">
      <alignment horizontal="left" vertical="top" wrapText="1"/>
      <protection hidden="1"/>
    </xf>
    <xf numFmtId="37" fontId="63" fillId="0" borderId="0" xfId="37" applyFont="1" applyAlignment="1" applyProtection="1">
      <alignment horizontal="center" vertical="center" wrapText="1"/>
      <protection hidden="1"/>
    </xf>
    <xf numFmtId="37" fontId="64" fillId="0" borderId="0" xfId="37" applyFont="1" applyAlignment="1" applyProtection="1">
      <alignment horizontal="center" vertical="center" wrapText="1"/>
      <protection hidden="1"/>
    </xf>
    <xf numFmtId="37" fontId="13" fillId="0" borderId="27" xfId="37" applyFont="1" applyFill="1" applyBorder="1" applyAlignment="1" applyProtection="1">
      <alignment horizontal="center" vertical="center" wrapText="1"/>
      <protection hidden="1"/>
    </xf>
    <xf numFmtId="37" fontId="13" fillId="0" borderId="28" xfId="37" applyFont="1" applyFill="1" applyBorder="1" applyAlignment="1" applyProtection="1">
      <alignment horizontal="center" vertical="center" wrapText="1"/>
      <protection hidden="1"/>
    </xf>
    <xf numFmtId="49" fontId="66" fillId="0" borderId="78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79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80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27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28" xfId="54" applyNumberFormat="1" applyFont="1" applyFill="1" applyBorder="1" applyAlignment="1" applyProtection="1">
      <alignment horizontal="center" vertical="center" wrapText="1"/>
      <protection hidden="1"/>
    </xf>
    <xf numFmtId="37" fontId="73" fillId="24" borderId="0" xfId="37" applyFont="1" applyFill="1" applyAlignment="1" applyProtection="1">
      <alignment horizontal="center" wrapText="1"/>
      <protection hidden="1"/>
    </xf>
    <xf numFmtId="37" fontId="41" fillId="24" borderId="26" xfId="37" applyFont="1" applyFill="1" applyBorder="1" applyAlignment="1" applyProtection="1">
      <alignment horizontal="center" vertical="center"/>
      <protection hidden="1"/>
    </xf>
    <xf numFmtId="37" fontId="9" fillId="24" borderId="26" xfId="37" applyFont="1" applyFill="1" applyBorder="1" applyAlignment="1" applyProtection="1">
      <alignment horizontal="center" vertical="center"/>
      <protection hidden="1"/>
    </xf>
    <xf numFmtId="37" fontId="41" fillId="24" borderId="26" xfId="37" applyFont="1" applyFill="1" applyBorder="1" applyAlignment="1" applyProtection="1">
      <alignment horizontal="center" vertical="center" wrapText="1"/>
      <protection hidden="1"/>
    </xf>
    <xf numFmtId="0" fontId="9" fillId="24" borderId="0" xfId="106" applyFill="1" applyBorder="1" applyAlignment="1">
      <alignment horizontal="center" vertical="center"/>
    </xf>
    <xf numFmtId="0" fontId="13" fillId="24" borderId="48" xfId="106" applyFont="1" applyFill="1" applyBorder="1" applyAlignment="1">
      <alignment horizontal="center" vertical="center"/>
    </xf>
    <xf numFmtId="0" fontId="13" fillId="24" borderId="48" xfId="106" applyFont="1" applyFill="1" applyBorder="1" applyAlignment="1">
      <alignment horizontal="center"/>
    </xf>
    <xf numFmtId="0" fontId="9" fillId="24" borderId="0" xfId="106" applyFill="1" applyAlignment="1">
      <alignment horizontal="center" vertical="center"/>
    </xf>
    <xf numFmtId="0" fontId="13" fillId="24" borderId="0" xfId="106" applyFont="1" applyFill="1" applyBorder="1" applyAlignment="1">
      <alignment horizontal="center" vertical="center"/>
    </xf>
    <xf numFmtId="0" fontId="13" fillId="24" borderId="0" xfId="106" applyFont="1" applyFill="1" applyBorder="1" applyAlignment="1">
      <alignment horizontal="center"/>
    </xf>
    <xf numFmtId="0" fontId="55" fillId="27" borderId="49" xfId="109" applyNumberFormat="1" applyFont="1" applyFill="1" applyBorder="1" applyAlignment="1">
      <alignment horizontal="center"/>
    </xf>
    <xf numFmtId="0" fontId="58" fillId="27" borderId="52" xfId="108" applyNumberFormat="1" applyFont="1" applyFill="1" applyBorder="1" applyAlignment="1">
      <alignment horizontal="center"/>
    </xf>
    <xf numFmtId="0" fontId="58" fillId="27" borderId="53" xfId="108" applyNumberFormat="1" applyFont="1" applyFill="1" applyBorder="1" applyAlignment="1">
      <alignment horizontal="center"/>
    </xf>
    <xf numFmtId="176" fontId="13" fillId="24" borderId="0" xfId="102" applyNumberFormat="1" applyFont="1" applyFill="1" applyAlignment="1">
      <alignment horizontal="center"/>
    </xf>
    <xf numFmtId="176" fontId="13" fillId="24" borderId="0" xfId="51" applyNumberFormat="1" applyFont="1" applyFill="1" applyAlignment="1">
      <alignment horizontal="center"/>
    </xf>
    <xf numFmtId="176" fontId="60" fillId="24" borderId="0" xfId="51" applyNumberFormat="1" applyFont="1" applyFill="1" applyBorder="1" applyAlignment="1">
      <alignment horizontal="center"/>
    </xf>
    <xf numFmtId="176" fontId="60" fillId="24" borderId="0" xfId="51" applyNumberFormat="1" applyFont="1" applyFill="1" applyAlignment="1">
      <alignment horizontal="center"/>
    </xf>
    <xf numFmtId="176" fontId="13" fillId="24" borderId="0" xfId="102" applyNumberFormat="1" applyFont="1" applyFill="1" applyAlignment="1">
      <alignment horizontal="center" wrapText="1"/>
    </xf>
    <xf numFmtId="49" fontId="13" fillId="24" borderId="48" xfId="102" applyNumberFormat="1" applyFont="1" applyFill="1" applyBorder="1" applyAlignment="1">
      <alignment horizontal="center" vertical="center" wrapText="1"/>
    </xf>
  </cellXfs>
  <cellStyles count="119">
    <cellStyle name="=C:\WINNT\SYSTEM32\COMMAND.COM" xfId="57"/>
    <cellStyle name="20% - Énfasis1" xfId="1" builtinId="30" customBuiltin="1"/>
    <cellStyle name="20% - Énfasis1 2" xfId="58"/>
    <cellStyle name="20% - Énfasis2" xfId="2" builtinId="34" customBuiltin="1"/>
    <cellStyle name="20% - Énfasis2 2" xfId="59"/>
    <cellStyle name="20% - Énfasis3" xfId="3" builtinId="38" customBuiltin="1"/>
    <cellStyle name="20% - Énfasis3 2" xfId="60"/>
    <cellStyle name="20% - Énfasis4" xfId="4" builtinId="42" customBuiltin="1"/>
    <cellStyle name="20% - Énfasis4 2" xfId="61"/>
    <cellStyle name="20% - Énfasis5" xfId="5" builtinId="46" customBuiltin="1"/>
    <cellStyle name="20% - Énfasis5 2" xfId="62"/>
    <cellStyle name="20% - Énfasis6" xfId="6" builtinId="50" customBuiltin="1"/>
    <cellStyle name="20% - Énfasis6 2" xfId="63"/>
    <cellStyle name="40% - Énfasis1" xfId="7" builtinId="31" customBuiltin="1"/>
    <cellStyle name="40% - Énfasis1 2" xfId="64"/>
    <cellStyle name="40% - Énfasis2" xfId="8" builtinId="35" customBuiltin="1"/>
    <cellStyle name="40% - Énfasis2 2" xfId="65"/>
    <cellStyle name="40% - Énfasis3" xfId="9" builtinId="39" customBuiltin="1"/>
    <cellStyle name="40% - Énfasis3 2" xfId="66"/>
    <cellStyle name="40% - Énfasis4" xfId="10" builtinId="43" customBuiltin="1"/>
    <cellStyle name="40% - Énfasis4 2" xfId="67"/>
    <cellStyle name="40% - Énfasis5" xfId="11" builtinId="47" customBuiltin="1"/>
    <cellStyle name="40% - Énfasis5 2" xfId="68"/>
    <cellStyle name="40% - Énfasis6" xfId="12" builtinId="51" customBuiltin="1"/>
    <cellStyle name="40% - Énfasis6 2" xfId="69"/>
    <cellStyle name="60% - Énfasis1" xfId="13" builtinId="32" customBuiltin="1"/>
    <cellStyle name="60% - Énfasis1 2" xfId="70"/>
    <cellStyle name="60% - Énfasis2" xfId="14" builtinId="36" customBuiltin="1"/>
    <cellStyle name="60% - Énfasis2 2" xfId="71"/>
    <cellStyle name="60% - Énfasis3" xfId="15" builtinId="40" customBuiltin="1"/>
    <cellStyle name="60% - Énfasis3 2" xfId="72"/>
    <cellStyle name="60% - Énfasis4" xfId="16" builtinId="44" customBuiltin="1"/>
    <cellStyle name="60% - Énfasis4 2" xfId="73"/>
    <cellStyle name="60% - Énfasis5" xfId="17" builtinId="48" customBuiltin="1"/>
    <cellStyle name="60% - Énfasis5 2" xfId="74"/>
    <cellStyle name="60% - Énfasis6" xfId="18" builtinId="52" customBuiltin="1"/>
    <cellStyle name="60% - Énfasis6 2" xfId="75"/>
    <cellStyle name="Buena 2" xfId="76"/>
    <cellStyle name="Buena 3" xfId="108"/>
    <cellStyle name="Bueno" xfId="19" builtinId="26" customBuiltin="1"/>
    <cellStyle name="Cálculo" xfId="20" builtinId="22" customBuiltin="1"/>
    <cellStyle name="Cálculo 2" xfId="77"/>
    <cellStyle name="Celda de comprobación" xfId="21" builtinId="23" customBuiltin="1"/>
    <cellStyle name="Celda de comprobación 2" xfId="78"/>
    <cellStyle name="Celda vinculada" xfId="22" builtinId="24" customBuiltin="1"/>
    <cellStyle name="Celda vinculada 2" xfId="79"/>
    <cellStyle name="Encabezado 1" xfId="46" builtinId="16" customBuiltin="1"/>
    <cellStyle name="Encabezado 4" xfId="23" builtinId="19" customBuiltin="1"/>
    <cellStyle name="Encabezado 4 2" xfId="80"/>
    <cellStyle name="Énfasis1" xfId="24" builtinId="29" customBuiltin="1"/>
    <cellStyle name="Énfasis1 2" xfId="81"/>
    <cellStyle name="Énfasis2" xfId="25" builtinId="33" customBuiltin="1"/>
    <cellStyle name="Énfasis2 2" xfId="82"/>
    <cellStyle name="Énfasis3" xfId="26" builtinId="37" customBuiltin="1"/>
    <cellStyle name="Énfasis3 2" xfId="83"/>
    <cellStyle name="Énfasis4" xfId="27" builtinId="41" customBuiltin="1"/>
    <cellStyle name="Énfasis4 2" xfId="84"/>
    <cellStyle name="Énfasis5" xfId="28" builtinId="45" customBuiltin="1"/>
    <cellStyle name="Énfasis5 2" xfId="85"/>
    <cellStyle name="Énfasis6" xfId="29" builtinId="49" customBuiltin="1"/>
    <cellStyle name="Énfasis6 2" xfId="86"/>
    <cellStyle name="Entrada" xfId="30" builtinId="20" customBuiltin="1"/>
    <cellStyle name="Entrada 2" xfId="87"/>
    <cellStyle name="Euro" xfId="31"/>
    <cellStyle name="Euro 2" xfId="88"/>
    <cellStyle name="Incorrecto" xfId="32" builtinId="27" customBuiltin="1"/>
    <cellStyle name="Incorrecto 2" xfId="89"/>
    <cellStyle name="Millares" xfId="33" builtinId="3"/>
    <cellStyle name="Millares [0] 2" xfId="90"/>
    <cellStyle name="Millares 12" xfId="105"/>
    <cellStyle name="Millares 2" xfId="51"/>
    <cellStyle name="Millares 2 2" xfId="54"/>
    <cellStyle name="Millares 2 2 2" xfId="102"/>
    <cellStyle name="Millares 3" xfId="52"/>
    <cellStyle name="Millares 4" xfId="110"/>
    <cellStyle name="Moneda 2" xfId="114"/>
    <cellStyle name="Neutral" xfId="34" builtinId="28" customBuiltin="1"/>
    <cellStyle name="Neutral 2" xfId="91"/>
    <cellStyle name="Normal" xfId="0" builtinId="0"/>
    <cellStyle name="Normal 10" xfId="118"/>
    <cellStyle name="Normal 2" xfId="35"/>
    <cellStyle name="Normal 2 2" xfId="103"/>
    <cellStyle name="Normal 2 3" xfId="106"/>
    <cellStyle name="Normal 3" xfId="36"/>
    <cellStyle name="Normal 3 2" xfId="116"/>
    <cellStyle name="Normal 4" xfId="53"/>
    <cellStyle name="Normal 5" xfId="101"/>
    <cellStyle name="Normal 6" xfId="104"/>
    <cellStyle name="Normal 7" xfId="109"/>
    <cellStyle name="Normal 8" xfId="111"/>
    <cellStyle name="Normal 8 2" xfId="117"/>
    <cellStyle name="Normal 9" xfId="113"/>
    <cellStyle name="Normal_FGPAGO95" xfId="37"/>
    <cellStyle name="Notas" xfId="38" builtinId="10" customBuiltin="1"/>
    <cellStyle name="Notas 2" xfId="92"/>
    <cellStyle name="PESOS" xfId="39"/>
    <cellStyle name="PESOS 2" xfId="112"/>
    <cellStyle name="Porcentaje" xfId="40" builtinId="5"/>
    <cellStyle name="Porcentaje 2" xfId="107"/>
    <cellStyle name="Porcentaje 2 2" xfId="115"/>
    <cellStyle name="Porcentual 2" xfId="41"/>
    <cellStyle name="Porcentual 3" xfId="55"/>
    <cellStyle name="Porcentual 4" xfId="56"/>
    <cellStyle name="Salida" xfId="42" builtinId="21" customBuiltin="1"/>
    <cellStyle name="Salida 2" xfId="93"/>
    <cellStyle name="Texto de advertencia" xfId="43" builtinId="11" customBuiltin="1"/>
    <cellStyle name="Texto de advertencia 2" xfId="94"/>
    <cellStyle name="Texto explicativo" xfId="44" builtinId="53" customBuiltin="1"/>
    <cellStyle name="Texto explicativo 2" xfId="95"/>
    <cellStyle name="Título" xfId="45" builtinId="15" customBuiltin="1"/>
    <cellStyle name="Título 1 2" xfId="96"/>
    <cellStyle name="Título 2" xfId="47" builtinId="17" customBuiltin="1"/>
    <cellStyle name="Título 2 2" xfId="97"/>
    <cellStyle name="Título 3" xfId="48" builtinId="18" customBuiltin="1"/>
    <cellStyle name="Título 3 2" xfId="98"/>
    <cellStyle name="Título 4" xfId="99"/>
    <cellStyle name="Total" xfId="49" builtinId="25" customBuiltin="1"/>
    <cellStyle name="Total 2" xfId="100"/>
    <cellStyle name="UDI´s" xfId="50"/>
  </cellStyles>
  <dxfs count="1">
    <dxf>
      <fill>
        <gradientFill degree="180">
          <stop position="0">
            <color theme="0"/>
          </stop>
          <stop position="1">
            <color theme="9" tint="-0.25098422193060094"/>
          </stop>
        </gradientFill>
      </fill>
    </dxf>
  </dxfs>
  <tableStyles count="0" defaultTableStyle="TableStyleMedium9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DMINI~1\CONFIG~1\Temp\C.Lotus.Notes.Data\CUADERNOS\2002\SEPTIEMBRE\PERFIL%201997-20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Base%20de%20formatos%202019_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PREDIAL2018INFORMACIONCOMPLETARORDEN%20NL%20(002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egresos\excel\2001\Noviembre\Techos%20Redistribuido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664017\Desktop\AJUSTE%20SEMESTRAL%202020\ajuste%20semestr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 c sadm"/>
      <sheetName val="deuda c sadm (2)"/>
      <sheetName val="Alt corridas fin "/>
      <sheetName val="c credito"/>
      <sheetName val="c fideicomiso"/>
      <sheetName val="Bancomer"/>
      <sheetName val="genl-Bancomer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. LLegadas"/>
      <sheetName val="SumP"/>
      <sheetName val="SumA"/>
      <sheetName val="FORMATO 002"/>
      <sheetName val="Formato 001"/>
      <sheetName val="FORMATO 002 (2)"/>
      <sheetName val="datos predial"/>
      <sheetName val="FORMATO 002 (3)"/>
      <sheetName val="FORMATO 009 (3)"/>
      <sheetName val="FORMATO 009 (2)"/>
      <sheetName val="FORMATO 003"/>
      <sheetName val="FORMATO 004"/>
      <sheetName val="FORMATO 004 (2)"/>
      <sheetName val="FORMATO 005"/>
      <sheetName val="FORMATO 006"/>
      <sheetName val="FORMATO 007"/>
      <sheetName val="FORMATO 009"/>
      <sheetName val="FORMATO 008"/>
      <sheetName val="datos agua"/>
      <sheetName val="FORMATO 010"/>
      <sheetName val="FORMATO 011"/>
      <sheetName val="FORMATO 011 (2)"/>
      <sheetName val="FORMATO 012"/>
      <sheetName val="FORMATO 013"/>
      <sheetName val="FORMATO 014"/>
      <sheetName val="Compendio de nomb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">
          <cell r="C2" t="str">
            <v>Aguascalientes</v>
          </cell>
        </row>
        <row r="3">
          <cell r="C3" t="str">
            <v>Baja California</v>
          </cell>
        </row>
        <row r="4">
          <cell r="C4" t="str">
            <v>Baja California Sur</v>
          </cell>
        </row>
        <row r="5">
          <cell r="C5" t="str">
            <v>Campeche</v>
          </cell>
        </row>
        <row r="6">
          <cell r="C6" t="str">
            <v>Chiapas</v>
          </cell>
        </row>
        <row r="7">
          <cell r="C7" t="str">
            <v>Chihuahua</v>
          </cell>
        </row>
        <row r="8">
          <cell r="C8" t="str">
            <v>Ciudad de México</v>
          </cell>
        </row>
        <row r="9">
          <cell r="C9" t="str">
            <v>Coahuila de Zaragoza</v>
          </cell>
        </row>
        <row r="10">
          <cell r="C10" t="str">
            <v>Colima</v>
          </cell>
        </row>
        <row r="11">
          <cell r="C11" t="str">
            <v>Durango</v>
          </cell>
        </row>
        <row r="12">
          <cell r="C12" t="str">
            <v>Guanajuato</v>
          </cell>
        </row>
        <row r="13">
          <cell r="C13" t="str">
            <v>Guerrero</v>
          </cell>
        </row>
        <row r="14">
          <cell r="C14" t="str">
            <v>Hidalgo</v>
          </cell>
        </row>
        <row r="15">
          <cell r="C15" t="str">
            <v>Jalisco</v>
          </cell>
        </row>
        <row r="16">
          <cell r="C16" t="str">
            <v>México</v>
          </cell>
        </row>
        <row r="17">
          <cell r="C17" t="str">
            <v>Michoacán de Ocampo</v>
          </cell>
        </row>
        <row r="18">
          <cell r="C18" t="str">
            <v>Morelos</v>
          </cell>
        </row>
        <row r="19">
          <cell r="C19" t="str">
            <v>Nayarit</v>
          </cell>
        </row>
        <row r="20">
          <cell r="C20" t="str">
            <v>Nuevo León</v>
          </cell>
        </row>
        <row r="21">
          <cell r="C21" t="str">
            <v>Oaxaca</v>
          </cell>
        </row>
        <row r="22">
          <cell r="C22" t="str">
            <v>Puebla</v>
          </cell>
        </row>
        <row r="23">
          <cell r="C23" t="str">
            <v>Querétaro</v>
          </cell>
        </row>
        <row r="24">
          <cell r="C24" t="str">
            <v>Quintana Roo</v>
          </cell>
        </row>
        <row r="25">
          <cell r="C25" t="str">
            <v>San Luis Potosí</v>
          </cell>
        </row>
        <row r="26">
          <cell r="C26" t="str">
            <v>Sinaloa</v>
          </cell>
        </row>
        <row r="27">
          <cell r="C27" t="str">
            <v>Sonora</v>
          </cell>
        </row>
        <row r="28">
          <cell r="C28" t="str">
            <v>Tabasco</v>
          </cell>
        </row>
        <row r="29">
          <cell r="C29" t="str">
            <v>Tamaulipas</v>
          </cell>
        </row>
        <row r="30">
          <cell r="C30" t="str">
            <v>Tlaxcala</v>
          </cell>
        </row>
        <row r="31">
          <cell r="C31" t="str">
            <v>Veracruz de Ignacio de la Llave</v>
          </cell>
        </row>
        <row r="32">
          <cell r="C32" t="str">
            <v>Yucatán</v>
          </cell>
        </row>
        <row r="33">
          <cell r="C33" t="str">
            <v>Zacatecas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PH - 1-2-3"/>
      <sheetName val="IMPORTE"/>
      <sheetName val="DESCUENTOS"/>
      <sheetName val="NETO"/>
      <sheetName val="EXPEDIENTES"/>
      <sheetName val="fact 2018"/>
      <sheetName val="AÑO ANT"/>
      <sheetName val="COMP NOMINAL"/>
      <sheetName val="COMP %"/>
      <sheetName val="seleccion"/>
      <sheetName val="FACTURACIÓN"/>
    </sheetNames>
    <sheetDataSet>
      <sheetData sheetId="0" refreshError="1"/>
      <sheetData sheetId="1">
        <row r="3">
          <cell r="A3" t="str">
            <v>ABASOLO</v>
          </cell>
        </row>
        <row r="4">
          <cell r="A4" t="str">
            <v>AGUALEGUAS</v>
          </cell>
        </row>
        <row r="5">
          <cell r="A5" t="str">
            <v>ALDAMAS, LOS</v>
          </cell>
        </row>
        <row r="6">
          <cell r="A6" t="str">
            <v>ALLENDE</v>
          </cell>
        </row>
        <row r="7">
          <cell r="A7" t="str">
            <v>ANAHUAC</v>
          </cell>
        </row>
        <row r="8">
          <cell r="A8" t="str">
            <v>APODACA</v>
          </cell>
        </row>
        <row r="9">
          <cell r="A9" t="str">
            <v>ARAMBERRI</v>
          </cell>
        </row>
        <row r="10">
          <cell r="A10" t="str">
            <v>BUSTAMANTE</v>
          </cell>
        </row>
        <row r="11">
          <cell r="A11" t="str">
            <v>CADEREYTA JIMENEZ</v>
          </cell>
        </row>
        <row r="12">
          <cell r="A12" t="str">
            <v>CARMEN</v>
          </cell>
        </row>
        <row r="13">
          <cell r="A13" t="str">
            <v xml:space="preserve">CERRALVO </v>
          </cell>
        </row>
        <row r="14">
          <cell r="A14" t="str">
            <v>CHINA</v>
          </cell>
        </row>
        <row r="15">
          <cell r="A15" t="str">
            <v>CIENEGA DE FLORES</v>
          </cell>
        </row>
        <row r="16">
          <cell r="A16" t="str">
            <v>DOCTOR ARROYO</v>
          </cell>
        </row>
        <row r="17">
          <cell r="A17" t="str">
            <v>DOCTOR COSS</v>
          </cell>
        </row>
        <row r="18">
          <cell r="A18" t="str">
            <v>DOCTOR GONZALEZ</v>
          </cell>
        </row>
        <row r="19">
          <cell r="A19" t="str">
            <v>GALEANA</v>
          </cell>
        </row>
        <row r="20">
          <cell r="A20" t="str">
            <v>GARCIA</v>
          </cell>
        </row>
        <row r="21">
          <cell r="A21" t="str">
            <v>GENERAL BRAVO</v>
          </cell>
        </row>
        <row r="22">
          <cell r="A22" t="str">
            <v>GENERAL ESCOBEDO</v>
          </cell>
        </row>
        <row r="23">
          <cell r="A23" t="str">
            <v>GENERAL TERAN</v>
          </cell>
        </row>
        <row r="24">
          <cell r="A24" t="str">
            <v>GENERAL TREVIÑO</v>
          </cell>
        </row>
        <row r="25">
          <cell r="A25" t="str">
            <v>GENERAL ZARAGOZA</v>
          </cell>
        </row>
        <row r="26">
          <cell r="A26" t="str">
            <v>GENERAL ZUAZUA</v>
          </cell>
        </row>
        <row r="27">
          <cell r="A27" t="str">
            <v>GUADALUPE</v>
          </cell>
        </row>
        <row r="28">
          <cell r="A28" t="str">
            <v>HERRERAS</v>
          </cell>
        </row>
        <row r="29">
          <cell r="A29" t="str">
            <v>HIDALGO</v>
          </cell>
        </row>
        <row r="30">
          <cell r="A30" t="str">
            <v>HIGUERAS</v>
          </cell>
        </row>
        <row r="31">
          <cell r="A31" t="str">
            <v>HUALAHUISES</v>
          </cell>
        </row>
        <row r="32">
          <cell r="A32" t="str">
            <v>ITURBIDE</v>
          </cell>
        </row>
        <row r="33">
          <cell r="A33" t="str">
            <v>JUAREZ</v>
          </cell>
        </row>
        <row r="34">
          <cell r="A34" t="str">
            <v>LAMPAZOS DE NARANJO</v>
          </cell>
        </row>
        <row r="35">
          <cell r="A35" t="str">
            <v>LINARES</v>
          </cell>
        </row>
        <row r="36">
          <cell r="A36" t="str">
            <v>MARIN</v>
          </cell>
        </row>
        <row r="37">
          <cell r="A37" t="str">
            <v>MELCHOR OCAMPO</v>
          </cell>
        </row>
        <row r="38">
          <cell r="A38" t="str">
            <v>MIER Y NORIEGA</v>
          </cell>
        </row>
        <row r="39">
          <cell r="A39" t="str">
            <v>MINA</v>
          </cell>
        </row>
        <row r="40">
          <cell r="A40" t="str">
            <v>MONTEMORELOS</v>
          </cell>
        </row>
        <row r="41">
          <cell r="A41" t="str">
            <v>MONTERREY</v>
          </cell>
        </row>
        <row r="42">
          <cell r="A42" t="str">
            <v>PARAS</v>
          </cell>
        </row>
        <row r="43">
          <cell r="A43" t="str">
            <v>PESQUERIA</v>
          </cell>
        </row>
        <row r="44">
          <cell r="A44" t="str">
            <v>RAMONES</v>
          </cell>
        </row>
        <row r="45">
          <cell r="A45" t="str">
            <v>RAYONES</v>
          </cell>
        </row>
        <row r="46">
          <cell r="A46" t="str">
            <v>SABINAS HIDALGO</v>
          </cell>
        </row>
        <row r="47">
          <cell r="A47" t="str">
            <v>SALINAS VICTORIA</v>
          </cell>
        </row>
        <row r="48">
          <cell r="A48" t="str">
            <v>SAN NICOLAS DE LOS GARZA</v>
          </cell>
        </row>
        <row r="49">
          <cell r="A49" t="str">
            <v>SAN PEDRO GARZA GARCIA</v>
          </cell>
        </row>
        <row r="50">
          <cell r="A50" t="str">
            <v>SANTA CATARINA</v>
          </cell>
        </row>
        <row r="51">
          <cell r="A51" t="str">
            <v>SANTIAGO</v>
          </cell>
        </row>
        <row r="52">
          <cell r="A52" t="str">
            <v>VALLECILLO</v>
          </cell>
        </row>
        <row r="53">
          <cell r="A53" t="str">
            <v>VILLALDAMA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I"/>
      <sheetName val="TECHO"/>
      <sheetName val="TECHO (2)"/>
      <sheetName val="TECHO (3)"/>
      <sheetName val="TECHO (4)"/>
    </sheetNames>
    <sheetDataSet>
      <sheetData sheetId="0" refreshError="1"/>
      <sheetData sheetId="1" refreshError="1">
        <row r="1">
          <cell r="B1" t="str">
            <v>SPART</v>
          </cell>
          <cell r="C1" t="str">
            <v>SECUNI</v>
          </cell>
          <cell r="D1" t="str">
            <v>CUENTA</v>
          </cell>
          <cell r="E1" t="str">
            <v>SOLIC</v>
          </cell>
          <cell r="F1" t="str">
            <v>SOL01</v>
          </cell>
          <cell r="G1" t="str">
            <v>SOL02</v>
          </cell>
          <cell r="H1" t="str">
            <v>SOL03</v>
          </cell>
          <cell r="I1" t="str">
            <v>SOL04</v>
          </cell>
          <cell r="J1" t="str">
            <v>SOL05</v>
          </cell>
          <cell r="K1" t="str">
            <v>SOL06</v>
          </cell>
          <cell r="L1" t="str">
            <v>SOL07</v>
          </cell>
          <cell r="M1" t="str">
            <v>SOL08</v>
          </cell>
          <cell r="N1" t="str">
            <v>SOL09</v>
          </cell>
          <cell r="O1" t="str">
            <v>SOL10</v>
          </cell>
          <cell r="P1" t="str">
            <v>SOL11</v>
          </cell>
          <cell r="Q1" t="str">
            <v>SOL12</v>
          </cell>
        </row>
        <row r="2">
          <cell r="B2" t="str">
            <v>30100041302</v>
          </cell>
          <cell r="C2" t="str">
            <v>30100</v>
          </cell>
          <cell r="D2">
            <v>1302</v>
          </cell>
          <cell r="E2">
            <v>45000</v>
          </cell>
          <cell r="F2">
            <v>3750</v>
          </cell>
          <cell r="G2">
            <v>3750</v>
          </cell>
          <cell r="H2">
            <v>3750</v>
          </cell>
          <cell r="I2">
            <v>3750</v>
          </cell>
          <cell r="J2">
            <v>3750</v>
          </cell>
          <cell r="K2">
            <v>3750</v>
          </cell>
          <cell r="L2">
            <v>3750</v>
          </cell>
          <cell r="M2">
            <v>3750</v>
          </cell>
          <cell r="N2">
            <v>3750</v>
          </cell>
          <cell r="O2">
            <v>3750</v>
          </cell>
          <cell r="P2">
            <v>3750</v>
          </cell>
          <cell r="Q2">
            <v>3750</v>
          </cell>
        </row>
        <row r="3">
          <cell r="B3" t="str">
            <v>30100042103</v>
          </cell>
          <cell r="C3" t="str">
            <v>30100</v>
          </cell>
          <cell r="D3">
            <v>2103</v>
          </cell>
          <cell r="E3">
            <v>5500</v>
          </cell>
          <cell r="F3">
            <v>458</v>
          </cell>
          <cell r="G3">
            <v>458</v>
          </cell>
          <cell r="H3">
            <v>458</v>
          </cell>
          <cell r="I3">
            <v>458</v>
          </cell>
          <cell r="J3">
            <v>458</v>
          </cell>
          <cell r="K3">
            <v>458</v>
          </cell>
          <cell r="L3">
            <v>458</v>
          </cell>
          <cell r="M3">
            <v>458</v>
          </cell>
          <cell r="N3">
            <v>458</v>
          </cell>
          <cell r="O3">
            <v>458</v>
          </cell>
          <cell r="P3">
            <v>458</v>
          </cell>
          <cell r="Q3">
            <v>462</v>
          </cell>
        </row>
        <row r="4">
          <cell r="B4" t="str">
            <v>30100042201</v>
          </cell>
          <cell r="C4" t="str">
            <v>30100</v>
          </cell>
          <cell r="D4">
            <v>2201</v>
          </cell>
          <cell r="E4">
            <v>12000</v>
          </cell>
          <cell r="F4">
            <v>1000</v>
          </cell>
          <cell r="G4">
            <v>1000</v>
          </cell>
          <cell r="H4">
            <v>1000</v>
          </cell>
          <cell r="I4">
            <v>1000</v>
          </cell>
          <cell r="J4">
            <v>1000</v>
          </cell>
          <cell r="K4">
            <v>1000</v>
          </cell>
          <cell r="L4">
            <v>1000</v>
          </cell>
          <cell r="M4">
            <v>1000</v>
          </cell>
          <cell r="N4">
            <v>1000</v>
          </cell>
          <cell r="O4">
            <v>1000</v>
          </cell>
          <cell r="P4">
            <v>1000</v>
          </cell>
          <cell r="Q4">
            <v>1000</v>
          </cell>
        </row>
        <row r="5">
          <cell r="B5" t="str">
            <v>30100042202</v>
          </cell>
          <cell r="C5" t="str">
            <v>30100</v>
          </cell>
          <cell r="D5">
            <v>2202</v>
          </cell>
          <cell r="E5">
            <v>45000</v>
          </cell>
          <cell r="F5">
            <v>3750</v>
          </cell>
          <cell r="G5">
            <v>3750</v>
          </cell>
          <cell r="H5">
            <v>3750</v>
          </cell>
          <cell r="I5">
            <v>3750</v>
          </cell>
          <cell r="J5">
            <v>3750</v>
          </cell>
          <cell r="K5">
            <v>3750</v>
          </cell>
          <cell r="L5">
            <v>3750</v>
          </cell>
          <cell r="M5">
            <v>3750</v>
          </cell>
          <cell r="N5">
            <v>3750</v>
          </cell>
          <cell r="O5">
            <v>3750</v>
          </cell>
          <cell r="P5">
            <v>3750</v>
          </cell>
          <cell r="Q5">
            <v>3750</v>
          </cell>
        </row>
        <row r="6">
          <cell r="B6" t="str">
            <v>30100042207</v>
          </cell>
          <cell r="C6" t="str">
            <v>30100</v>
          </cell>
          <cell r="D6">
            <v>2207</v>
          </cell>
          <cell r="E6">
            <v>200000</v>
          </cell>
          <cell r="F6">
            <v>16666</v>
          </cell>
          <cell r="G6">
            <v>16666</v>
          </cell>
          <cell r="H6">
            <v>16666</v>
          </cell>
          <cell r="I6">
            <v>16666</v>
          </cell>
          <cell r="J6">
            <v>16666</v>
          </cell>
          <cell r="K6">
            <v>16666</v>
          </cell>
          <cell r="L6">
            <v>16666</v>
          </cell>
          <cell r="M6">
            <v>16666</v>
          </cell>
          <cell r="N6">
            <v>16666</v>
          </cell>
          <cell r="O6">
            <v>16666</v>
          </cell>
          <cell r="P6">
            <v>16666</v>
          </cell>
          <cell r="Q6">
            <v>16674</v>
          </cell>
        </row>
        <row r="7">
          <cell r="B7" t="str">
            <v>30100042208</v>
          </cell>
          <cell r="C7" t="str">
            <v>30100</v>
          </cell>
          <cell r="D7">
            <v>2208</v>
          </cell>
          <cell r="E7">
            <v>3600</v>
          </cell>
          <cell r="F7">
            <v>300</v>
          </cell>
          <cell r="G7">
            <v>300</v>
          </cell>
          <cell r="H7">
            <v>300</v>
          </cell>
          <cell r="I7">
            <v>300</v>
          </cell>
          <cell r="J7">
            <v>300</v>
          </cell>
          <cell r="K7">
            <v>300</v>
          </cell>
          <cell r="L7">
            <v>300</v>
          </cell>
          <cell r="M7">
            <v>300</v>
          </cell>
          <cell r="N7">
            <v>300</v>
          </cell>
          <cell r="O7">
            <v>300</v>
          </cell>
          <cell r="P7">
            <v>300</v>
          </cell>
          <cell r="Q7">
            <v>300</v>
          </cell>
        </row>
        <row r="8">
          <cell r="B8" t="str">
            <v>30100042701</v>
          </cell>
          <cell r="C8" t="str">
            <v>30100</v>
          </cell>
          <cell r="D8">
            <v>2701</v>
          </cell>
          <cell r="E8">
            <v>210000</v>
          </cell>
          <cell r="F8">
            <v>17500</v>
          </cell>
          <cell r="G8">
            <v>17500</v>
          </cell>
          <cell r="H8">
            <v>17500</v>
          </cell>
          <cell r="I8">
            <v>17500</v>
          </cell>
          <cell r="J8">
            <v>17500</v>
          </cell>
          <cell r="K8">
            <v>17500</v>
          </cell>
          <cell r="L8">
            <v>17500</v>
          </cell>
          <cell r="M8">
            <v>17500</v>
          </cell>
          <cell r="N8">
            <v>17500</v>
          </cell>
          <cell r="O8">
            <v>17500</v>
          </cell>
          <cell r="P8">
            <v>17500</v>
          </cell>
          <cell r="Q8">
            <v>17500</v>
          </cell>
        </row>
        <row r="9">
          <cell r="B9" t="str">
            <v>30100042702</v>
          </cell>
          <cell r="C9" t="str">
            <v>30100</v>
          </cell>
          <cell r="D9">
            <v>2702</v>
          </cell>
          <cell r="E9">
            <v>12000</v>
          </cell>
          <cell r="F9">
            <v>1000</v>
          </cell>
          <cell r="G9">
            <v>1000</v>
          </cell>
          <cell r="H9">
            <v>1000</v>
          </cell>
          <cell r="I9">
            <v>1000</v>
          </cell>
          <cell r="J9">
            <v>1000</v>
          </cell>
          <cell r="K9">
            <v>1000</v>
          </cell>
          <cell r="L9">
            <v>1000</v>
          </cell>
          <cell r="M9">
            <v>1000</v>
          </cell>
          <cell r="N9">
            <v>1000</v>
          </cell>
          <cell r="O9">
            <v>1000</v>
          </cell>
          <cell r="P9">
            <v>1000</v>
          </cell>
          <cell r="Q9">
            <v>1000</v>
          </cell>
        </row>
        <row r="10">
          <cell r="B10" t="str">
            <v>30100042705</v>
          </cell>
          <cell r="C10" t="str">
            <v>30100</v>
          </cell>
          <cell r="D10">
            <v>2705</v>
          </cell>
          <cell r="E10">
            <v>24000</v>
          </cell>
          <cell r="F10">
            <v>2000</v>
          </cell>
          <cell r="G10">
            <v>2000</v>
          </cell>
          <cell r="H10">
            <v>2000</v>
          </cell>
          <cell r="I10">
            <v>2000</v>
          </cell>
          <cell r="J10">
            <v>2000</v>
          </cell>
          <cell r="K10">
            <v>2000</v>
          </cell>
          <cell r="L10">
            <v>2000</v>
          </cell>
          <cell r="M10">
            <v>2000</v>
          </cell>
          <cell r="N10">
            <v>2000</v>
          </cell>
          <cell r="O10">
            <v>2000</v>
          </cell>
          <cell r="P10">
            <v>2000</v>
          </cell>
          <cell r="Q10">
            <v>2000</v>
          </cell>
        </row>
        <row r="11">
          <cell r="B11" t="str">
            <v>30100042900</v>
          </cell>
          <cell r="C11" t="str">
            <v>30100</v>
          </cell>
          <cell r="D11">
            <v>2900</v>
          </cell>
          <cell r="E11">
            <v>240000</v>
          </cell>
          <cell r="F11">
            <v>20000</v>
          </cell>
          <cell r="G11">
            <v>20000</v>
          </cell>
          <cell r="H11">
            <v>20000</v>
          </cell>
          <cell r="I11">
            <v>20000</v>
          </cell>
          <cell r="J11">
            <v>20000</v>
          </cell>
          <cell r="K11">
            <v>20000</v>
          </cell>
          <cell r="L11">
            <v>20000</v>
          </cell>
          <cell r="M11">
            <v>20000</v>
          </cell>
          <cell r="N11">
            <v>20000</v>
          </cell>
          <cell r="O11">
            <v>20000</v>
          </cell>
          <cell r="P11">
            <v>20000</v>
          </cell>
          <cell r="Q11">
            <v>20000</v>
          </cell>
        </row>
        <row r="12">
          <cell r="B12" t="str">
            <v>30100042907</v>
          </cell>
          <cell r="C12" t="str">
            <v>30100</v>
          </cell>
          <cell r="D12">
            <v>2907</v>
          </cell>
          <cell r="E12">
            <v>606500</v>
          </cell>
          <cell r="F12">
            <v>50541</v>
          </cell>
          <cell r="G12">
            <v>50541</v>
          </cell>
          <cell r="H12">
            <v>50541</v>
          </cell>
          <cell r="I12">
            <v>50541</v>
          </cell>
          <cell r="J12">
            <v>50541</v>
          </cell>
          <cell r="K12">
            <v>50541</v>
          </cell>
          <cell r="L12">
            <v>50541</v>
          </cell>
          <cell r="M12">
            <v>50541</v>
          </cell>
          <cell r="N12">
            <v>50541</v>
          </cell>
          <cell r="O12">
            <v>50541</v>
          </cell>
          <cell r="P12">
            <v>50541</v>
          </cell>
          <cell r="Q12">
            <v>50549</v>
          </cell>
        </row>
        <row r="13">
          <cell r="B13" t="str">
            <v>30100042908</v>
          </cell>
          <cell r="C13" t="str">
            <v>30100</v>
          </cell>
          <cell r="D13">
            <v>2908</v>
          </cell>
          <cell r="E13">
            <v>232080</v>
          </cell>
          <cell r="F13">
            <v>19340</v>
          </cell>
          <cell r="G13">
            <v>19340</v>
          </cell>
          <cell r="H13">
            <v>19340</v>
          </cell>
          <cell r="I13">
            <v>19340</v>
          </cell>
          <cell r="J13">
            <v>19340</v>
          </cell>
          <cell r="K13">
            <v>19340</v>
          </cell>
          <cell r="L13">
            <v>19340</v>
          </cell>
          <cell r="M13">
            <v>19340</v>
          </cell>
          <cell r="N13">
            <v>19340</v>
          </cell>
          <cell r="O13">
            <v>19340</v>
          </cell>
          <cell r="P13">
            <v>19340</v>
          </cell>
          <cell r="Q13">
            <v>19340</v>
          </cell>
        </row>
        <row r="14">
          <cell r="B14" t="str">
            <v>30100043101</v>
          </cell>
          <cell r="C14" t="str">
            <v>30100</v>
          </cell>
          <cell r="D14">
            <v>3101</v>
          </cell>
          <cell r="E14">
            <v>24000</v>
          </cell>
          <cell r="F14">
            <v>2000</v>
          </cell>
          <cell r="G14">
            <v>2000</v>
          </cell>
          <cell r="H14">
            <v>2000</v>
          </cell>
          <cell r="I14">
            <v>2000</v>
          </cell>
          <cell r="J14">
            <v>2000</v>
          </cell>
          <cell r="K14">
            <v>2000</v>
          </cell>
          <cell r="L14">
            <v>2000</v>
          </cell>
          <cell r="M14">
            <v>2000</v>
          </cell>
          <cell r="N14">
            <v>2000</v>
          </cell>
          <cell r="O14">
            <v>2000</v>
          </cell>
          <cell r="P14">
            <v>2000</v>
          </cell>
          <cell r="Q14">
            <v>2000</v>
          </cell>
        </row>
        <row r="15">
          <cell r="B15" t="str">
            <v>30100043103</v>
          </cell>
          <cell r="C15" t="str">
            <v>30100</v>
          </cell>
          <cell r="D15">
            <v>3103</v>
          </cell>
          <cell r="E15">
            <v>24000</v>
          </cell>
          <cell r="F15">
            <v>2000</v>
          </cell>
          <cell r="G15">
            <v>2000</v>
          </cell>
          <cell r="H15">
            <v>2000</v>
          </cell>
          <cell r="I15">
            <v>2000</v>
          </cell>
          <cell r="J15">
            <v>2000</v>
          </cell>
          <cell r="K15">
            <v>2000</v>
          </cell>
          <cell r="L15">
            <v>2000</v>
          </cell>
          <cell r="M15">
            <v>2000</v>
          </cell>
          <cell r="N15">
            <v>2000</v>
          </cell>
          <cell r="O15">
            <v>2000</v>
          </cell>
          <cell r="P15">
            <v>2000</v>
          </cell>
          <cell r="Q15">
            <v>2000</v>
          </cell>
        </row>
        <row r="16">
          <cell r="B16" t="str">
            <v>30100043302</v>
          </cell>
          <cell r="C16" t="str">
            <v>30100</v>
          </cell>
          <cell r="D16">
            <v>3302</v>
          </cell>
          <cell r="E16">
            <v>279300</v>
          </cell>
          <cell r="F16">
            <v>23275</v>
          </cell>
          <cell r="G16">
            <v>23275</v>
          </cell>
          <cell r="H16">
            <v>23275</v>
          </cell>
          <cell r="I16">
            <v>23275</v>
          </cell>
          <cell r="J16">
            <v>23275</v>
          </cell>
          <cell r="K16">
            <v>23275</v>
          </cell>
          <cell r="L16">
            <v>23275</v>
          </cell>
          <cell r="M16">
            <v>23275</v>
          </cell>
          <cell r="N16">
            <v>23275</v>
          </cell>
          <cell r="O16">
            <v>23275</v>
          </cell>
          <cell r="P16">
            <v>23275</v>
          </cell>
          <cell r="Q16">
            <v>23275</v>
          </cell>
        </row>
        <row r="17">
          <cell r="B17" t="str">
            <v>30100043303</v>
          </cell>
          <cell r="C17" t="str">
            <v>30100</v>
          </cell>
          <cell r="D17">
            <v>3303</v>
          </cell>
          <cell r="E17">
            <v>12000</v>
          </cell>
          <cell r="F17">
            <v>1000</v>
          </cell>
          <cell r="G17">
            <v>1000</v>
          </cell>
          <cell r="H17">
            <v>1000</v>
          </cell>
          <cell r="I17">
            <v>1000</v>
          </cell>
          <cell r="J17">
            <v>1000</v>
          </cell>
          <cell r="K17">
            <v>1000</v>
          </cell>
          <cell r="L17">
            <v>1000</v>
          </cell>
          <cell r="M17">
            <v>1000</v>
          </cell>
          <cell r="N17">
            <v>1000</v>
          </cell>
          <cell r="O17">
            <v>1000</v>
          </cell>
          <cell r="P17">
            <v>1000</v>
          </cell>
          <cell r="Q17">
            <v>1000</v>
          </cell>
        </row>
        <row r="18">
          <cell r="B18" t="str">
            <v>30200041302</v>
          </cell>
          <cell r="C18" t="str">
            <v>30200</v>
          </cell>
          <cell r="D18">
            <v>1302</v>
          </cell>
          <cell r="E18">
            <v>228000</v>
          </cell>
          <cell r="F18">
            <v>19000</v>
          </cell>
          <cell r="G18">
            <v>19000</v>
          </cell>
          <cell r="H18">
            <v>19000</v>
          </cell>
          <cell r="I18">
            <v>19000</v>
          </cell>
          <cell r="J18">
            <v>19000</v>
          </cell>
          <cell r="K18">
            <v>19000</v>
          </cell>
          <cell r="L18">
            <v>19000</v>
          </cell>
          <cell r="M18">
            <v>19000</v>
          </cell>
          <cell r="N18">
            <v>19000</v>
          </cell>
          <cell r="O18">
            <v>19000</v>
          </cell>
          <cell r="P18">
            <v>19000</v>
          </cell>
          <cell r="Q18">
            <v>19000</v>
          </cell>
        </row>
        <row r="19">
          <cell r="B19" t="str">
            <v>30200042103</v>
          </cell>
          <cell r="C19" t="str">
            <v>30200</v>
          </cell>
          <cell r="D19">
            <v>2103</v>
          </cell>
          <cell r="E19">
            <v>57600</v>
          </cell>
          <cell r="F19">
            <v>4800</v>
          </cell>
          <cell r="G19">
            <v>4800</v>
          </cell>
          <cell r="H19">
            <v>4800</v>
          </cell>
          <cell r="I19">
            <v>4800</v>
          </cell>
          <cell r="J19">
            <v>4800</v>
          </cell>
          <cell r="K19">
            <v>4800</v>
          </cell>
          <cell r="L19">
            <v>4800</v>
          </cell>
          <cell r="M19">
            <v>4800</v>
          </cell>
          <cell r="N19">
            <v>4800</v>
          </cell>
          <cell r="O19">
            <v>4800</v>
          </cell>
          <cell r="P19">
            <v>4800</v>
          </cell>
          <cell r="Q19">
            <v>4800</v>
          </cell>
        </row>
        <row r="20">
          <cell r="B20" t="str">
            <v>30200042105</v>
          </cell>
          <cell r="C20" t="str">
            <v>30200</v>
          </cell>
          <cell r="D20">
            <v>2105</v>
          </cell>
          <cell r="E20">
            <v>12000</v>
          </cell>
          <cell r="F20">
            <v>1000</v>
          </cell>
          <cell r="G20">
            <v>1000</v>
          </cell>
          <cell r="H20">
            <v>1000</v>
          </cell>
          <cell r="I20">
            <v>1000</v>
          </cell>
          <cell r="J20">
            <v>1000</v>
          </cell>
          <cell r="K20">
            <v>1000</v>
          </cell>
          <cell r="L20">
            <v>1000</v>
          </cell>
          <cell r="M20">
            <v>1000</v>
          </cell>
          <cell r="N20">
            <v>1000</v>
          </cell>
          <cell r="O20">
            <v>1000</v>
          </cell>
          <cell r="P20">
            <v>1000</v>
          </cell>
          <cell r="Q20">
            <v>1000</v>
          </cell>
        </row>
        <row r="21">
          <cell r="B21" t="str">
            <v>30200042201</v>
          </cell>
          <cell r="C21" t="str">
            <v>30200</v>
          </cell>
          <cell r="D21">
            <v>2201</v>
          </cell>
          <cell r="E21">
            <v>3600</v>
          </cell>
          <cell r="F21">
            <v>300</v>
          </cell>
          <cell r="G21">
            <v>300</v>
          </cell>
          <cell r="H21">
            <v>300</v>
          </cell>
          <cell r="I21">
            <v>300</v>
          </cell>
          <cell r="J21">
            <v>300</v>
          </cell>
          <cell r="K21">
            <v>300</v>
          </cell>
          <cell r="L21">
            <v>300</v>
          </cell>
          <cell r="M21">
            <v>300</v>
          </cell>
          <cell r="N21">
            <v>300</v>
          </cell>
          <cell r="O21">
            <v>300</v>
          </cell>
          <cell r="P21">
            <v>300</v>
          </cell>
          <cell r="Q21">
            <v>300</v>
          </cell>
        </row>
        <row r="22">
          <cell r="B22" t="str">
            <v>30200042202</v>
          </cell>
          <cell r="C22" t="str">
            <v>30200</v>
          </cell>
          <cell r="D22">
            <v>2202</v>
          </cell>
          <cell r="E22">
            <v>624000</v>
          </cell>
          <cell r="F22">
            <v>52000</v>
          </cell>
          <cell r="G22">
            <v>52000</v>
          </cell>
          <cell r="H22">
            <v>52000</v>
          </cell>
          <cell r="I22">
            <v>52000</v>
          </cell>
          <cell r="J22">
            <v>52000</v>
          </cell>
          <cell r="K22">
            <v>52000</v>
          </cell>
          <cell r="L22">
            <v>52000</v>
          </cell>
          <cell r="M22">
            <v>52000</v>
          </cell>
          <cell r="N22">
            <v>52000</v>
          </cell>
          <cell r="O22">
            <v>52000</v>
          </cell>
          <cell r="P22">
            <v>52000</v>
          </cell>
          <cell r="Q22">
            <v>52000</v>
          </cell>
        </row>
        <row r="23">
          <cell r="B23" t="str">
            <v>30200042207</v>
          </cell>
          <cell r="C23" t="str">
            <v>30200</v>
          </cell>
          <cell r="D23">
            <v>2207</v>
          </cell>
          <cell r="E23">
            <v>288000</v>
          </cell>
          <cell r="F23">
            <v>24000</v>
          </cell>
          <cell r="G23">
            <v>24000</v>
          </cell>
          <cell r="H23">
            <v>24000</v>
          </cell>
          <cell r="I23">
            <v>24000</v>
          </cell>
          <cell r="J23">
            <v>24000</v>
          </cell>
          <cell r="K23">
            <v>24000</v>
          </cell>
          <cell r="L23">
            <v>24000</v>
          </cell>
          <cell r="M23">
            <v>24000</v>
          </cell>
          <cell r="N23">
            <v>24000</v>
          </cell>
          <cell r="O23">
            <v>24000</v>
          </cell>
          <cell r="P23">
            <v>24000</v>
          </cell>
          <cell r="Q23">
            <v>24000</v>
          </cell>
        </row>
        <row r="24">
          <cell r="B24" t="str">
            <v>30200042208</v>
          </cell>
          <cell r="C24" t="str">
            <v>30200</v>
          </cell>
          <cell r="D24">
            <v>2208</v>
          </cell>
          <cell r="E24">
            <v>13200</v>
          </cell>
          <cell r="F24">
            <v>1100</v>
          </cell>
          <cell r="G24">
            <v>1100</v>
          </cell>
          <cell r="H24">
            <v>1100</v>
          </cell>
          <cell r="I24">
            <v>1100</v>
          </cell>
          <cell r="J24">
            <v>1100</v>
          </cell>
          <cell r="K24">
            <v>1100</v>
          </cell>
          <cell r="L24">
            <v>1100</v>
          </cell>
          <cell r="M24">
            <v>1100</v>
          </cell>
          <cell r="N24">
            <v>1100</v>
          </cell>
          <cell r="O24">
            <v>1100</v>
          </cell>
          <cell r="P24">
            <v>1100</v>
          </cell>
          <cell r="Q24">
            <v>1100</v>
          </cell>
        </row>
        <row r="25">
          <cell r="B25" t="str">
            <v>30200042306</v>
          </cell>
          <cell r="C25" t="str">
            <v>30200</v>
          </cell>
          <cell r="D25">
            <v>2306</v>
          </cell>
          <cell r="E25">
            <v>88800</v>
          </cell>
          <cell r="F25">
            <v>7400</v>
          </cell>
          <cell r="G25">
            <v>7400</v>
          </cell>
          <cell r="H25">
            <v>7400</v>
          </cell>
          <cell r="I25">
            <v>7400</v>
          </cell>
          <cell r="J25">
            <v>7400</v>
          </cell>
          <cell r="K25">
            <v>7400</v>
          </cell>
          <cell r="L25">
            <v>7400</v>
          </cell>
          <cell r="M25">
            <v>7400</v>
          </cell>
          <cell r="N25">
            <v>7400</v>
          </cell>
          <cell r="O25">
            <v>7400</v>
          </cell>
          <cell r="P25">
            <v>7400</v>
          </cell>
          <cell r="Q25">
            <v>7400</v>
          </cell>
        </row>
        <row r="26">
          <cell r="B26" t="str">
            <v>30200042701</v>
          </cell>
          <cell r="C26" t="str">
            <v>30200</v>
          </cell>
          <cell r="D26">
            <v>2701</v>
          </cell>
          <cell r="E26">
            <v>248400</v>
          </cell>
          <cell r="F26">
            <v>20700</v>
          </cell>
          <cell r="G26">
            <v>20700</v>
          </cell>
          <cell r="H26">
            <v>20700</v>
          </cell>
          <cell r="I26">
            <v>20700</v>
          </cell>
          <cell r="J26">
            <v>20700</v>
          </cell>
          <cell r="K26">
            <v>20700</v>
          </cell>
          <cell r="L26">
            <v>20700</v>
          </cell>
          <cell r="M26">
            <v>20700</v>
          </cell>
          <cell r="N26">
            <v>20700</v>
          </cell>
          <cell r="O26">
            <v>20700</v>
          </cell>
          <cell r="P26">
            <v>20700</v>
          </cell>
          <cell r="Q26">
            <v>20700</v>
          </cell>
        </row>
        <row r="27">
          <cell r="B27" t="str">
            <v>30200042702</v>
          </cell>
          <cell r="C27" t="str">
            <v>30200</v>
          </cell>
          <cell r="D27">
            <v>2702</v>
          </cell>
          <cell r="E27">
            <v>67200</v>
          </cell>
          <cell r="F27">
            <v>5600</v>
          </cell>
          <cell r="G27">
            <v>5600</v>
          </cell>
          <cell r="H27">
            <v>5600</v>
          </cell>
          <cell r="I27">
            <v>5600</v>
          </cell>
          <cell r="J27">
            <v>5600</v>
          </cell>
          <cell r="K27">
            <v>5600</v>
          </cell>
          <cell r="L27">
            <v>5600</v>
          </cell>
          <cell r="M27">
            <v>5600</v>
          </cell>
          <cell r="N27">
            <v>5600</v>
          </cell>
          <cell r="O27">
            <v>5600</v>
          </cell>
          <cell r="P27">
            <v>5600</v>
          </cell>
          <cell r="Q27">
            <v>5600</v>
          </cell>
        </row>
        <row r="28">
          <cell r="B28" t="str">
            <v>30200042705</v>
          </cell>
          <cell r="C28" t="str">
            <v>30200</v>
          </cell>
          <cell r="D28">
            <v>2705</v>
          </cell>
          <cell r="E28">
            <v>20580</v>
          </cell>
          <cell r="F28">
            <v>1715</v>
          </cell>
          <cell r="G28">
            <v>1715</v>
          </cell>
          <cell r="H28">
            <v>1715</v>
          </cell>
          <cell r="I28">
            <v>1715</v>
          </cell>
          <cell r="J28">
            <v>1715</v>
          </cell>
          <cell r="K28">
            <v>1715</v>
          </cell>
          <cell r="L28">
            <v>1715</v>
          </cell>
          <cell r="M28">
            <v>1715</v>
          </cell>
          <cell r="N28">
            <v>1715</v>
          </cell>
          <cell r="O28">
            <v>1715</v>
          </cell>
          <cell r="P28">
            <v>1715</v>
          </cell>
          <cell r="Q28">
            <v>1715</v>
          </cell>
        </row>
        <row r="29">
          <cell r="B29" t="str">
            <v>30200042800</v>
          </cell>
          <cell r="C29" t="str">
            <v>30200</v>
          </cell>
          <cell r="D29">
            <v>2800</v>
          </cell>
          <cell r="E29">
            <v>18000</v>
          </cell>
          <cell r="F29">
            <v>1500</v>
          </cell>
          <cell r="G29">
            <v>1500</v>
          </cell>
          <cell r="H29">
            <v>1500</v>
          </cell>
          <cell r="I29">
            <v>1500</v>
          </cell>
          <cell r="J29">
            <v>1500</v>
          </cell>
          <cell r="K29">
            <v>1500</v>
          </cell>
          <cell r="L29">
            <v>1500</v>
          </cell>
          <cell r="M29">
            <v>1500</v>
          </cell>
          <cell r="N29">
            <v>1500</v>
          </cell>
          <cell r="O29">
            <v>1500</v>
          </cell>
          <cell r="P29">
            <v>1500</v>
          </cell>
          <cell r="Q29">
            <v>1500</v>
          </cell>
        </row>
        <row r="30">
          <cell r="B30" t="str">
            <v>30200042900</v>
          </cell>
          <cell r="C30" t="str">
            <v>30200</v>
          </cell>
          <cell r="D30">
            <v>2900</v>
          </cell>
          <cell r="E30">
            <v>174000</v>
          </cell>
          <cell r="F30">
            <v>14500</v>
          </cell>
          <cell r="G30">
            <v>14500</v>
          </cell>
          <cell r="H30">
            <v>14500</v>
          </cell>
          <cell r="I30">
            <v>14500</v>
          </cell>
          <cell r="J30">
            <v>14500</v>
          </cell>
          <cell r="K30">
            <v>14500</v>
          </cell>
          <cell r="L30">
            <v>14500</v>
          </cell>
          <cell r="M30">
            <v>14500</v>
          </cell>
          <cell r="N30">
            <v>14500</v>
          </cell>
          <cell r="O30">
            <v>14500</v>
          </cell>
          <cell r="P30">
            <v>14500</v>
          </cell>
          <cell r="Q30">
            <v>14500</v>
          </cell>
        </row>
        <row r="31">
          <cell r="B31" t="str">
            <v>30200042907</v>
          </cell>
          <cell r="C31" t="str">
            <v>30200</v>
          </cell>
          <cell r="D31">
            <v>2907</v>
          </cell>
          <cell r="E31">
            <v>290000</v>
          </cell>
          <cell r="F31">
            <v>24166</v>
          </cell>
          <cell r="G31">
            <v>24166</v>
          </cell>
          <cell r="H31">
            <v>24166</v>
          </cell>
          <cell r="I31">
            <v>24166</v>
          </cell>
          <cell r="J31">
            <v>24166</v>
          </cell>
          <cell r="K31">
            <v>24166</v>
          </cell>
          <cell r="L31">
            <v>24166</v>
          </cell>
          <cell r="M31">
            <v>24166</v>
          </cell>
          <cell r="N31">
            <v>24166</v>
          </cell>
          <cell r="O31">
            <v>24166</v>
          </cell>
          <cell r="P31">
            <v>24166</v>
          </cell>
          <cell r="Q31">
            <v>24174</v>
          </cell>
        </row>
        <row r="32">
          <cell r="B32" t="str">
            <v>30200042908</v>
          </cell>
          <cell r="C32" t="str">
            <v>30200</v>
          </cell>
          <cell r="D32">
            <v>2908</v>
          </cell>
          <cell r="E32">
            <v>186000</v>
          </cell>
          <cell r="F32">
            <v>15500</v>
          </cell>
          <cell r="G32">
            <v>15500</v>
          </cell>
          <cell r="H32">
            <v>15500</v>
          </cell>
          <cell r="I32">
            <v>15500</v>
          </cell>
          <cell r="J32">
            <v>15500</v>
          </cell>
          <cell r="K32">
            <v>15500</v>
          </cell>
          <cell r="L32">
            <v>15500</v>
          </cell>
          <cell r="M32">
            <v>15500</v>
          </cell>
          <cell r="N32">
            <v>15500</v>
          </cell>
          <cell r="O32">
            <v>15500</v>
          </cell>
          <cell r="P32">
            <v>15500</v>
          </cell>
          <cell r="Q32">
            <v>15500</v>
          </cell>
        </row>
        <row r="33">
          <cell r="B33" t="str">
            <v>30200043101</v>
          </cell>
          <cell r="C33" t="str">
            <v>30200</v>
          </cell>
          <cell r="D33">
            <v>3101</v>
          </cell>
          <cell r="E33">
            <v>201600</v>
          </cell>
          <cell r="F33">
            <v>16800</v>
          </cell>
          <cell r="G33">
            <v>16800</v>
          </cell>
          <cell r="H33">
            <v>16800</v>
          </cell>
          <cell r="I33">
            <v>16800</v>
          </cell>
          <cell r="J33">
            <v>16800</v>
          </cell>
          <cell r="K33">
            <v>16800</v>
          </cell>
          <cell r="L33">
            <v>16800</v>
          </cell>
          <cell r="M33">
            <v>16800</v>
          </cell>
          <cell r="N33">
            <v>16800</v>
          </cell>
          <cell r="O33">
            <v>16800</v>
          </cell>
          <cell r="P33">
            <v>16800</v>
          </cell>
          <cell r="Q33">
            <v>16800</v>
          </cell>
        </row>
        <row r="34">
          <cell r="B34" t="str">
            <v>30200043103</v>
          </cell>
          <cell r="C34" t="str">
            <v>30200</v>
          </cell>
          <cell r="D34">
            <v>3103</v>
          </cell>
          <cell r="E34">
            <v>64800</v>
          </cell>
          <cell r="F34">
            <v>5400</v>
          </cell>
          <cell r="G34">
            <v>5400</v>
          </cell>
          <cell r="H34">
            <v>5400</v>
          </cell>
          <cell r="I34">
            <v>5400</v>
          </cell>
          <cell r="J34">
            <v>5400</v>
          </cell>
          <cell r="K34">
            <v>5400</v>
          </cell>
          <cell r="L34">
            <v>5400</v>
          </cell>
          <cell r="M34">
            <v>5400</v>
          </cell>
          <cell r="N34">
            <v>5400</v>
          </cell>
          <cell r="O34">
            <v>5400</v>
          </cell>
          <cell r="P34">
            <v>5400</v>
          </cell>
          <cell r="Q34">
            <v>5400</v>
          </cell>
        </row>
        <row r="35">
          <cell r="B35" t="str">
            <v>30200043302</v>
          </cell>
          <cell r="C35" t="str">
            <v>30200</v>
          </cell>
          <cell r="D35">
            <v>3302</v>
          </cell>
          <cell r="E35">
            <v>624212</v>
          </cell>
          <cell r="F35">
            <v>52017</v>
          </cell>
          <cell r="G35">
            <v>52017</v>
          </cell>
          <cell r="H35">
            <v>52017</v>
          </cell>
          <cell r="I35">
            <v>52017</v>
          </cell>
          <cell r="J35">
            <v>52017</v>
          </cell>
          <cell r="K35">
            <v>52017</v>
          </cell>
          <cell r="L35">
            <v>52017</v>
          </cell>
          <cell r="M35">
            <v>52017</v>
          </cell>
          <cell r="N35">
            <v>52017</v>
          </cell>
          <cell r="O35">
            <v>52017</v>
          </cell>
          <cell r="P35">
            <v>52017</v>
          </cell>
          <cell r="Q35">
            <v>52025</v>
          </cell>
        </row>
        <row r="36">
          <cell r="B36" t="str">
            <v>30200043303</v>
          </cell>
          <cell r="C36" t="str">
            <v>30200</v>
          </cell>
          <cell r="D36">
            <v>3303</v>
          </cell>
          <cell r="E36">
            <v>25565</v>
          </cell>
          <cell r="F36">
            <v>2130</v>
          </cell>
          <cell r="G36">
            <v>2130</v>
          </cell>
          <cell r="H36">
            <v>2130</v>
          </cell>
          <cell r="I36">
            <v>2130</v>
          </cell>
          <cell r="J36">
            <v>2130</v>
          </cell>
          <cell r="K36">
            <v>2130</v>
          </cell>
          <cell r="L36">
            <v>2130</v>
          </cell>
          <cell r="M36">
            <v>2130</v>
          </cell>
          <cell r="N36">
            <v>2130</v>
          </cell>
          <cell r="O36">
            <v>2130</v>
          </cell>
          <cell r="P36">
            <v>2130</v>
          </cell>
          <cell r="Q36">
            <v>2135</v>
          </cell>
        </row>
        <row r="37">
          <cell r="B37" t="str">
            <v>30200043401</v>
          </cell>
          <cell r="C37" t="str">
            <v>30200</v>
          </cell>
          <cell r="D37">
            <v>3401</v>
          </cell>
          <cell r="E37">
            <v>6005</v>
          </cell>
          <cell r="F37">
            <v>500</v>
          </cell>
          <cell r="G37">
            <v>500</v>
          </cell>
          <cell r="H37">
            <v>500</v>
          </cell>
          <cell r="I37">
            <v>500</v>
          </cell>
          <cell r="J37">
            <v>500</v>
          </cell>
          <cell r="K37">
            <v>500</v>
          </cell>
          <cell r="L37">
            <v>500</v>
          </cell>
          <cell r="M37">
            <v>500</v>
          </cell>
          <cell r="N37">
            <v>500</v>
          </cell>
          <cell r="O37">
            <v>500</v>
          </cell>
          <cell r="P37">
            <v>500</v>
          </cell>
          <cell r="Q37">
            <v>505</v>
          </cell>
        </row>
        <row r="38">
          <cell r="B38" t="str">
            <v>30201042103</v>
          </cell>
          <cell r="C38" t="str">
            <v>30201</v>
          </cell>
          <cell r="D38">
            <v>2103</v>
          </cell>
          <cell r="E38">
            <v>12000</v>
          </cell>
          <cell r="F38">
            <v>1000</v>
          </cell>
          <cell r="G38">
            <v>1000</v>
          </cell>
          <cell r="H38">
            <v>1000</v>
          </cell>
          <cell r="I38">
            <v>1000</v>
          </cell>
          <cell r="J38">
            <v>1000</v>
          </cell>
          <cell r="K38">
            <v>1000</v>
          </cell>
          <cell r="L38">
            <v>1000</v>
          </cell>
          <cell r="M38">
            <v>1000</v>
          </cell>
          <cell r="N38">
            <v>1000</v>
          </cell>
          <cell r="O38">
            <v>1000</v>
          </cell>
          <cell r="P38">
            <v>1000</v>
          </cell>
          <cell r="Q38">
            <v>1000</v>
          </cell>
        </row>
        <row r="39">
          <cell r="B39" t="str">
            <v>30201042201</v>
          </cell>
          <cell r="C39" t="str">
            <v>30201</v>
          </cell>
          <cell r="D39">
            <v>2201</v>
          </cell>
          <cell r="E39">
            <v>31200</v>
          </cell>
          <cell r="F39">
            <v>2600</v>
          </cell>
          <cell r="G39">
            <v>2600</v>
          </cell>
          <cell r="H39">
            <v>2600</v>
          </cell>
          <cell r="I39">
            <v>2600</v>
          </cell>
          <cell r="J39">
            <v>2600</v>
          </cell>
          <cell r="K39">
            <v>2600</v>
          </cell>
          <cell r="L39">
            <v>2600</v>
          </cell>
          <cell r="M39">
            <v>2600</v>
          </cell>
          <cell r="N39">
            <v>2600</v>
          </cell>
          <cell r="O39">
            <v>2600</v>
          </cell>
          <cell r="P39">
            <v>2600</v>
          </cell>
          <cell r="Q39">
            <v>2600</v>
          </cell>
        </row>
        <row r="40">
          <cell r="B40" t="str">
            <v>30201042202</v>
          </cell>
          <cell r="C40" t="str">
            <v>30201</v>
          </cell>
          <cell r="D40">
            <v>2202</v>
          </cell>
          <cell r="E40">
            <v>120000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10000</v>
          </cell>
        </row>
        <row r="41">
          <cell r="B41" t="str">
            <v>30201042207</v>
          </cell>
          <cell r="C41" t="str">
            <v>30201</v>
          </cell>
          <cell r="D41">
            <v>2207</v>
          </cell>
          <cell r="E41">
            <v>135000</v>
          </cell>
          <cell r="F41">
            <v>11250</v>
          </cell>
          <cell r="G41">
            <v>11250</v>
          </cell>
          <cell r="H41">
            <v>11250</v>
          </cell>
          <cell r="I41">
            <v>11250</v>
          </cell>
          <cell r="J41">
            <v>11250</v>
          </cell>
          <cell r="K41">
            <v>11250</v>
          </cell>
          <cell r="L41">
            <v>11250</v>
          </cell>
          <cell r="M41">
            <v>11250</v>
          </cell>
          <cell r="N41">
            <v>11250</v>
          </cell>
          <cell r="O41">
            <v>11250</v>
          </cell>
          <cell r="P41">
            <v>11250</v>
          </cell>
          <cell r="Q41">
            <v>11250</v>
          </cell>
        </row>
        <row r="42">
          <cell r="B42" t="str">
            <v>30201042208</v>
          </cell>
          <cell r="C42" t="str">
            <v>30201</v>
          </cell>
          <cell r="D42">
            <v>2208</v>
          </cell>
          <cell r="E42">
            <v>24000</v>
          </cell>
          <cell r="F42">
            <v>2000</v>
          </cell>
          <cell r="G42">
            <v>2000</v>
          </cell>
          <cell r="H42">
            <v>2000</v>
          </cell>
          <cell r="I42">
            <v>2000</v>
          </cell>
          <cell r="J42">
            <v>2000</v>
          </cell>
          <cell r="K42">
            <v>2000</v>
          </cell>
          <cell r="L42">
            <v>2000</v>
          </cell>
          <cell r="M42">
            <v>2000</v>
          </cell>
          <cell r="N42">
            <v>2000</v>
          </cell>
          <cell r="O42">
            <v>2000</v>
          </cell>
          <cell r="P42">
            <v>2000</v>
          </cell>
          <cell r="Q42">
            <v>2000</v>
          </cell>
        </row>
        <row r="43">
          <cell r="B43" t="str">
            <v>30201042701</v>
          </cell>
          <cell r="C43" t="str">
            <v>30201</v>
          </cell>
          <cell r="D43">
            <v>2701</v>
          </cell>
          <cell r="E43">
            <v>204000</v>
          </cell>
          <cell r="F43">
            <v>17000</v>
          </cell>
          <cell r="G43">
            <v>17000</v>
          </cell>
          <cell r="H43">
            <v>17000</v>
          </cell>
          <cell r="I43">
            <v>17000</v>
          </cell>
          <cell r="J43">
            <v>17000</v>
          </cell>
          <cell r="K43">
            <v>17000</v>
          </cell>
          <cell r="L43">
            <v>17000</v>
          </cell>
          <cell r="M43">
            <v>17000</v>
          </cell>
          <cell r="N43">
            <v>17000</v>
          </cell>
          <cell r="O43">
            <v>17000</v>
          </cell>
          <cell r="P43">
            <v>17000</v>
          </cell>
          <cell r="Q43">
            <v>17000</v>
          </cell>
        </row>
        <row r="44">
          <cell r="B44" t="str">
            <v>30201042705</v>
          </cell>
          <cell r="C44" t="str">
            <v>30201</v>
          </cell>
          <cell r="D44">
            <v>2705</v>
          </cell>
          <cell r="E44">
            <v>40800</v>
          </cell>
          <cell r="F44">
            <v>3400</v>
          </cell>
          <cell r="G44">
            <v>3400</v>
          </cell>
          <cell r="H44">
            <v>3400</v>
          </cell>
          <cell r="I44">
            <v>3400</v>
          </cell>
          <cell r="J44">
            <v>3400</v>
          </cell>
          <cell r="K44">
            <v>3400</v>
          </cell>
          <cell r="L44">
            <v>3400</v>
          </cell>
          <cell r="M44">
            <v>3400</v>
          </cell>
          <cell r="N44">
            <v>3400</v>
          </cell>
          <cell r="O44">
            <v>3400</v>
          </cell>
          <cell r="P44">
            <v>3400</v>
          </cell>
          <cell r="Q44">
            <v>3400</v>
          </cell>
        </row>
        <row r="45">
          <cell r="B45" t="str">
            <v>30201042900</v>
          </cell>
          <cell r="C45" t="str">
            <v>30201</v>
          </cell>
          <cell r="D45">
            <v>2900</v>
          </cell>
          <cell r="E45">
            <v>366770</v>
          </cell>
          <cell r="F45">
            <v>30564</v>
          </cell>
          <cell r="G45">
            <v>30564</v>
          </cell>
          <cell r="H45">
            <v>30564</v>
          </cell>
          <cell r="I45">
            <v>30564</v>
          </cell>
          <cell r="J45">
            <v>30564</v>
          </cell>
          <cell r="K45">
            <v>30564</v>
          </cell>
          <cell r="L45">
            <v>30564</v>
          </cell>
          <cell r="M45">
            <v>30564</v>
          </cell>
          <cell r="N45">
            <v>30564</v>
          </cell>
          <cell r="O45">
            <v>30564</v>
          </cell>
          <cell r="P45">
            <v>30564</v>
          </cell>
          <cell r="Q45">
            <v>30566</v>
          </cell>
        </row>
        <row r="46">
          <cell r="B46" t="str">
            <v>30201042907</v>
          </cell>
          <cell r="C46" t="str">
            <v>30201</v>
          </cell>
          <cell r="D46">
            <v>2907</v>
          </cell>
          <cell r="E46">
            <v>167700</v>
          </cell>
          <cell r="F46">
            <v>13975</v>
          </cell>
          <cell r="G46">
            <v>13975</v>
          </cell>
          <cell r="H46">
            <v>13975</v>
          </cell>
          <cell r="I46">
            <v>13975</v>
          </cell>
          <cell r="J46">
            <v>13975</v>
          </cell>
          <cell r="K46">
            <v>13975</v>
          </cell>
          <cell r="L46">
            <v>13975</v>
          </cell>
          <cell r="M46">
            <v>13975</v>
          </cell>
          <cell r="N46">
            <v>13975</v>
          </cell>
          <cell r="O46">
            <v>13975</v>
          </cell>
          <cell r="P46">
            <v>13975</v>
          </cell>
          <cell r="Q46">
            <v>13975</v>
          </cell>
        </row>
        <row r="47">
          <cell r="B47" t="str">
            <v>30201042908</v>
          </cell>
          <cell r="C47" t="str">
            <v>30201</v>
          </cell>
          <cell r="D47">
            <v>2908</v>
          </cell>
          <cell r="E47">
            <v>154800</v>
          </cell>
          <cell r="F47">
            <v>12900</v>
          </cell>
          <cell r="G47">
            <v>12900</v>
          </cell>
          <cell r="H47">
            <v>12900</v>
          </cell>
          <cell r="I47">
            <v>12900</v>
          </cell>
          <cell r="J47">
            <v>12900</v>
          </cell>
          <cell r="K47">
            <v>12900</v>
          </cell>
          <cell r="L47">
            <v>12900</v>
          </cell>
          <cell r="M47">
            <v>12900</v>
          </cell>
          <cell r="N47">
            <v>12900</v>
          </cell>
          <cell r="O47">
            <v>12900</v>
          </cell>
          <cell r="P47">
            <v>12900</v>
          </cell>
          <cell r="Q47">
            <v>12900</v>
          </cell>
        </row>
        <row r="48">
          <cell r="B48" t="str">
            <v>30201043101</v>
          </cell>
          <cell r="C48" t="str">
            <v>30201</v>
          </cell>
          <cell r="D48">
            <v>3101</v>
          </cell>
          <cell r="E48">
            <v>34000</v>
          </cell>
          <cell r="F48">
            <v>2833</v>
          </cell>
          <cell r="G48">
            <v>2833</v>
          </cell>
          <cell r="H48">
            <v>2833</v>
          </cell>
          <cell r="I48">
            <v>2833</v>
          </cell>
          <cell r="J48">
            <v>2833</v>
          </cell>
          <cell r="K48">
            <v>2833</v>
          </cell>
          <cell r="L48">
            <v>2833</v>
          </cell>
          <cell r="M48">
            <v>2833</v>
          </cell>
          <cell r="N48">
            <v>2833</v>
          </cell>
          <cell r="O48">
            <v>2833</v>
          </cell>
          <cell r="P48">
            <v>2833</v>
          </cell>
          <cell r="Q48">
            <v>2837</v>
          </cell>
        </row>
        <row r="49">
          <cell r="B49" t="str">
            <v>30201043103</v>
          </cell>
          <cell r="C49" t="str">
            <v>30201</v>
          </cell>
          <cell r="D49">
            <v>3103</v>
          </cell>
          <cell r="E49">
            <v>43200</v>
          </cell>
          <cell r="F49">
            <v>3600</v>
          </cell>
          <cell r="G49">
            <v>3600</v>
          </cell>
          <cell r="H49">
            <v>3600</v>
          </cell>
          <cell r="I49">
            <v>3600</v>
          </cell>
          <cell r="J49">
            <v>3600</v>
          </cell>
          <cell r="K49">
            <v>3600</v>
          </cell>
          <cell r="L49">
            <v>3600</v>
          </cell>
          <cell r="M49">
            <v>3600</v>
          </cell>
          <cell r="N49">
            <v>3600</v>
          </cell>
          <cell r="O49">
            <v>3600</v>
          </cell>
          <cell r="P49">
            <v>3600</v>
          </cell>
          <cell r="Q49">
            <v>3600</v>
          </cell>
        </row>
        <row r="50">
          <cell r="B50" t="str">
            <v>30201043106</v>
          </cell>
          <cell r="C50" t="str">
            <v>30201</v>
          </cell>
          <cell r="D50">
            <v>3106</v>
          </cell>
          <cell r="E50">
            <v>18000</v>
          </cell>
          <cell r="F50">
            <v>1500</v>
          </cell>
          <cell r="G50">
            <v>1500</v>
          </cell>
          <cell r="H50">
            <v>1500</v>
          </cell>
          <cell r="I50">
            <v>1500</v>
          </cell>
          <cell r="J50">
            <v>1500</v>
          </cell>
          <cell r="K50">
            <v>1500</v>
          </cell>
          <cell r="L50">
            <v>1500</v>
          </cell>
          <cell r="M50">
            <v>1500</v>
          </cell>
          <cell r="N50">
            <v>1500</v>
          </cell>
          <cell r="O50">
            <v>1500</v>
          </cell>
          <cell r="P50">
            <v>1500</v>
          </cell>
          <cell r="Q50">
            <v>1500</v>
          </cell>
        </row>
        <row r="51">
          <cell r="B51" t="str">
            <v>30201043302</v>
          </cell>
          <cell r="C51" t="str">
            <v>30201</v>
          </cell>
          <cell r="D51">
            <v>3302</v>
          </cell>
          <cell r="E51">
            <v>120000</v>
          </cell>
          <cell r="F51">
            <v>10000</v>
          </cell>
          <cell r="G51">
            <v>10000</v>
          </cell>
          <cell r="H51">
            <v>10000</v>
          </cell>
          <cell r="I51">
            <v>10000</v>
          </cell>
          <cell r="J51">
            <v>10000</v>
          </cell>
          <cell r="K51">
            <v>10000</v>
          </cell>
          <cell r="L51">
            <v>10000</v>
          </cell>
          <cell r="M51">
            <v>10000</v>
          </cell>
          <cell r="N51">
            <v>10000</v>
          </cell>
          <cell r="O51">
            <v>10000</v>
          </cell>
          <cell r="P51">
            <v>10000</v>
          </cell>
          <cell r="Q51">
            <v>10000</v>
          </cell>
        </row>
        <row r="52">
          <cell r="B52" t="str">
            <v>30201043303</v>
          </cell>
          <cell r="C52" t="str">
            <v>30201</v>
          </cell>
          <cell r="D52">
            <v>3303</v>
          </cell>
          <cell r="E52">
            <v>48000</v>
          </cell>
          <cell r="F52">
            <v>4000</v>
          </cell>
          <cell r="G52">
            <v>4000</v>
          </cell>
          <cell r="H52">
            <v>4000</v>
          </cell>
          <cell r="I52">
            <v>4000</v>
          </cell>
          <cell r="J52">
            <v>4000</v>
          </cell>
          <cell r="K52">
            <v>4000</v>
          </cell>
          <cell r="L52">
            <v>4000</v>
          </cell>
          <cell r="M52">
            <v>4000</v>
          </cell>
          <cell r="N52">
            <v>4000</v>
          </cell>
          <cell r="O52">
            <v>4000</v>
          </cell>
          <cell r="P52">
            <v>4000</v>
          </cell>
          <cell r="Q52">
            <v>4000</v>
          </cell>
        </row>
        <row r="53">
          <cell r="B53" t="str">
            <v>30202041302</v>
          </cell>
          <cell r="C53" t="str">
            <v>30202</v>
          </cell>
          <cell r="D53">
            <v>1302</v>
          </cell>
          <cell r="E53">
            <v>100000</v>
          </cell>
          <cell r="F53">
            <v>8333</v>
          </cell>
          <cell r="G53">
            <v>8333</v>
          </cell>
          <cell r="H53">
            <v>8333</v>
          </cell>
          <cell r="I53">
            <v>8333</v>
          </cell>
          <cell r="J53">
            <v>8333</v>
          </cell>
          <cell r="K53">
            <v>8333</v>
          </cell>
          <cell r="L53">
            <v>8333</v>
          </cell>
          <cell r="M53">
            <v>8333</v>
          </cell>
          <cell r="N53">
            <v>8333</v>
          </cell>
          <cell r="O53">
            <v>8333</v>
          </cell>
          <cell r="P53">
            <v>8333</v>
          </cell>
          <cell r="Q53">
            <v>8337</v>
          </cell>
        </row>
        <row r="54">
          <cell r="B54" t="str">
            <v>30202042103</v>
          </cell>
          <cell r="C54" t="str">
            <v>30202</v>
          </cell>
          <cell r="D54">
            <v>2103</v>
          </cell>
          <cell r="E54">
            <v>53100</v>
          </cell>
          <cell r="F54">
            <v>4425</v>
          </cell>
          <cell r="G54">
            <v>4425</v>
          </cell>
          <cell r="H54">
            <v>4425</v>
          </cell>
          <cell r="I54">
            <v>4425</v>
          </cell>
          <cell r="J54">
            <v>4425</v>
          </cell>
          <cell r="K54">
            <v>4425</v>
          </cell>
          <cell r="L54">
            <v>4425</v>
          </cell>
          <cell r="M54">
            <v>4425</v>
          </cell>
          <cell r="N54">
            <v>4425</v>
          </cell>
          <cell r="O54">
            <v>4425</v>
          </cell>
          <cell r="P54">
            <v>4425</v>
          </cell>
          <cell r="Q54">
            <v>4425</v>
          </cell>
        </row>
        <row r="55">
          <cell r="B55" t="str">
            <v>30202042201</v>
          </cell>
          <cell r="C55" t="str">
            <v>30202</v>
          </cell>
          <cell r="D55">
            <v>2201</v>
          </cell>
          <cell r="E55">
            <v>42000</v>
          </cell>
          <cell r="F55">
            <v>3500</v>
          </cell>
          <cell r="G55">
            <v>3500</v>
          </cell>
          <cell r="H55">
            <v>3500</v>
          </cell>
          <cell r="I55">
            <v>3500</v>
          </cell>
          <cell r="J55">
            <v>3500</v>
          </cell>
          <cell r="K55">
            <v>3500</v>
          </cell>
          <cell r="L55">
            <v>3500</v>
          </cell>
          <cell r="M55">
            <v>3500</v>
          </cell>
          <cell r="N55">
            <v>3500</v>
          </cell>
          <cell r="O55">
            <v>3500</v>
          </cell>
          <cell r="P55">
            <v>3500</v>
          </cell>
          <cell r="Q55">
            <v>3500</v>
          </cell>
        </row>
        <row r="56">
          <cell r="B56" t="str">
            <v>30202042202</v>
          </cell>
          <cell r="C56" t="str">
            <v>30202</v>
          </cell>
          <cell r="D56">
            <v>2202</v>
          </cell>
          <cell r="E56">
            <v>501865</v>
          </cell>
          <cell r="F56">
            <v>41822</v>
          </cell>
          <cell r="G56">
            <v>41822</v>
          </cell>
          <cell r="H56">
            <v>41822</v>
          </cell>
          <cell r="I56">
            <v>41822</v>
          </cell>
          <cell r="J56">
            <v>41822</v>
          </cell>
          <cell r="K56">
            <v>41822</v>
          </cell>
          <cell r="L56">
            <v>41822</v>
          </cell>
          <cell r="M56">
            <v>41822</v>
          </cell>
          <cell r="N56">
            <v>41822</v>
          </cell>
          <cell r="O56">
            <v>41822</v>
          </cell>
          <cell r="P56">
            <v>41822</v>
          </cell>
          <cell r="Q56">
            <v>41823</v>
          </cell>
        </row>
        <row r="57">
          <cell r="B57" t="str">
            <v>30202042207</v>
          </cell>
          <cell r="C57" t="str">
            <v>30202</v>
          </cell>
          <cell r="D57">
            <v>2207</v>
          </cell>
          <cell r="E57">
            <v>480000</v>
          </cell>
          <cell r="F57">
            <v>40000</v>
          </cell>
          <cell r="G57">
            <v>40000</v>
          </cell>
          <cell r="H57">
            <v>40000</v>
          </cell>
          <cell r="I57">
            <v>40000</v>
          </cell>
          <cell r="J57">
            <v>40000</v>
          </cell>
          <cell r="K57">
            <v>40000</v>
          </cell>
          <cell r="L57">
            <v>40000</v>
          </cell>
          <cell r="M57">
            <v>40000</v>
          </cell>
          <cell r="N57">
            <v>40000</v>
          </cell>
          <cell r="O57">
            <v>40000</v>
          </cell>
          <cell r="P57">
            <v>40000</v>
          </cell>
          <cell r="Q57">
            <v>40000</v>
          </cell>
        </row>
        <row r="58">
          <cell r="B58" t="str">
            <v>30202042208</v>
          </cell>
          <cell r="C58" t="str">
            <v>30202</v>
          </cell>
          <cell r="D58">
            <v>2208</v>
          </cell>
          <cell r="E58">
            <v>18000</v>
          </cell>
          <cell r="F58">
            <v>1500</v>
          </cell>
          <cell r="G58">
            <v>1500</v>
          </cell>
          <cell r="H58">
            <v>1500</v>
          </cell>
          <cell r="I58">
            <v>1500</v>
          </cell>
          <cell r="J58">
            <v>1500</v>
          </cell>
          <cell r="K58">
            <v>1500</v>
          </cell>
          <cell r="L58">
            <v>1500</v>
          </cell>
          <cell r="M58">
            <v>1500</v>
          </cell>
          <cell r="N58">
            <v>1500</v>
          </cell>
          <cell r="O58">
            <v>1500</v>
          </cell>
          <cell r="P58">
            <v>1500</v>
          </cell>
          <cell r="Q58">
            <v>1500</v>
          </cell>
        </row>
        <row r="59">
          <cell r="B59" t="str">
            <v>30202042306</v>
          </cell>
          <cell r="C59" t="str">
            <v>30202</v>
          </cell>
          <cell r="D59">
            <v>2306</v>
          </cell>
          <cell r="E59">
            <v>35000</v>
          </cell>
          <cell r="F59">
            <v>2917</v>
          </cell>
          <cell r="G59">
            <v>2917</v>
          </cell>
          <cell r="H59">
            <v>2917</v>
          </cell>
          <cell r="I59">
            <v>2917</v>
          </cell>
          <cell r="J59">
            <v>2917</v>
          </cell>
          <cell r="K59">
            <v>2917</v>
          </cell>
          <cell r="L59">
            <v>2917</v>
          </cell>
          <cell r="M59">
            <v>2917</v>
          </cell>
          <cell r="N59">
            <v>2917</v>
          </cell>
          <cell r="O59">
            <v>2917</v>
          </cell>
          <cell r="P59">
            <v>2917</v>
          </cell>
          <cell r="Q59">
            <v>2913</v>
          </cell>
        </row>
        <row r="60">
          <cell r="B60" t="str">
            <v>30202042701</v>
          </cell>
          <cell r="C60" t="str">
            <v>30202</v>
          </cell>
          <cell r="D60">
            <v>2701</v>
          </cell>
          <cell r="E60">
            <v>279100</v>
          </cell>
          <cell r="F60">
            <v>23258</v>
          </cell>
          <cell r="G60">
            <v>23258</v>
          </cell>
          <cell r="H60">
            <v>23258</v>
          </cell>
          <cell r="I60">
            <v>23258</v>
          </cell>
          <cell r="J60">
            <v>23258</v>
          </cell>
          <cell r="K60">
            <v>23258</v>
          </cell>
          <cell r="L60">
            <v>23258</v>
          </cell>
          <cell r="M60">
            <v>23258</v>
          </cell>
          <cell r="N60">
            <v>23258</v>
          </cell>
          <cell r="O60">
            <v>23258</v>
          </cell>
          <cell r="P60">
            <v>23258</v>
          </cell>
          <cell r="Q60">
            <v>23262</v>
          </cell>
        </row>
        <row r="61">
          <cell r="B61" t="str">
            <v>30202042702</v>
          </cell>
          <cell r="C61" t="str">
            <v>30202</v>
          </cell>
          <cell r="D61">
            <v>2702</v>
          </cell>
          <cell r="E61">
            <v>180000</v>
          </cell>
          <cell r="F61">
            <v>15000</v>
          </cell>
          <cell r="G61">
            <v>15000</v>
          </cell>
          <cell r="H61">
            <v>15000</v>
          </cell>
          <cell r="I61">
            <v>15000</v>
          </cell>
          <cell r="J61">
            <v>15000</v>
          </cell>
          <cell r="K61">
            <v>15000</v>
          </cell>
          <cell r="L61">
            <v>15000</v>
          </cell>
          <cell r="M61">
            <v>15000</v>
          </cell>
          <cell r="N61">
            <v>15000</v>
          </cell>
          <cell r="O61">
            <v>15000</v>
          </cell>
          <cell r="P61">
            <v>15000</v>
          </cell>
          <cell r="Q61">
            <v>15000</v>
          </cell>
        </row>
        <row r="62">
          <cell r="B62" t="str">
            <v>30202042705</v>
          </cell>
          <cell r="C62" t="str">
            <v>30202</v>
          </cell>
          <cell r="D62">
            <v>2705</v>
          </cell>
          <cell r="E62">
            <v>12000</v>
          </cell>
          <cell r="F62">
            <v>1000</v>
          </cell>
          <cell r="G62">
            <v>1000</v>
          </cell>
          <cell r="H62">
            <v>1000</v>
          </cell>
          <cell r="I62">
            <v>1000</v>
          </cell>
          <cell r="J62">
            <v>1000</v>
          </cell>
          <cell r="K62">
            <v>1000</v>
          </cell>
          <cell r="L62">
            <v>1000</v>
          </cell>
          <cell r="M62">
            <v>1000</v>
          </cell>
          <cell r="N62">
            <v>1000</v>
          </cell>
          <cell r="O62">
            <v>1000</v>
          </cell>
          <cell r="P62">
            <v>1000</v>
          </cell>
          <cell r="Q62">
            <v>1000</v>
          </cell>
        </row>
        <row r="63">
          <cell r="B63" t="str">
            <v>30202042800</v>
          </cell>
          <cell r="C63" t="str">
            <v>30202</v>
          </cell>
          <cell r="D63">
            <v>2800</v>
          </cell>
          <cell r="E63">
            <v>360000</v>
          </cell>
          <cell r="F63">
            <v>30000</v>
          </cell>
          <cell r="G63">
            <v>30000</v>
          </cell>
          <cell r="H63">
            <v>30000</v>
          </cell>
          <cell r="I63">
            <v>30000</v>
          </cell>
          <cell r="J63">
            <v>30000</v>
          </cell>
          <cell r="K63">
            <v>30000</v>
          </cell>
          <cell r="L63">
            <v>30000</v>
          </cell>
          <cell r="M63">
            <v>30000</v>
          </cell>
          <cell r="N63">
            <v>30000</v>
          </cell>
          <cell r="O63">
            <v>30000</v>
          </cell>
          <cell r="P63">
            <v>30000</v>
          </cell>
          <cell r="Q63">
            <v>30000</v>
          </cell>
        </row>
        <row r="64">
          <cell r="B64" t="str">
            <v>30202042900</v>
          </cell>
          <cell r="C64" t="str">
            <v>30202</v>
          </cell>
          <cell r="D64">
            <v>2900</v>
          </cell>
          <cell r="E64">
            <v>480000</v>
          </cell>
          <cell r="F64">
            <v>40000</v>
          </cell>
          <cell r="G64">
            <v>40000</v>
          </cell>
          <cell r="H64">
            <v>40000</v>
          </cell>
          <cell r="I64">
            <v>40000</v>
          </cell>
          <cell r="J64">
            <v>40000</v>
          </cell>
          <cell r="K64">
            <v>40000</v>
          </cell>
          <cell r="L64">
            <v>40000</v>
          </cell>
          <cell r="M64">
            <v>40000</v>
          </cell>
          <cell r="N64">
            <v>40000</v>
          </cell>
          <cell r="O64">
            <v>40000</v>
          </cell>
          <cell r="P64">
            <v>40000</v>
          </cell>
          <cell r="Q64">
            <v>40000</v>
          </cell>
        </row>
        <row r="65">
          <cell r="B65" t="str">
            <v>30202042907</v>
          </cell>
          <cell r="C65" t="str">
            <v>30202</v>
          </cell>
          <cell r="D65">
            <v>2907</v>
          </cell>
          <cell r="E65">
            <v>1200000</v>
          </cell>
          <cell r="F65">
            <v>100000</v>
          </cell>
          <cell r="G65">
            <v>100000</v>
          </cell>
          <cell r="H65">
            <v>100000</v>
          </cell>
          <cell r="I65">
            <v>100000</v>
          </cell>
          <cell r="J65">
            <v>100000</v>
          </cell>
          <cell r="K65">
            <v>100000</v>
          </cell>
          <cell r="L65">
            <v>100000</v>
          </cell>
          <cell r="M65">
            <v>100000</v>
          </cell>
          <cell r="N65">
            <v>100000</v>
          </cell>
          <cell r="O65">
            <v>100000</v>
          </cell>
          <cell r="P65">
            <v>100000</v>
          </cell>
          <cell r="Q65">
            <v>100000</v>
          </cell>
        </row>
        <row r="66">
          <cell r="B66" t="str">
            <v>30202042908</v>
          </cell>
          <cell r="C66" t="str">
            <v>30202</v>
          </cell>
          <cell r="D66">
            <v>2908</v>
          </cell>
          <cell r="E66">
            <v>240000</v>
          </cell>
          <cell r="F66">
            <v>20000</v>
          </cell>
          <cell r="G66">
            <v>20000</v>
          </cell>
          <cell r="H66">
            <v>20000</v>
          </cell>
          <cell r="I66">
            <v>20000</v>
          </cell>
          <cell r="J66">
            <v>20000</v>
          </cell>
          <cell r="K66">
            <v>20000</v>
          </cell>
          <cell r="L66">
            <v>20000</v>
          </cell>
          <cell r="M66">
            <v>20000</v>
          </cell>
          <cell r="N66">
            <v>20000</v>
          </cell>
          <cell r="O66">
            <v>20000</v>
          </cell>
          <cell r="P66">
            <v>20000</v>
          </cell>
          <cell r="Q66">
            <v>20000</v>
          </cell>
        </row>
        <row r="67">
          <cell r="B67" t="str">
            <v>30202042911</v>
          </cell>
          <cell r="C67" t="str">
            <v>30202</v>
          </cell>
          <cell r="D67">
            <v>2911</v>
          </cell>
          <cell r="E67">
            <v>720000</v>
          </cell>
          <cell r="F67">
            <v>60000</v>
          </cell>
          <cell r="G67">
            <v>60000</v>
          </cell>
          <cell r="H67">
            <v>60000</v>
          </cell>
          <cell r="I67">
            <v>60000</v>
          </cell>
          <cell r="J67">
            <v>60000</v>
          </cell>
          <cell r="K67">
            <v>60000</v>
          </cell>
          <cell r="L67">
            <v>60000</v>
          </cell>
          <cell r="M67">
            <v>60000</v>
          </cell>
          <cell r="N67">
            <v>60000</v>
          </cell>
          <cell r="O67">
            <v>60000</v>
          </cell>
          <cell r="P67">
            <v>60000</v>
          </cell>
          <cell r="Q67">
            <v>60000</v>
          </cell>
        </row>
        <row r="68">
          <cell r="B68" t="str">
            <v>30202042925</v>
          </cell>
          <cell r="C68" t="str">
            <v>30202</v>
          </cell>
          <cell r="D68">
            <v>2925</v>
          </cell>
          <cell r="E68">
            <v>12000</v>
          </cell>
          <cell r="F68">
            <v>1000</v>
          </cell>
          <cell r="G68">
            <v>1000</v>
          </cell>
          <cell r="H68">
            <v>1000</v>
          </cell>
          <cell r="I68">
            <v>1000</v>
          </cell>
          <cell r="J68">
            <v>1000</v>
          </cell>
          <cell r="K68">
            <v>1000</v>
          </cell>
          <cell r="L68">
            <v>1000</v>
          </cell>
          <cell r="M68">
            <v>1000</v>
          </cell>
          <cell r="N68">
            <v>1000</v>
          </cell>
          <cell r="O68">
            <v>1000</v>
          </cell>
          <cell r="P68">
            <v>1000</v>
          </cell>
          <cell r="Q68">
            <v>1000</v>
          </cell>
        </row>
        <row r="69">
          <cell r="B69" t="str">
            <v>30202043101</v>
          </cell>
          <cell r="C69" t="str">
            <v>30202</v>
          </cell>
          <cell r="D69">
            <v>3101</v>
          </cell>
          <cell r="E69">
            <v>96000</v>
          </cell>
          <cell r="F69">
            <v>8000</v>
          </cell>
          <cell r="G69">
            <v>8000</v>
          </cell>
          <cell r="H69">
            <v>8000</v>
          </cell>
          <cell r="I69">
            <v>8000</v>
          </cell>
          <cell r="J69">
            <v>8000</v>
          </cell>
          <cell r="K69">
            <v>8000</v>
          </cell>
          <cell r="L69">
            <v>8000</v>
          </cell>
          <cell r="M69">
            <v>8000</v>
          </cell>
          <cell r="N69">
            <v>8000</v>
          </cell>
          <cell r="O69">
            <v>8000</v>
          </cell>
          <cell r="P69">
            <v>8000</v>
          </cell>
          <cell r="Q69">
            <v>8000</v>
          </cell>
        </row>
        <row r="70">
          <cell r="B70" t="str">
            <v>30202043103</v>
          </cell>
          <cell r="C70" t="str">
            <v>30202</v>
          </cell>
          <cell r="D70">
            <v>3103</v>
          </cell>
          <cell r="E70">
            <v>55000</v>
          </cell>
          <cell r="F70">
            <v>4583</v>
          </cell>
          <cell r="G70">
            <v>4583</v>
          </cell>
          <cell r="H70">
            <v>4583</v>
          </cell>
          <cell r="I70">
            <v>4583</v>
          </cell>
          <cell r="J70">
            <v>4583</v>
          </cell>
          <cell r="K70">
            <v>4583</v>
          </cell>
          <cell r="L70">
            <v>4583</v>
          </cell>
          <cell r="M70">
            <v>4583</v>
          </cell>
          <cell r="N70">
            <v>4583</v>
          </cell>
          <cell r="O70">
            <v>4583</v>
          </cell>
          <cell r="P70">
            <v>4583</v>
          </cell>
          <cell r="Q70">
            <v>4587</v>
          </cell>
        </row>
        <row r="71">
          <cell r="B71" t="str">
            <v>30202043302</v>
          </cell>
          <cell r="C71" t="str">
            <v>30202</v>
          </cell>
          <cell r="D71">
            <v>3302</v>
          </cell>
          <cell r="E71">
            <v>500000</v>
          </cell>
          <cell r="F71">
            <v>41666</v>
          </cell>
          <cell r="G71">
            <v>41666</v>
          </cell>
          <cell r="H71">
            <v>41666</v>
          </cell>
          <cell r="I71">
            <v>41666</v>
          </cell>
          <cell r="J71">
            <v>41666</v>
          </cell>
          <cell r="K71">
            <v>41666</v>
          </cell>
          <cell r="L71">
            <v>41666</v>
          </cell>
          <cell r="M71">
            <v>41666</v>
          </cell>
          <cell r="N71">
            <v>41666</v>
          </cell>
          <cell r="O71">
            <v>41666</v>
          </cell>
          <cell r="P71">
            <v>41666</v>
          </cell>
          <cell r="Q71">
            <v>41674</v>
          </cell>
        </row>
        <row r="72">
          <cell r="B72" t="str">
            <v>30202043303</v>
          </cell>
          <cell r="C72" t="str">
            <v>30202</v>
          </cell>
          <cell r="D72">
            <v>3303</v>
          </cell>
          <cell r="E72">
            <v>40000</v>
          </cell>
          <cell r="F72">
            <v>3333</v>
          </cell>
          <cell r="G72">
            <v>3333</v>
          </cell>
          <cell r="H72">
            <v>3333</v>
          </cell>
          <cell r="I72">
            <v>3333</v>
          </cell>
          <cell r="J72">
            <v>3333</v>
          </cell>
          <cell r="K72">
            <v>3333</v>
          </cell>
          <cell r="L72">
            <v>3333</v>
          </cell>
          <cell r="M72">
            <v>3333</v>
          </cell>
          <cell r="N72">
            <v>3333</v>
          </cell>
          <cell r="O72">
            <v>3333</v>
          </cell>
          <cell r="P72">
            <v>3333</v>
          </cell>
          <cell r="Q72">
            <v>3337</v>
          </cell>
        </row>
        <row r="73">
          <cell r="B73" t="str">
            <v>30202043401</v>
          </cell>
          <cell r="C73" t="str">
            <v>30202</v>
          </cell>
          <cell r="D73">
            <v>3401</v>
          </cell>
          <cell r="E73">
            <v>275000</v>
          </cell>
          <cell r="F73">
            <v>22916</v>
          </cell>
          <cell r="G73">
            <v>22916</v>
          </cell>
          <cell r="H73">
            <v>22916</v>
          </cell>
          <cell r="I73">
            <v>22916</v>
          </cell>
          <cell r="J73">
            <v>22916</v>
          </cell>
          <cell r="K73">
            <v>22916</v>
          </cell>
          <cell r="L73">
            <v>22916</v>
          </cell>
          <cell r="M73">
            <v>22916</v>
          </cell>
          <cell r="N73">
            <v>22916</v>
          </cell>
          <cell r="O73">
            <v>22916</v>
          </cell>
          <cell r="P73">
            <v>22916</v>
          </cell>
          <cell r="Q73">
            <v>22924</v>
          </cell>
        </row>
        <row r="74">
          <cell r="B74" t="str">
            <v>30202043424</v>
          </cell>
          <cell r="C74" t="str">
            <v>30202</v>
          </cell>
          <cell r="D74">
            <v>3424</v>
          </cell>
          <cell r="E74">
            <v>948050</v>
          </cell>
          <cell r="F74">
            <v>79004</v>
          </cell>
          <cell r="G74">
            <v>79004</v>
          </cell>
          <cell r="H74">
            <v>79004</v>
          </cell>
          <cell r="I74">
            <v>79004</v>
          </cell>
          <cell r="J74">
            <v>79004</v>
          </cell>
          <cell r="K74">
            <v>79004</v>
          </cell>
          <cell r="L74">
            <v>79004</v>
          </cell>
          <cell r="M74">
            <v>79004</v>
          </cell>
          <cell r="N74">
            <v>79004</v>
          </cell>
          <cell r="O74">
            <v>79004</v>
          </cell>
          <cell r="P74">
            <v>79004</v>
          </cell>
          <cell r="Q74">
            <v>79006</v>
          </cell>
        </row>
        <row r="75">
          <cell r="B75" t="str">
            <v>30203041302</v>
          </cell>
          <cell r="C75" t="str">
            <v>30203</v>
          </cell>
          <cell r="D75">
            <v>1302</v>
          </cell>
          <cell r="E75">
            <v>978500</v>
          </cell>
          <cell r="F75">
            <v>81541</v>
          </cell>
          <cell r="G75">
            <v>81541</v>
          </cell>
          <cell r="H75">
            <v>81541</v>
          </cell>
          <cell r="I75">
            <v>81541</v>
          </cell>
          <cell r="J75">
            <v>81541</v>
          </cell>
          <cell r="K75">
            <v>81541</v>
          </cell>
          <cell r="L75">
            <v>81541</v>
          </cell>
          <cell r="M75">
            <v>81541</v>
          </cell>
          <cell r="N75">
            <v>81541</v>
          </cell>
          <cell r="O75">
            <v>81541</v>
          </cell>
          <cell r="P75">
            <v>81541</v>
          </cell>
          <cell r="Q75">
            <v>81549</v>
          </cell>
        </row>
        <row r="76">
          <cell r="B76" t="str">
            <v>30203042103</v>
          </cell>
          <cell r="C76" t="str">
            <v>30203</v>
          </cell>
          <cell r="D76">
            <v>2103</v>
          </cell>
          <cell r="E76">
            <v>253000</v>
          </cell>
          <cell r="F76">
            <v>21083</v>
          </cell>
          <cell r="G76">
            <v>21083</v>
          </cell>
          <cell r="H76">
            <v>21083</v>
          </cell>
          <cell r="I76">
            <v>21083</v>
          </cell>
          <cell r="J76">
            <v>21083</v>
          </cell>
          <cell r="K76">
            <v>21083</v>
          </cell>
          <cell r="L76">
            <v>21083</v>
          </cell>
          <cell r="M76">
            <v>21083</v>
          </cell>
          <cell r="N76">
            <v>21083</v>
          </cell>
          <cell r="O76">
            <v>21083</v>
          </cell>
          <cell r="P76">
            <v>21083</v>
          </cell>
          <cell r="Q76">
            <v>21087</v>
          </cell>
        </row>
        <row r="77">
          <cell r="B77" t="str">
            <v>30203042202</v>
          </cell>
          <cell r="C77" t="str">
            <v>30203</v>
          </cell>
          <cell r="D77">
            <v>2202</v>
          </cell>
          <cell r="E77">
            <v>1098547</v>
          </cell>
          <cell r="F77">
            <v>91545</v>
          </cell>
          <cell r="G77">
            <v>91545</v>
          </cell>
          <cell r="H77">
            <v>91545</v>
          </cell>
          <cell r="I77">
            <v>91545</v>
          </cell>
          <cell r="J77">
            <v>91545</v>
          </cell>
          <cell r="K77">
            <v>91545</v>
          </cell>
          <cell r="L77">
            <v>91545</v>
          </cell>
          <cell r="M77">
            <v>91545</v>
          </cell>
          <cell r="N77">
            <v>91545</v>
          </cell>
          <cell r="O77">
            <v>91545</v>
          </cell>
          <cell r="P77">
            <v>91545</v>
          </cell>
          <cell r="Q77">
            <v>91552</v>
          </cell>
        </row>
        <row r="78">
          <cell r="B78" t="str">
            <v>30203042207</v>
          </cell>
          <cell r="C78" t="str">
            <v>30203</v>
          </cell>
          <cell r="D78">
            <v>2207</v>
          </cell>
          <cell r="E78">
            <v>435919</v>
          </cell>
          <cell r="F78">
            <v>36326</v>
          </cell>
          <cell r="G78">
            <v>36326</v>
          </cell>
          <cell r="H78">
            <v>36326</v>
          </cell>
          <cell r="I78">
            <v>36326</v>
          </cell>
          <cell r="J78">
            <v>36326</v>
          </cell>
          <cell r="K78">
            <v>36326</v>
          </cell>
          <cell r="L78">
            <v>36326</v>
          </cell>
          <cell r="M78">
            <v>36326</v>
          </cell>
          <cell r="N78">
            <v>36326</v>
          </cell>
          <cell r="O78">
            <v>36326</v>
          </cell>
          <cell r="P78">
            <v>36326</v>
          </cell>
          <cell r="Q78">
            <v>36333</v>
          </cell>
        </row>
        <row r="79">
          <cell r="B79" t="str">
            <v>30203042208</v>
          </cell>
          <cell r="C79" t="str">
            <v>30203</v>
          </cell>
          <cell r="D79">
            <v>2208</v>
          </cell>
          <cell r="E79">
            <v>74111</v>
          </cell>
          <cell r="F79">
            <v>6175</v>
          </cell>
          <cell r="G79">
            <v>6175</v>
          </cell>
          <cell r="H79">
            <v>6175</v>
          </cell>
          <cell r="I79">
            <v>6175</v>
          </cell>
          <cell r="J79">
            <v>6175</v>
          </cell>
          <cell r="K79">
            <v>6175</v>
          </cell>
          <cell r="L79">
            <v>6175</v>
          </cell>
          <cell r="M79">
            <v>6175</v>
          </cell>
          <cell r="N79">
            <v>6175</v>
          </cell>
          <cell r="O79">
            <v>6175</v>
          </cell>
          <cell r="P79">
            <v>6175</v>
          </cell>
          <cell r="Q79">
            <v>6186</v>
          </cell>
        </row>
        <row r="80">
          <cell r="B80" t="str">
            <v>30203042405</v>
          </cell>
          <cell r="C80" t="str">
            <v>30203</v>
          </cell>
          <cell r="D80">
            <v>2405</v>
          </cell>
          <cell r="E80">
            <v>194700</v>
          </cell>
          <cell r="F80">
            <v>16225</v>
          </cell>
          <cell r="G80">
            <v>16225</v>
          </cell>
          <cell r="H80">
            <v>16225</v>
          </cell>
          <cell r="I80">
            <v>16225</v>
          </cell>
          <cell r="J80">
            <v>16225</v>
          </cell>
          <cell r="K80">
            <v>16225</v>
          </cell>
          <cell r="L80">
            <v>16225</v>
          </cell>
          <cell r="M80">
            <v>16225</v>
          </cell>
          <cell r="N80">
            <v>16225</v>
          </cell>
          <cell r="O80">
            <v>16225</v>
          </cell>
          <cell r="P80">
            <v>16225</v>
          </cell>
          <cell r="Q80">
            <v>16225</v>
          </cell>
        </row>
        <row r="81">
          <cell r="B81" t="str">
            <v>30203042701</v>
          </cell>
          <cell r="C81" t="str">
            <v>30203</v>
          </cell>
          <cell r="D81">
            <v>2701</v>
          </cell>
          <cell r="E81">
            <v>227700</v>
          </cell>
          <cell r="F81">
            <v>18975</v>
          </cell>
          <cell r="G81">
            <v>18975</v>
          </cell>
          <cell r="H81">
            <v>18975</v>
          </cell>
          <cell r="I81">
            <v>18975</v>
          </cell>
          <cell r="J81">
            <v>18975</v>
          </cell>
          <cell r="K81">
            <v>18975</v>
          </cell>
          <cell r="L81">
            <v>18975</v>
          </cell>
          <cell r="M81">
            <v>18975</v>
          </cell>
          <cell r="N81">
            <v>18975</v>
          </cell>
          <cell r="O81">
            <v>18975</v>
          </cell>
          <cell r="P81">
            <v>18975</v>
          </cell>
          <cell r="Q81">
            <v>18975</v>
          </cell>
        </row>
        <row r="82">
          <cell r="B82" t="str">
            <v>30203042702</v>
          </cell>
          <cell r="C82" t="str">
            <v>30203</v>
          </cell>
          <cell r="D82">
            <v>2702</v>
          </cell>
          <cell r="E82">
            <v>41800</v>
          </cell>
          <cell r="F82">
            <v>3483</v>
          </cell>
          <cell r="G82">
            <v>3483</v>
          </cell>
          <cell r="H82">
            <v>3483</v>
          </cell>
          <cell r="I82">
            <v>3483</v>
          </cell>
          <cell r="J82">
            <v>3483</v>
          </cell>
          <cell r="K82">
            <v>3483</v>
          </cell>
          <cell r="L82">
            <v>3483</v>
          </cell>
          <cell r="M82">
            <v>3483</v>
          </cell>
          <cell r="N82">
            <v>3483</v>
          </cell>
          <cell r="O82">
            <v>3483</v>
          </cell>
          <cell r="P82">
            <v>3483</v>
          </cell>
          <cell r="Q82">
            <v>3487</v>
          </cell>
        </row>
        <row r="83">
          <cell r="B83" t="str">
            <v>30203042704</v>
          </cell>
          <cell r="C83" t="str">
            <v>30203</v>
          </cell>
          <cell r="D83">
            <v>2704</v>
          </cell>
          <cell r="E83">
            <v>76500</v>
          </cell>
          <cell r="F83">
            <v>6375</v>
          </cell>
          <cell r="G83">
            <v>6375</v>
          </cell>
          <cell r="H83">
            <v>6375</v>
          </cell>
          <cell r="I83">
            <v>6375</v>
          </cell>
          <cell r="J83">
            <v>6375</v>
          </cell>
          <cell r="K83">
            <v>6375</v>
          </cell>
          <cell r="L83">
            <v>6375</v>
          </cell>
          <cell r="M83">
            <v>6375</v>
          </cell>
          <cell r="N83">
            <v>6375</v>
          </cell>
          <cell r="O83">
            <v>6375</v>
          </cell>
          <cell r="P83">
            <v>6375</v>
          </cell>
          <cell r="Q83">
            <v>6375</v>
          </cell>
        </row>
        <row r="84">
          <cell r="B84" t="str">
            <v>30203042708</v>
          </cell>
          <cell r="C84" t="str">
            <v>30203</v>
          </cell>
          <cell r="D84">
            <v>2708</v>
          </cell>
          <cell r="E84">
            <v>85900</v>
          </cell>
          <cell r="F84">
            <v>7158</v>
          </cell>
          <cell r="G84">
            <v>7158</v>
          </cell>
          <cell r="H84">
            <v>7158</v>
          </cell>
          <cell r="I84">
            <v>7158</v>
          </cell>
          <cell r="J84">
            <v>7158</v>
          </cell>
          <cell r="K84">
            <v>7158</v>
          </cell>
          <cell r="L84">
            <v>7158</v>
          </cell>
          <cell r="M84">
            <v>7158</v>
          </cell>
          <cell r="N84">
            <v>7158</v>
          </cell>
          <cell r="O84">
            <v>7158</v>
          </cell>
          <cell r="P84">
            <v>7158</v>
          </cell>
          <cell r="Q84">
            <v>7162</v>
          </cell>
        </row>
        <row r="85">
          <cell r="B85" t="str">
            <v>30203042800</v>
          </cell>
          <cell r="C85" t="str">
            <v>30203</v>
          </cell>
          <cell r="D85">
            <v>2800</v>
          </cell>
          <cell r="E85">
            <v>201200</v>
          </cell>
          <cell r="F85">
            <v>16767</v>
          </cell>
          <cell r="G85">
            <v>16767</v>
          </cell>
          <cell r="H85">
            <v>16767</v>
          </cell>
          <cell r="I85">
            <v>16767</v>
          </cell>
          <cell r="J85">
            <v>16767</v>
          </cell>
          <cell r="K85">
            <v>16767</v>
          </cell>
          <cell r="L85">
            <v>16767</v>
          </cell>
          <cell r="M85">
            <v>16767</v>
          </cell>
          <cell r="N85">
            <v>16767</v>
          </cell>
          <cell r="O85">
            <v>16767</v>
          </cell>
          <cell r="P85">
            <v>16767</v>
          </cell>
          <cell r="Q85">
            <v>16763</v>
          </cell>
        </row>
        <row r="86">
          <cell r="B86" t="str">
            <v>30203042900</v>
          </cell>
          <cell r="C86" t="str">
            <v>30203</v>
          </cell>
          <cell r="D86">
            <v>2900</v>
          </cell>
          <cell r="E86">
            <v>230100</v>
          </cell>
          <cell r="F86">
            <v>19175</v>
          </cell>
          <cell r="G86">
            <v>19175</v>
          </cell>
          <cell r="H86">
            <v>19175</v>
          </cell>
          <cell r="I86">
            <v>19175</v>
          </cell>
          <cell r="J86">
            <v>19175</v>
          </cell>
          <cell r="K86">
            <v>19175</v>
          </cell>
          <cell r="L86">
            <v>19175</v>
          </cell>
          <cell r="M86">
            <v>19175</v>
          </cell>
          <cell r="N86">
            <v>19175</v>
          </cell>
          <cell r="O86">
            <v>19175</v>
          </cell>
          <cell r="P86">
            <v>19175</v>
          </cell>
          <cell r="Q86">
            <v>19175</v>
          </cell>
        </row>
        <row r="87">
          <cell r="B87" t="str">
            <v>30203042907</v>
          </cell>
          <cell r="C87" t="str">
            <v>30203</v>
          </cell>
          <cell r="D87">
            <v>2907</v>
          </cell>
          <cell r="E87">
            <v>364600</v>
          </cell>
          <cell r="F87">
            <v>30383</v>
          </cell>
          <cell r="G87">
            <v>30383</v>
          </cell>
          <cell r="H87">
            <v>30383</v>
          </cell>
          <cell r="I87">
            <v>30383</v>
          </cell>
          <cell r="J87">
            <v>30383</v>
          </cell>
          <cell r="K87">
            <v>30383</v>
          </cell>
          <cell r="L87">
            <v>30383</v>
          </cell>
          <cell r="M87">
            <v>30383</v>
          </cell>
          <cell r="N87">
            <v>30383</v>
          </cell>
          <cell r="O87">
            <v>30383</v>
          </cell>
          <cell r="P87">
            <v>30383</v>
          </cell>
          <cell r="Q87">
            <v>30387</v>
          </cell>
        </row>
        <row r="88">
          <cell r="B88" t="str">
            <v>30203043101</v>
          </cell>
          <cell r="C88" t="str">
            <v>30203</v>
          </cell>
          <cell r="D88">
            <v>3101</v>
          </cell>
          <cell r="E88">
            <v>168700</v>
          </cell>
          <cell r="F88">
            <v>14058</v>
          </cell>
          <cell r="G88">
            <v>14058</v>
          </cell>
          <cell r="H88">
            <v>14058</v>
          </cell>
          <cell r="I88">
            <v>14058</v>
          </cell>
          <cell r="J88">
            <v>14058</v>
          </cell>
          <cell r="K88">
            <v>14058</v>
          </cell>
          <cell r="L88">
            <v>14058</v>
          </cell>
          <cell r="M88">
            <v>14058</v>
          </cell>
          <cell r="N88">
            <v>14058</v>
          </cell>
          <cell r="O88">
            <v>14058</v>
          </cell>
          <cell r="P88">
            <v>14058</v>
          </cell>
          <cell r="Q88">
            <v>14062</v>
          </cell>
        </row>
        <row r="89">
          <cell r="B89" t="str">
            <v>30203043103</v>
          </cell>
          <cell r="C89" t="str">
            <v>30203</v>
          </cell>
          <cell r="D89">
            <v>3103</v>
          </cell>
          <cell r="E89">
            <v>79500</v>
          </cell>
          <cell r="F89">
            <v>6625</v>
          </cell>
          <cell r="G89">
            <v>6625</v>
          </cell>
          <cell r="H89">
            <v>6625</v>
          </cell>
          <cell r="I89">
            <v>6625</v>
          </cell>
          <cell r="J89">
            <v>6625</v>
          </cell>
          <cell r="K89">
            <v>6625</v>
          </cell>
          <cell r="L89">
            <v>6625</v>
          </cell>
          <cell r="M89">
            <v>6625</v>
          </cell>
          <cell r="N89">
            <v>6625</v>
          </cell>
          <cell r="O89">
            <v>6625</v>
          </cell>
          <cell r="P89">
            <v>6625</v>
          </cell>
          <cell r="Q89">
            <v>6625</v>
          </cell>
        </row>
        <row r="90">
          <cell r="B90" t="str">
            <v>30203043106</v>
          </cell>
          <cell r="C90" t="str">
            <v>30203</v>
          </cell>
          <cell r="D90">
            <v>3106</v>
          </cell>
          <cell r="E90">
            <v>714100</v>
          </cell>
          <cell r="F90">
            <v>59508</v>
          </cell>
          <cell r="G90">
            <v>59508</v>
          </cell>
          <cell r="H90">
            <v>59508</v>
          </cell>
          <cell r="I90">
            <v>59508</v>
          </cell>
          <cell r="J90">
            <v>59508</v>
          </cell>
          <cell r="K90">
            <v>59508</v>
          </cell>
          <cell r="L90">
            <v>59508</v>
          </cell>
          <cell r="M90">
            <v>59508</v>
          </cell>
          <cell r="N90">
            <v>59508</v>
          </cell>
          <cell r="O90">
            <v>59508</v>
          </cell>
          <cell r="P90">
            <v>59508</v>
          </cell>
          <cell r="Q90">
            <v>59512</v>
          </cell>
        </row>
        <row r="91">
          <cell r="B91" t="str">
            <v>30203043302</v>
          </cell>
          <cell r="C91" t="str">
            <v>30203</v>
          </cell>
          <cell r="D91">
            <v>3302</v>
          </cell>
          <cell r="E91">
            <v>419000</v>
          </cell>
          <cell r="F91">
            <v>34917</v>
          </cell>
          <cell r="G91">
            <v>34917</v>
          </cell>
          <cell r="H91">
            <v>34917</v>
          </cell>
          <cell r="I91">
            <v>34917</v>
          </cell>
          <cell r="J91">
            <v>34917</v>
          </cell>
          <cell r="K91">
            <v>34917</v>
          </cell>
          <cell r="L91">
            <v>34917</v>
          </cell>
          <cell r="M91">
            <v>34917</v>
          </cell>
          <cell r="N91">
            <v>34917</v>
          </cell>
          <cell r="O91">
            <v>34917</v>
          </cell>
          <cell r="P91">
            <v>34917</v>
          </cell>
          <cell r="Q91">
            <v>34913</v>
          </cell>
        </row>
        <row r="92">
          <cell r="B92" t="str">
            <v>30203043303</v>
          </cell>
          <cell r="C92" t="str">
            <v>30203</v>
          </cell>
          <cell r="D92">
            <v>3303</v>
          </cell>
          <cell r="E92">
            <v>16000</v>
          </cell>
          <cell r="F92">
            <v>1333</v>
          </cell>
          <cell r="G92">
            <v>1333</v>
          </cell>
          <cell r="H92">
            <v>1333</v>
          </cell>
          <cell r="I92">
            <v>1333</v>
          </cell>
          <cell r="J92">
            <v>1333</v>
          </cell>
          <cell r="K92">
            <v>1333</v>
          </cell>
          <cell r="L92">
            <v>1333</v>
          </cell>
          <cell r="M92">
            <v>1333</v>
          </cell>
          <cell r="N92">
            <v>1333</v>
          </cell>
          <cell r="O92">
            <v>1333</v>
          </cell>
          <cell r="P92">
            <v>1333</v>
          </cell>
          <cell r="Q92">
            <v>1337</v>
          </cell>
        </row>
        <row r="93">
          <cell r="B93" t="str">
            <v>30203043401</v>
          </cell>
          <cell r="C93" t="str">
            <v>30203</v>
          </cell>
          <cell r="D93">
            <v>3401</v>
          </cell>
          <cell r="E93">
            <v>72700</v>
          </cell>
          <cell r="F93">
            <v>6058</v>
          </cell>
          <cell r="G93">
            <v>6058</v>
          </cell>
          <cell r="H93">
            <v>6058</v>
          </cell>
          <cell r="I93">
            <v>6058</v>
          </cell>
          <cell r="J93">
            <v>6058</v>
          </cell>
          <cell r="K93">
            <v>6058</v>
          </cell>
          <cell r="L93">
            <v>6058</v>
          </cell>
          <cell r="M93">
            <v>6058</v>
          </cell>
          <cell r="N93">
            <v>6058</v>
          </cell>
          <cell r="O93">
            <v>6058</v>
          </cell>
          <cell r="P93">
            <v>6058</v>
          </cell>
          <cell r="Q93">
            <v>6062</v>
          </cell>
        </row>
        <row r="94">
          <cell r="B94" t="str">
            <v>30203043404</v>
          </cell>
          <cell r="C94" t="str">
            <v>30203</v>
          </cell>
          <cell r="D94">
            <v>3404</v>
          </cell>
          <cell r="E94">
            <v>157900</v>
          </cell>
          <cell r="F94">
            <v>13158</v>
          </cell>
          <cell r="G94">
            <v>13158</v>
          </cell>
          <cell r="H94">
            <v>13158</v>
          </cell>
          <cell r="I94">
            <v>13158</v>
          </cell>
          <cell r="J94">
            <v>13158</v>
          </cell>
          <cell r="K94">
            <v>13158</v>
          </cell>
          <cell r="L94">
            <v>13158</v>
          </cell>
          <cell r="M94">
            <v>13158</v>
          </cell>
          <cell r="N94">
            <v>13158</v>
          </cell>
          <cell r="O94">
            <v>13158</v>
          </cell>
          <cell r="P94">
            <v>13158</v>
          </cell>
          <cell r="Q94">
            <v>13162</v>
          </cell>
        </row>
        <row r="95">
          <cell r="B95" t="str">
            <v>30203043405</v>
          </cell>
          <cell r="C95" t="str">
            <v>30203</v>
          </cell>
          <cell r="D95">
            <v>3405</v>
          </cell>
          <cell r="E95">
            <v>46800</v>
          </cell>
          <cell r="F95">
            <v>3900</v>
          </cell>
          <cell r="G95">
            <v>3900</v>
          </cell>
          <cell r="H95">
            <v>3900</v>
          </cell>
          <cell r="I95">
            <v>3900</v>
          </cell>
          <cell r="J95">
            <v>3900</v>
          </cell>
          <cell r="K95">
            <v>3900</v>
          </cell>
          <cell r="L95">
            <v>3900</v>
          </cell>
          <cell r="M95">
            <v>3900</v>
          </cell>
          <cell r="N95">
            <v>3900</v>
          </cell>
          <cell r="O95">
            <v>3900</v>
          </cell>
          <cell r="P95">
            <v>3900</v>
          </cell>
          <cell r="Q95">
            <v>3900</v>
          </cell>
        </row>
        <row r="96">
          <cell r="B96" t="str">
            <v>30204042202</v>
          </cell>
          <cell r="C96" t="str">
            <v>30204</v>
          </cell>
          <cell r="D96">
            <v>2202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B97" t="str">
            <v>30204042701</v>
          </cell>
          <cell r="C97" t="str">
            <v>30204</v>
          </cell>
          <cell r="D97">
            <v>2701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 t="str">
            <v>30204042702</v>
          </cell>
          <cell r="C98" t="str">
            <v>30204</v>
          </cell>
          <cell r="D98">
            <v>2702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B99" t="str">
            <v>30204042705</v>
          </cell>
          <cell r="C99" t="str">
            <v>30204</v>
          </cell>
          <cell r="D99">
            <v>2705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B100" t="str">
            <v>30204042900</v>
          </cell>
          <cell r="C100" t="str">
            <v>30204</v>
          </cell>
          <cell r="D100">
            <v>2900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B101" t="str">
            <v>30204042907</v>
          </cell>
          <cell r="C101" t="str">
            <v>30204</v>
          </cell>
          <cell r="D101">
            <v>2907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B102" t="str">
            <v>30204042908</v>
          </cell>
          <cell r="C102" t="str">
            <v>30204</v>
          </cell>
          <cell r="D102">
            <v>2908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B103" t="str">
            <v>30204043101</v>
          </cell>
          <cell r="C103" t="str">
            <v>30204</v>
          </cell>
          <cell r="D103">
            <v>3101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B104" t="str">
            <v>30204043103</v>
          </cell>
          <cell r="C104" t="str">
            <v>30204</v>
          </cell>
          <cell r="D104">
            <v>3103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B105" t="str">
            <v>30204043302</v>
          </cell>
          <cell r="C105" t="str">
            <v>30204</v>
          </cell>
          <cell r="D105">
            <v>3302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30204043303</v>
          </cell>
          <cell r="C106" t="str">
            <v>30204</v>
          </cell>
          <cell r="D106">
            <v>3303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 t="str">
            <v>30205061302</v>
          </cell>
          <cell r="C107" t="str">
            <v>30205</v>
          </cell>
          <cell r="D107">
            <v>1302</v>
          </cell>
          <cell r="E107">
            <v>960000</v>
          </cell>
          <cell r="F107">
            <v>80000</v>
          </cell>
          <cell r="G107">
            <v>80000</v>
          </cell>
          <cell r="H107">
            <v>80000</v>
          </cell>
          <cell r="I107">
            <v>80000</v>
          </cell>
          <cell r="J107">
            <v>80000</v>
          </cell>
          <cell r="K107">
            <v>80000</v>
          </cell>
          <cell r="L107">
            <v>80000</v>
          </cell>
          <cell r="M107">
            <v>80000</v>
          </cell>
          <cell r="N107">
            <v>80000</v>
          </cell>
          <cell r="O107">
            <v>80000</v>
          </cell>
          <cell r="P107">
            <v>80000</v>
          </cell>
          <cell r="Q107">
            <v>80000</v>
          </cell>
        </row>
        <row r="108">
          <cell r="B108" t="str">
            <v>30205062103</v>
          </cell>
          <cell r="C108" t="str">
            <v>30205</v>
          </cell>
          <cell r="D108">
            <v>2103</v>
          </cell>
          <cell r="E108">
            <v>54000</v>
          </cell>
          <cell r="F108">
            <v>4500</v>
          </cell>
          <cell r="G108">
            <v>4500</v>
          </cell>
          <cell r="H108">
            <v>4500</v>
          </cell>
          <cell r="I108">
            <v>4500</v>
          </cell>
          <cell r="J108">
            <v>4500</v>
          </cell>
          <cell r="K108">
            <v>4500</v>
          </cell>
          <cell r="L108">
            <v>4500</v>
          </cell>
          <cell r="M108">
            <v>4500</v>
          </cell>
          <cell r="N108">
            <v>4500</v>
          </cell>
          <cell r="O108">
            <v>4500</v>
          </cell>
          <cell r="P108">
            <v>4500</v>
          </cell>
          <cell r="Q108">
            <v>4500</v>
          </cell>
        </row>
        <row r="109">
          <cell r="B109" t="str">
            <v>30205062201</v>
          </cell>
          <cell r="C109" t="str">
            <v>30205</v>
          </cell>
          <cell r="D109">
            <v>2201</v>
          </cell>
          <cell r="E109">
            <v>16100</v>
          </cell>
          <cell r="F109">
            <v>1342</v>
          </cell>
          <cell r="G109">
            <v>1342</v>
          </cell>
          <cell r="H109">
            <v>1342</v>
          </cell>
          <cell r="I109">
            <v>1342</v>
          </cell>
          <cell r="J109">
            <v>1342</v>
          </cell>
          <cell r="K109">
            <v>1342</v>
          </cell>
          <cell r="L109">
            <v>1342</v>
          </cell>
          <cell r="M109">
            <v>1342</v>
          </cell>
          <cell r="N109">
            <v>1342</v>
          </cell>
          <cell r="O109">
            <v>1342</v>
          </cell>
          <cell r="P109">
            <v>1342</v>
          </cell>
          <cell r="Q109">
            <v>1338</v>
          </cell>
        </row>
        <row r="110">
          <cell r="B110" t="str">
            <v>30205062202</v>
          </cell>
          <cell r="C110" t="str">
            <v>30205</v>
          </cell>
          <cell r="D110">
            <v>2202</v>
          </cell>
          <cell r="E110">
            <v>554682</v>
          </cell>
          <cell r="F110">
            <v>46223</v>
          </cell>
          <cell r="G110">
            <v>46223</v>
          </cell>
          <cell r="H110">
            <v>46223</v>
          </cell>
          <cell r="I110">
            <v>46223</v>
          </cell>
          <cell r="J110">
            <v>46223</v>
          </cell>
          <cell r="K110">
            <v>46223</v>
          </cell>
          <cell r="L110">
            <v>46223</v>
          </cell>
          <cell r="M110">
            <v>46223</v>
          </cell>
          <cell r="N110">
            <v>46223</v>
          </cell>
          <cell r="O110">
            <v>46223</v>
          </cell>
          <cell r="P110">
            <v>46223</v>
          </cell>
          <cell r="Q110">
            <v>46229</v>
          </cell>
        </row>
        <row r="111">
          <cell r="B111" t="str">
            <v>30205062207</v>
          </cell>
          <cell r="C111" t="str">
            <v>30205</v>
          </cell>
          <cell r="D111">
            <v>2207</v>
          </cell>
          <cell r="E111">
            <v>87543</v>
          </cell>
          <cell r="F111">
            <v>7295</v>
          </cell>
          <cell r="G111">
            <v>7295</v>
          </cell>
          <cell r="H111">
            <v>7295</v>
          </cell>
          <cell r="I111">
            <v>7295</v>
          </cell>
          <cell r="J111">
            <v>7295</v>
          </cell>
          <cell r="K111">
            <v>7295</v>
          </cell>
          <cell r="L111">
            <v>7295</v>
          </cell>
          <cell r="M111">
            <v>7295</v>
          </cell>
          <cell r="N111">
            <v>7295</v>
          </cell>
          <cell r="O111">
            <v>7295</v>
          </cell>
          <cell r="P111">
            <v>7295</v>
          </cell>
          <cell r="Q111">
            <v>7298</v>
          </cell>
        </row>
        <row r="112">
          <cell r="B112" t="str">
            <v>30205062208</v>
          </cell>
          <cell r="C112" t="str">
            <v>30205</v>
          </cell>
          <cell r="D112">
            <v>2208</v>
          </cell>
          <cell r="E112">
            <v>5226</v>
          </cell>
          <cell r="F112">
            <v>435</v>
          </cell>
          <cell r="G112">
            <v>435</v>
          </cell>
          <cell r="H112">
            <v>435</v>
          </cell>
          <cell r="I112">
            <v>435</v>
          </cell>
          <cell r="J112">
            <v>435</v>
          </cell>
          <cell r="K112">
            <v>435</v>
          </cell>
          <cell r="L112">
            <v>435</v>
          </cell>
          <cell r="M112">
            <v>435</v>
          </cell>
          <cell r="N112">
            <v>435</v>
          </cell>
          <cell r="O112">
            <v>435</v>
          </cell>
          <cell r="P112">
            <v>435</v>
          </cell>
          <cell r="Q112">
            <v>441</v>
          </cell>
        </row>
        <row r="113">
          <cell r="B113" t="str">
            <v>30205062305</v>
          </cell>
          <cell r="C113" t="str">
            <v>30205</v>
          </cell>
          <cell r="D113">
            <v>2305</v>
          </cell>
          <cell r="E113">
            <v>2511200</v>
          </cell>
          <cell r="F113">
            <v>209267</v>
          </cell>
          <cell r="G113">
            <v>209267</v>
          </cell>
          <cell r="H113">
            <v>209267</v>
          </cell>
          <cell r="I113">
            <v>209267</v>
          </cell>
          <cell r="J113">
            <v>209267</v>
          </cell>
          <cell r="K113">
            <v>209267</v>
          </cell>
          <cell r="L113">
            <v>209267</v>
          </cell>
          <cell r="M113">
            <v>209267</v>
          </cell>
          <cell r="N113">
            <v>209267</v>
          </cell>
          <cell r="O113">
            <v>209267</v>
          </cell>
          <cell r="P113">
            <v>209267</v>
          </cell>
          <cell r="Q113">
            <v>209263</v>
          </cell>
        </row>
        <row r="114">
          <cell r="B114" t="str">
            <v>30205062306</v>
          </cell>
          <cell r="C114" t="str">
            <v>30205</v>
          </cell>
          <cell r="D114">
            <v>2306</v>
          </cell>
          <cell r="E114">
            <v>21400</v>
          </cell>
          <cell r="F114">
            <v>1783</v>
          </cell>
          <cell r="G114">
            <v>1783</v>
          </cell>
          <cell r="H114">
            <v>1783</v>
          </cell>
          <cell r="I114">
            <v>1783</v>
          </cell>
          <cell r="J114">
            <v>1783</v>
          </cell>
          <cell r="K114">
            <v>1783</v>
          </cell>
          <cell r="L114">
            <v>1783</v>
          </cell>
          <cell r="M114">
            <v>1783</v>
          </cell>
          <cell r="N114">
            <v>1783</v>
          </cell>
          <cell r="O114">
            <v>1783</v>
          </cell>
          <cell r="P114">
            <v>1783</v>
          </cell>
          <cell r="Q114">
            <v>1787</v>
          </cell>
        </row>
        <row r="115">
          <cell r="B115" t="str">
            <v>30205062701</v>
          </cell>
          <cell r="C115" t="str">
            <v>30205</v>
          </cell>
          <cell r="D115">
            <v>2701</v>
          </cell>
          <cell r="E115">
            <v>300000</v>
          </cell>
          <cell r="F115">
            <v>25000</v>
          </cell>
          <cell r="G115">
            <v>25000</v>
          </cell>
          <cell r="H115">
            <v>25000</v>
          </cell>
          <cell r="I115">
            <v>25000</v>
          </cell>
          <cell r="J115">
            <v>25000</v>
          </cell>
          <cell r="K115">
            <v>25000</v>
          </cell>
          <cell r="L115">
            <v>25000</v>
          </cell>
          <cell r="M115">
            <v>25000</v>
          </cell>
          <cell r="N115">
            <v>25000</v>
          </cell>
          <cell r="O115">
            <v>25000</v>
          </cell>
          <cell r="P115">
            <v>25000</v>
          </cell>
          <cell r="Q115">
            <v>25000</v>
          </cell>
        </row>
        <row r="116">
          <cell r="B116" t="str">
            <v>30205062702</v>
          </cell>
          <cell r="C116" t="str">
            <v>30205</v>
          </cell>
          <cell r="D116">
            <v>2702</v>
          </cell>
          <cell r="E116">
            <v>9500</v>
          </cell>
          <cell r="F116">
            <v>792</v>
          </cell>
          <cell r="G116">
            <v>792</v>
          </cell>
          <cell r="H116">
            <v>792</v>
          </cell>
          <cell r="I116">
            <v>792</v>
          </cell>
          <cell r="J116">
            <v>792</v>
          </cell>
          <cell r="K116">
            <v>792</v>
          </cell>
          <cell r="L116">
            <v>792</v>
          </cell>
          <cell r="M116">
            <v>792</v>
          </cell>
          <cell r="N116">
            <v>792</v>
          </cell>
          <cell r="O116">
            <v>792</v>
          </cell>
          <cell r="P116">
            <v>792</v>
          </cell>
          <cell r="Q116">
            <v>788</v>
          </cell>
        </row>
        <row r="117">
          <cell r="B117" t="str">
            <v>30205062705</v>
          </cell>
          <cell r="C117" t="str">
            <v>30205</v>
          </cell>
          <cell r="D117">
            <v>2705</v>
          </cell>
          <cell r="E117">
            <v>60000</v>
          </cell>
          <cell r="F117">
            <v>5000</v>
          </cell>
          <cell r="G117">
            <v>5000</v>
          </cell>
          <cell r="H117">
            <v>5000</v>
          </cell>
          <cell r="I117">
            <v>5000</v>
          </cell>
          <cell r="J117">
            <v>5000</v>
          </cell>
          <cell r="K117">
            <v>5000</v>
          </cell>
          <cell r="L117">
            <v>5000</v>
          </cell>
          <cell r="M117">
            <v>5000</v>
          </cell>
          <cell r="N117">
            <v>5000</v>
          </cell>
          <cell r="O117">
            <v>5000</v>
          </cell>
          <cell r="P117">
            <v>5000</v>
          </cell>
          <cell r="Q117">
            <v>5000</v>
          </cell>
        </row>
        <row r="118">
          <cell r="B118" t="str">
            <v>30205062708</v>
          </cell>
          <cell r="C118" t="str">
            <v>30205</v>
          </cell>
          <cell r="D118">
            <v>2708</v>
          </cell>
          <cell r="E118">
            <v>1370434</v>
          </cell>
          <cell r="F118">
            <v>114202</v>
          </cell>
          <cell r="G118">
            <v>114202</v>
          </cell>
          <cell r="H118">
            <v>114202</v>
          </cell>
          <cell r="I118">
            <v>114202</v>
          </cell>
          <cell r="J118">
            <v>114202</v>
          </cell>
          <cell r="K118">
            <v>114202</v>
          </cell>
          <cell r="L118">
            <v>114202</v>
          </cell>
          <cell r="M118">
            <v>114202</v>
          </cell>
          <cell r="N118">
            <v>114202</v>
          </cell>
          <cell r="O118">
            <v>114202</v>
          </cell>
          <cell r="P118">
            <v>114202</v>
          </cell>
          <cell r="Q118">
            <v>114212</v>
          </cell>
        </row>
        <row r="119">
          <cell r="B119" t="str">
            <v>30205062800</v>
          </cell>
          <cell r="C119" t="str">
            <v>30205</v>
          </cell>
          <cell r="D119">
            <v>2800</v>
          </cell>
          <cell r="E119">
            <v>667700</v>
          </cell>
          <cell r="F119">
            <v>55642</v>
          </cell>
          <cell r="G119">
            <v>55642</v>
          </cell>
          <cell r="H119">
            <v>55642</v>
          </cell>
          <cell r="I119">
            <v>55642</v>
          </cell>
          <cell r="J119">
            <v>55642</v>
          </cell>
          <cell r="K119">
            <v>55642</v>
          </cell>
          <cell r="L119">
            <v>55642</v>
          </cell>
          <cell r="M119">
            <v>55642</v>
          </cell>
          <cell r="N119">
            <v>55642</v>
          </cell>
          <cell r="O119">
            <v>55642</v>
          </cell>
          <cell r="P119">
            <v>55642</v>
          </cell>
          <cell r="Q119">
            <v>55638</v>
          </cell>
        </row>
        <row r="120">
          <cell r="B120" t="str">
            <v>30205062900</v>
          </cell>
          <cell r="C120" t="str">
            <v>30205</v>
          </cell>
          <cell r="D120">
            <v>2900</v>
          </cell>
          <cell r="E120">
            <v>600000</v>
          </cell>
          <cell r="F120">
            <v>50000</v>
          </cell>
          <cell r="G120">
            <v>50000</v>
          </cell>
          <cell r="H120">
            <v>50000</v>
          </cell>
          <cell r="I120">
            <v>50000</v>
          </cell>
          <cell r="J120">
            <v>50000</v>
          </cell>
          <cell r="K120">
            <v>50000</v>
          </cell>
          <cell r="L120">
            <v>50000</v>
          </cell>
          <cell r="M120">
            <v>50000</v>
          </cell>
          <cell r="N120">
            <v>50000</v>
          </cell>
          <cell r="O120">
            <v>50000</v>
          </cell>
          <cell r="P120">
            <v>50000</v>
          </cell>
          <cell r="Q120">
            <v>50000</v>
          </cell>
        </row>
        <row r="121">
          <cell r="B121" t="str">
            <v>30205062907</v>
          </cell>
          <cell r="C121" t="str">
            <v>30205</v>
          </cell>
          <cell r="D121">
            <v>2907</v>
          </cell>
          <cell r="E121">
            <v>300000</v>
          </cell>
          <cell r="F121">
            <v>25000</v>
          </cell>
          <cell r="G121">
            <v>25000</v>
          </cell>
          <cell r="H121">
            <v>25000</v>
          </cell>
          <cell r="I121">
            <v>25000</v>
          </cell>
          <cell r="J121">
            <v>25000</v>
          </cell>
          <cell r="K121">
            <v>25000</v>
          </cell>
          <cell r="L121">
            <v>25000</v>
          </cell>
          <cell r="M121">
            <v>25000</v>
          </cell>
          <cell r="N121">
            <v>25000</v>
          </cell>
          <cell r="O121">
            <v>25000</v>
          </cell>
          <cell r="P121">
            <v>25000</v>
          </cell>
          <cell r="Q121">
            <v>25000</v>
          </cell>
        </row>
        <row r="122">
          <cell r="B122" t="str">
            <v>30205062908</v>
          </cell>
          <cell r="C122" t="str">
            <v>30205</v>
          </cell>
          <cell r="D122">
            <v>2908</v>
          </cell>
          <cell r="E122">
            <v>120000</v>
          </cell>
          <cell r="F122">
            <v>10000</v>
          </cell>
          <cell r="G122">
            <v>10000</v>
          </cell>
          <cell r="H122">
            <v>10000</v>
          </cell>
          <cell r="I122">
            <v>10000</v>
          </cell>
          <cell r="J122">
            <v>10000</v>
          </cell>
          <cell r="K122">
            <v>10000</v>
          </cell>
          <cell r="L122">
            <v>10000</v>
          </cell>
          <cell r="M122">
            <v>10000</v>
          </cell>
          <cell r="N122">
            <v>10000</v>
          </cell>
          <cell r="O122">
            <v>10000</v>
          </cell>
          <cell r="P122">
            <v>10000</v>
          </cell>
          <cell r="Q122">
            <v>10000</v>
          </cell>
        </row>
        <row r="123">
          <cell r="B123" t="str">
            <v>30205063101</v>
          </cell>
          <cell r="C123" t="str">
            <v>30205</v>
          </cell>
          <cell r="D123">
            <v>3101</v>
          </cell>
          <cell r="E123">
            <v>69600</v>
          </cell>
          <cell r="F123">
            <v>5800</v>
          </cell>
          <cell r="G123">
            <v>5800</v>
          </cell>
          <cell r="H123">
            <v>5800</v>
          </cell>
          <cell r="I123">
            <v>5800</v>
          </cell>
          <cell r="J123">
            <v>5800</v>
          </cell>
          <cell r="K123">
            <v>5800</v>
          </cell>
          <cell r="L123">
            <v>5800</v>
          </cell>
          <cell r="M123">
            <v>5800</v>
          </cell>
          <cell r="N123">
            <v>5800</v>
          </cell>
          <cell r="O123">
            <v>5800</v>
          </cell>
          <cell r="P123">
            <v>5800</v>
          </cell>
          <cell r="Q123">
            <v>5800</v>
          </cell>
        </row>
        <row r="124">
          <cell r="B124" t="str">
            <v>30205063103</v>
          </cell>
          <cell r="C124" t="str">
            <v>30205</v>
          </cell>
          <cell r="D124">
            <v>3103</v>
          </cell>
          <cell r="E124">
            <v>60000</v>
          </cell>
          <cell r="F124">
            <v>5000</v>
          </cell>
          <cell r="G124">
            <v>5000</v>
          </cell>
          <cell r="H124">
            <v>5000</v>
          </cell>
          <cell r="I124">
            <v>5000</v>
          </cell>
          <cell r="J124">
            <v>5000</v>
          </cell>
          <cell r="K124">
            <v>5000</v>
          </cell>
          <cell r="L124">
            <v>5000</v>
          </cell>
          <cell r="M124">
            <v>5000</v>
          </cell>
          <cell r="N124">
            <v>5000</v>
          </cell>
          <cell r="O124">
            <v>5000</v>
          </cell>
          <cell r="P124">
            <v>5000</v>
          </cell>
          <cell r="Q124">
            <v>5000</v>
          </cell>
        </row>
        <row r="125">
          <cell r="B125" t="str">
            <v>30205063302</v>
          </cell>
          <cell r="C125" t="str">
            <v>30205</v>
          </cell>
          <cell r="D125">
            <v>3302</v>
          </cell>
          <cell r="E125">
            <v>300000</v>
          </cell>
          <cell r="F125">
            <v>25000</v>
          </cell>
          <cell r="G125">
            <v>25000</v>
          </cell>
          <cell r="H125">
            <v>25000</v>
          </cell>
          <cell r="I125">
            <v>25000</v>
          </cell>
          <cell r="J125">
            <v>25000</v>
          </cell>
          <cell r="K125">
            <v>25000</v>
          </cell>
          <cell r="L125">
            <v>25000</v>
          </cell>
          <cell r="M125">
            <v>25000</v>
          </cell>
          <cell r="N125">
            <v>25000</v>
          </cell>
          <cell r="O125">
            <v>25000</v>
          </cell>
          <cell r="P125">
            <v>25000</v>
          </cell>
          <cell r="Q125">
            <v>25000</v>
          </cell>
        </row>
        <row r="126">
          <cell r="B126" t="str">
            <v>30205063303</v>
          </cell>
          <cell r="C126" t="str">
            <v>30205</v>
          </cell>
          <cell r="D126">
            <v>3303</v>
          </cell>
          <cell r="E126">
            <v>58900</v>
          </cell>
          <cell r="F126">
            <v>4908</v>
          </cell>
          <cell r="G126">
            <v>4908</v>
          </cell>
          <cell r="H126">
            <v>4908</v>
          </cell>
          <cell r="I126">
            <v>4908</v>
          </cell>
          <cell r="J126">
            <v>4908</v>
          </cell>
          <cell r="K126">
            <v>4908</v>
          </cell>
          <cell r="L126">
            <v>4908</v>
          </cell>
          <cell r="M126">
            <v>4908</v>
          </cell>
          <cell r="N126">
            <v>4908</v>
          </cell>
          <cell r="O126">
            <v>4908</v>
          </cell>
          <cell r="P126">
            <v>4908</v>
          </cell>
          <cell r="Q126">
            <v>4912</v>
          </cell>
        </row>
        <row r="127">
          <cell r="B127" t="str">
            <v>30205063401</v>
          </cell>
          <cell r="C127" t="str">
            <v>30205</v>
          </cell>
          <cell r="D127">
            <v>3401</v>
          </cell>
          <cell r="E127">
            <v>200000</v>
          </cell>
          <cell r="F127">
            <v>16667</v>
          </cell>
          <cell r="G127">
            <v>16667</v>
          </cell>
          <cell r="H127">
            <v>16667</v>
          </cell>
          <cell r="I127">
            <v>16667</v>
          </cell>
          <cell r="J127">
            <v>16667</v>
          </cell>
          <cell r="K127">
            <v>16667</v>
          </cell>
          <cell r="L127">
            <v>16667</v>
          </cell>
          <cell r="M127">
            <v>16667</v>
          </cell>
          <cell r="N127">
            <v>16667</v>
          </cell>
          <cell r="O127">
            <v>16667</v>
          </cell>
          <cell r="P127">
            <v>16667</v>
          </cell>
          <cell r="Q127">
            <v>16663</v>
          </cell>
        </row>
        <row r="128">
          <cell r="B128" t="str">
            <v>30205063404</v>
          </cell>
          <cell r="C128" t="str">
            <v>30205</v>
          </cell>
          <cell r="D128">
            <v>3404</v>
          </cell>
          <cell r="E128">
            <v>60000</v>
          </cell>
          <cell r="F128">
            <v>5000</v>
          </cell>
          <cell r="G128">
            <v>5000</v>
          </cell>
          <cell r="H128">
            <v>5000</v>
          </cell>
          <cell r="I128">
            <v>5000</v>
          </cell>
          <cell r="J128">
            <v>5000</v>
          </cell>
          <cell r="K128">
            <v>5000</v>
          </cell>
          <cell r="L128">
            <v>5000</v>
          </cell>
          <cell r="M128">
            <v>5000</v>
          </cell>
          <cell r="N128">
            <v>5000</v>
          </cell>
          <cell r="O128">
            <v>5000</v>
          </cell>
          <cell r="P128">
            <v>5000</v>
          </cell>
          <cell r="Q128">
            <v>5000</v>
          </cell>
        </row>
        <row r="129">
          <cell r="B129" t="str">
            <v>30205063406</v>
          </cell>
          <cell r="C129" t="str">
            <v>30205</v>
          </cell>
          <cell r="D129">
            <v>3406</v>
          </cell>
          <cell r="E129">
            <v>1855800</v>
          </cell>
          <cell r="F129">
            <v>154650</v>
          </cell>
          <cell r="G129">
            <v>154650</v>
          </cell>
          <cell r="H129">
            <v>154650</v>
          </cell>
          <cell r="I129">
            <v>154650</v>
          </cell>
          <cell r="J129">
            <v>154650</v>
          </cell>
          <cell r="K129">
            <v>154650</v>
          </cell>
          <cell r="L129">
            <v>154650</v>
          </cell>
          <cell r="M129">
            <v>154650</v>
          </cell>
          <cell r="N129">
            <v>154650</v>
          </cell>
          <cell r="O129">
            <v>154650</v>
          </cell>
          <cell r="P129">
            <v>154650</v>
          </cell>
          <cell r="Q129">
            <v>154650</v>
          </cell>
        </row>
        <row r="130">
          <cell r="B130" t="str">
            <v>30207042103</v>
          </cell>
          <cell r="C130" t="str">
            <v>30207</v>
          </cell>
          <cell r="D130">
            <v>2103</v>
          </cell>
          <cell r="E130">
            <v>2000</v>
          </cell>
          <cell r="F130">
            <v>166</v>
          </cell>
          <cell r="G130">
            <v>166</v>
          </cell>
          <cell r="H130">
            <v>166</v>
          </cell>
          <cell r="I130">
            <v>166</v>
          </cell>
          <cell r="J130">
            <v>166</v>
          </cell>
          <cell r="K130">
            <v>166</v>
          </cell>
          <cell r="L130">
            <v>166</v>
          </cell>
          <cell r="M130">
            <v>166</v>
          </cell>
          <cell r="N130">
            <v>166</v>
          </cell>
          <cell r="O130">
            <v>166</v>
          </cell>
          <cell r="P130">
            <v>166</v>
          </cell>
          <cell r="Q130">
            <v>174</v>
          </cell>
        </row>
        <row r="131">
          <cell r="B131" t="str">
            <v>30207042202</v>
          </cell>
          <cell r="C131" t="str">
            <v>30207</v>
          </cell>
          <cell r="D131">
            <v>2202</v>
          </cell>
          <cell r="E131">
            <v>31200</v>
          </cell>
          <cell r="F131">
            <v>2600</v>
          </cell>
          <cell r="G131">
            <v>2600</v>
          </cell>
          <cell r="H131">
            <v>2600</v>
          </cell>
          <cell r="I131">
            <v>2600</v>
          </cell>
          <cell r="J131">
            <v>2600</v>
          </cell>
          <cell r="K131">
            <v>2600</v>
          </cell>
          <cell r="L131">
            <v>2600</v>
          </cell>
          <cell r="M131">
            <v>2600</v>
          </cell>
          <cell r="N131">
            <v>2600</v>
          </cell>
          <cell r="O131">
            <v>2600</v>
          </cell>
          <cell r="P131">
            <v>2600</v>
          </cell>
          <cell r="Q131">
            <v>2600</v>
          </cell>
        </row>
        <row r="132">
          <cell r="B132" t="str">
            <v>30207042207</v>
          </cell>
          <cell r="C132" t="str">
            <v>30207</v>
          </cell>
          <cell r="D132">
            <v>2207</v>
          </cell>
          <cell r="E132">
            <v>20000</v>
          </cell>
          <cell r="F132">
            <v>1666</v>
          </cell>
          <cell r="G132">
            <v>1666</v>
          </cell>
          <cell r="H132">
            <v>1666</v>
          </cell>
          <cell r="I132">
            <v>1666</v>
          </cell>
          <cell r="J132">
            <v>1666</v>
          </cell>
          <cell r="K132">
            <v>1666</v>
          </cell>
          <cell r="L132">
            <v>1666</v>
          </cell>
          <cell r="M132">
            <v>1666</v>
          </cell>
          <cell r="N132">
            <v>1666</v>
          </cell>
          <cell r="O132">
            <v>1666</v>
          </cell>
          <cell r="P132">
            <v>1666</v>
          </cell>
          <cell r="Q132">
            <v>1674</v>
          </cell>
        </row>
        <row r="133">
          <cell r="B133" t="str">
            <v>30207042208</v>
          </cell>
          <cell r="C133" t="str">
            <v>30207</v>
          </cell>
          <cell r="D133">
            <v>2208</v>
          </cell>
          <cell r="E133">
            <v>12000</v>
          </cell>
          <cell r="F133">
            <v>1000</v>
          </cell>
          <cell r="G133">
            <v>1000</v>
          </cell>
          <cell r="H133">
            <v>1000</v>
          </cell>
          <cell r="I133">
            <v>1000</v>
          </cell>
          <cell r="J133">
            <v>1000</v>
          </cell>
          <cell r="K133">
            <v>1000</v>
          </cell>
          <cell r="L133">
            <v>1000</v>
          </cell>
          <cell r="M133">
            <v>1000</v>
          </cell>
          <cell r="N133">
            <v>1000</v>
          </cell>
          <cell r="O133">
            <v>1000</v>
          </cell>
          <cell r="P133">
            <v>1000</v>
          </cell>
          <cell r="Q133">
            <v>1000</v>
          </cell>
        </row>
        <row r="134">
          <cell r="B134" t="str">
            <v>30207042306</v>
          </cell>
          <cell r="C134" t="str">
            <v>30207</v>
          </cell>
          <cell r="D134">
            <v>2306</v>
          </cell>
          <cell r="E134">
            <v>22000</v>
          </cell>
          <cell r="F134">
            <v>1833</v>
          </cell>
          <cell r="G134">
            <v>1833</v>
          </cell>
          <cell r="H134">
            <v>1833</v>
          </cell>
          <cell r="I134">
            <v>1833</v>
          </cell>
          <cell r="J134">
            <v>1833</v>
          </cell>
          <cell r="K134">
            <v>1833</v>
          </cell>
          <cell r="L134">
            <v>1833</v>
          </cell>
          <cell r="M134">
            <v>1833</v>
          </cell>
          <cell r="N134">
            <v>1833</v>
          </cell>
          <cell r="O134">
            <v>1833</v>
          </cell>
          <cell r="P134">
            <v>1833</v>
          </cell>
          <cell r="Q134">
            <v>1837</v>
          </cell>
        </row>
        <row r="135">
          <cell r="B135" t="str">
            <v>30207042701</v>
          </cell>
          <cell r="C135" t="str">
            <v>30207</v>
          </cell>
          <cell r="D135">
            <v>2701</v>
          </cell>
          <cell r="E135">
            <v>24000</v>
          </cell>
          <cell r="F135">
            <v>2000</v>
          </cell>
          <cell r="G135">
            <v>2000</v>
          </cell>
          <cell r="H135">
            <v>2000</v>
          </cell>
          <cell r="I135">
            <v>2000</v>
          </cell>
          <cell r="J135">
            <v>2000</v>
          </cell>
          <cell r="K135">
            <v>2000</v>
          </cell>
          <cell r="L135">
            <v>2000</v>
          </cell>
          <cell r="M135">
            <v>2000</v>
          </cell>
          <cell r="N135">
            <v>2000</v>
          </cell>
          <cell r="O135">
            <v>2000</v>
          </cell>
          <cell r="P135">
            <v>2000</v>
          </cell>
          <cell r="Q135">
            <v>2000</v>
          </cell>
        </row>
        <row r="136">
          <cell r="B136" t="str">
            <v>30207042702</v>
          </cell>
          <cell r="C136" t="str">
            <v>30207</v>
          </cell>
          <cell r="D136">
            <v>2702</v>
          </cell>
          <cell r="E136">
            <v>12000</v>
          </cell>
          <cell r="F136">
            <v>1000</v>
          </cell>
          <cell r="G136">
            <v>1000</v>
          </cell>
          <cell r="H136">
            <v>1000</v>
          </cell>
          <cell r="I136">
            <v>1000</v>
          </cell>
          <cell r="J136">
            <v>1000</v>
          </cell>
          <cell r="K136">
            <v>1000</v>
          </cell>
          <cell r="L136">
            <v>1000</v>
          </cell>
          <cell r="M136">
            <v>1000</v>
          </cell>
          <cell r="N136">
            <v>1000</v>
          </cell>
          <cell r="O136">
            <v>1000</v>
          </cell>
          <cell r="P136">
            <v>1000</v>
          </cell>
          <cell r="Q136">
            <v>1000</v>
          </cell>
        </row>
        <row r="137">
          <cell r="B137" t="str">
            <v>30207042705</v>
          </cell>
          <cell r="C137" t="str">
            <v>30207</v>
          </cell>
          <cell r="D137">
            <v>2705</v>
          </cell>
          <cell r="E137">
            <v>12000</v>
          </cell>
          <cell r="F137">
            <v>1000</v>
          </cell>
          <cell r="G137">
            <v>1000</v>
          </cell>
          <cell r="H137">
            <v>1000</v>
          </cell>
          <cell r="I137">
            <v>1000</v>
          </cell>
          <cell r="J137">
            <v>1000</v>
          </cell>
          <cell r="K137">
            <v>1000</v>
          </cell>
          <cell r="L137">
            <v>1000</v>
          </cell>
          <cell r="M137">
            <v>1000</v>
          </cell>
          <cell r="N137">
            <v>1000</v>
          </cell>
          <cell r="O137">
            <v>1000</v>
          </cell>
          <cell r="P137">
            <v>1000</v>
          </cell>
          <cell r="Q137">
            <v>1000</v>
          </cell>
        </row>
        <row r="138">
          <cell r="B138" t="str">
            <v>30207042800</v>
          </cell>
          <cell r="C138" t="str">
            <v>30207</v>
          </cell>
          <cell r="D138">
            <v>2800</v>
          </cell>
          <cell r="E138">
            <v>24000</v>
          </cell>
          <cell r="F138">
            <v>2000</v>
          </cell>
          <cell r="G138">
            <v>2000</v>
          </cell>
          <cell r="H138">
            <v>2000</v>
          </cell>
          <cell r="I138">
            <v>2000</v>
          </cell>
          <cell r="J138">
            <v>2000</v>
          </cell>
          <cell r="K138">
            <v>2000</v>
          </cell>
          <cell r="L138">
            <v>2000</v>
          </cell>
          <cell r="M138">
            <v>2000</v>
          </cell>
          <cell r="N138">
            <v>2000</v>
          </cell>
          <cell r="O138">
            <v>2000</v>
          </cell>
          <cell r="P138">
            <v>2000</v>
          </cell>
          <cell r="Q138">
            <v>2000</v>
          </cell>
        </row>
        <row r="139">
          <cell r="B139" t="str">
            <v>30207042900</v>
          </cell>
          <cell r="C139" t="str">
            <v>30207</v>
          </cell>
          <cell r="D139">
            <v>2900</v>
          </cell>
          <cell r="E139">
            <v>34000</v>
          </cell>
          <cell r="F139">
            <v>2833</v>
          </cell>
          <cell r="G139">
            <v>2833</v>
          </cell>
          <cell r="H139">
            <v>2833</v>
          </cell>
          <cell r="I139">
            <v>2833</v>
          </cell>
          <cell r="J139">
            <v>2833</v>
          </cell>
          <cell r="K139">
            <v>2833</v>
          </cell>
          <cell r="L139">
            <v>2833</v>
          </cell>
          <cell r="M139">
            <v>2833</v>
          </cell>
          <cell r="N139">
            <v>2833</v>
          </cell>
          <cell r="O139">
            <v>2833</v>
          </cell>
          <cell r="P139">
            <v>2833</v>
          </cell>
          <cell r="Q139">
            <v>2837</v>
          </cell>
        </row>
        <row r="140">
          <cell r="B140" t="str">
            <v>30207042907</v>
          </cell>
          <cell r="C140" t="str">
            <v>30207</v>
          </cell>
          <cell r="D140">
            <v>2907</v>
          </cell>
          <cell r="E140">
            <v>41000</v>
          </cell>
          <cell r="F140">
            <v>3416</v>
          </cell>
          <cell r="G140">
            <v>3416</v>
          </cell>
          <cell r="H140">
            <v>3416</v>
          </cell>
          <cell r="I140">
            <v>3416</v>
          </cell>
          <cell r="J140">
            <v>3416</v>
          </cell>
          <cell r="K140">
            <v>3416</v>
          </cell>
          <cell r="L140">
            <v>3416</v>
          </cell>
          <cell r="M140">
            <v>3416</v>
          </cell>
          <cell r="N140">
            <v>3416</v>
          </cell>
          <cell r="O140">
            <v>3416</v>
          </cell>
          <cell r="P140">
            <v>3416</v>
          </cell>
          <cell r="Q140">
            <v>3424</v>
          </cell>
        </row>
        <row r="141">
          <cell r="B141" t="str">
            <v>30207043101</v>
          </cell>
          <cell r="C141" t="str">
            <v>30207</v>
          </cell>
          <cell r="D141">
            <v>3101</v>
          </cell>
          <cell r="E141">
            <v>12000</v>
          </cell>
          <cell r="F141">
            <v>1000</v>
          </cell>
          <cell r="G141">
            <v>1000</v>
          </cell>
          <cell r="H141">
            <v>1000</v>
          </cell>
          <cell r="I141">
            <v>1000</v>
          </cell>
          <cell r="J141">
            <v>1000</v>
          </cell>
          <cell r="K141">
            <v>1000</v>
          </cell>
          <cell r="L141">
            <v>1000</v>
          </cell>
          <cell r="M141">
            <v>1000</v>
          </cell>
          <cell r="N141">
            <v>1000</v>
          </cell>
          <cell r="O141">
            <v>1000</v>
          </cell>
          <cell r="P141">
            <v>1000</v>
          </cell>
          <cell r="Q141">
            <v>1000</v>
          </cell>
        </row>
        <row r="142">
          <cell r="B142" t="str">
            <v>30207043103</v>
          </cell>
          <cell r="C142" t="str">
            <v>30207</v>
          </cell>
          <cell r="D142">
            <v>3103</v>
          </cell>
          <cell r="E142">
            <v>6093</v>
          </cell>
          <cell r="F142">
            <v>507</v>
          </cell>
          <cell r="G142">
            <v>507</v>
          </cell>
          <cell r="H142">
            <v>507</v>
          </cell>
          <cell r="I142">
            <v>507</v>
          </cell>
          <cell r="J142">
            <v>507</v>
          </cell>
          <cell r="K142">
            <v>507</v>
          </cell>
          <cell r="L142">
            <v>507</v>
          </cell>
          <cell r="M142">
            <v>507</v>
          </cell>
          <cell r="N142">
            <v>507</v>
          </cell>
          <cell r="O142">
            <v>507</v>
          </cell>
          <cell r="P142">
            <v>507</v>
          </cell>
          <cell r="Q142">
            <v>516</v>
          </cell>
        </row>
        <row r="143">
          <cell r="B143" t="str">
            <v>30207043302</v>
          </cell>
          <cell r="C143" t="str">
            <v>30207</v>
          </cell>
          <cell r="D143">
            <v>3302</v>
          </cell>
          <cell r="E143">
            <v>110000</v>
          </cell>
          <cell r="F143">
            <v>9166</v>
          </cell>
          <cell r="G143">
            <v>9166</v>
          </cell>
          <cell r="H143">
            <v>9166</v>
          </cell>
          <cell r="I143">
            <v>9166</v>
          </cell>
          <cell r="J143">
            <v>9166</v>
          </cell>
          <cell r="K143">
            <v>9166</v>
          </cell>
          <cell r="L143">
            <v>9166</v>
          </cell>
          <cell r="M143">
            <v>9166</v>
          </cell>
          <cell r="N143">
            <v>9166</v>
          </cell>
          <cell r="O143">
            <v>9166</v>
          </cell>
          <cell r="P143">
            <v>9166</v>
          </cell>
          <cell r="Q143">
            <v>9174</v>
          </cell>
        </row>
        <row r="144">
          <cell r="B144" t="str">
            <v>30207043303</v>
          </cell>
          <cell r="C144" t="str">
            <v>30207</v>
          </cell>
          <cell r="D144">
            <v>3303</v>
          </cell>
          <cell r="E144">
            <v>3000</v>
          </cell>
          <cell r="F144">
            <v>250</v>
          </cell>
          <cell r="G144">
            <v>250</v>
          </cell>
          <cell r="H144">
            <v>250</v>
          </cell>
          <cell r="I144">
            <v>250</v>
          </cell>
          <cell r="J144">
            <v>250</v>
          </cell>
          <cell r="K144">
            <v>250</v>
          </cell>
          <cell r="L144">
            <v>250</v>
          </cell>
          <cell r="M144">
            <v>250</v>
          </cell>
          <cell r="N144">
            <v>250</v>
          </cell>
          <cell r="O144">
            <v>250</v>
          </cell>
          <cell r="P144">
            <v>250</v>
          </cell>
          <cell r="Q144">
            <v>250</v>
          </cell>
        </row>
        <row r="145">
          <cell r="B145" t="str">
            <v>30300041302</v>
          </cell>
          <cell r="C145" t="str">
            <v>30300</v>
          </cell>
          <cell r="D145">
            <v>1302</v>
          </cell>
          <cell r="E145">
            <v>427900</v>
          </cell>
          <cell r="F145">
            <v>35658</v>
          </cell>
          <cell r="G145">
            <v>35658</v>
          </cell>
          <cell r="H145">
            <v>35658</v>
          </cell>
          <cell r="I145">
            <v>35658</v>
          </cell>
          <cell r="J145">
            <v>35658</v>
          </cell>
          <cell r="K145">
            <v>35658</v>
          </cell>
          <cell r="L145">
            <v>35658</v>
          </cell>
          <cell r="M145">
            <v>35658</v>
          </cell>
          <cell r="N145">
            <v>35658</v>
          </cell>
          <cell r="O145">
            <v>35658</v>
          </cell>
          <cell r="P145">
            <v>35658</v>
          </cell>
          <cell r="Q145">
            <v>35662</v>
          </cell>
        </row>
        <row r="146">
          <cell r="B146" t="str">
            <v>30300042103</v>
          </cell>
          <cell r="C146" t="str">
            <v>30300</v>
          </cell>
          <cell r="D146">
            <v>2103</v>
          </cell>
          <cell r="E146">
            <v>143400</v>
          </cell>
          <cell r="F146">
            <v>11950</v>
          </cell>
          <cell r="G146">
            <v>11950</v>
          </cell>
          <cell r="H146">
            <v>11950</v>
          </cell>
          <cell r="I146">
            <v>11950</v>
          </cell>
          <cell r="J146">
            <v>11950</v>
          </cell>
          <cell r="K146">
            <v>11950</v>
          </cell>
          <cell r="L146">
            <v>11950</v>
          </cell>
          <cell r="M146">
            <v>11950</v>
          </cell>
          <cell r="N146">
            <v>11950</v>
          </cell>
          <cell r="O146">
            <v>11950</v>
          </cell>
          <cell r="P146">
            <v>11950</v>
          </cell>
          <cell r="Q146">
            <v>11950</v>
          </cell>
        </row>
        <row r="147">
          <cell r="B147" t="str">
            <v>30300042201</v>
          </cell>
          <cell r="C147" t="str">
            <v>30300</v>
          </cell>
          <cell r="D147">
            <v>2201</v>
          </cell>
          <cell r="E147">
            <v>36000</v>
          </cell>
          <cell r="F147">
            <v>3000</v>
          </cell>
          <cell r="G147">
            <v>3000</v>
          </cell>
          <cell r="H147">
            <v>3000</v>
          </cell>
          <cell r="I147">
            <v>3000</v>
          </cell>
          <cell r="J147">
            <v>3000</v>
          </cell>
          <cell r="K147">
            <v>3000</v>
          </cell>
          <cell r="L147">
            <v>3000</v>
          </cell>
          <cell r="M147">
            <v>3000</v>
          </cell>
          <cell r="N147">
            <v>3000</v>
          </cell>
          <cell r="O147">
            <v>3000</v>
          </cell>
          <cell r="P147">
            <v>3000</v>
          </cell>
          <cell r="Q147">
            <v>3000</v>
          </cell>
        </row>
        <row r="148">
          <cell r="B148" t="str">
            <v>30300042202</v>
          </cell>
          <cell r="C148" t="str">
            <v>30300</v>
          </cell>
          <cell r="D148">
            <v>2202</v>
          </cell>
          <cell r="E148">
            <v>197465</v>
          </cell>
          <cell r="F148">
            <v>16455</v>
          </cell>
          <cell r="G148">
            <v>16455</v>
          </cell>
          <cell r="H148">
            <v>16455</v>
          </cell>
          <cell r="I148">
            <v>16455</v>
          </cell>
          <cell r="J148">
            <v>16455</v>
          </cell>
          <cell r="K148">
            <v>16455</v>
          </cell>
          <cell r="L148">
            <v>16455</v>
          </cell>
          <cell r="M148">
            <v>16455</v>
          </cell>
          <cell r="N148">
            <v>16455</v>
          </cell>
          <cell r="O148">
            <v>16455</v>
          </cell>
          <cell r="P148">
            <v>16455</v>
          </cell>
          <cell r="Q148">
            <v>16460</v>
          </cell>
        </row>
        <row r="149">
          <cell r="B149" t="str">
            <v>30300042207</v>
          </cell>
          <cell r="C149" t="str">
            <v>30300</v>
          </cell>
          <cell r="D149">
            <v>2207</v>
          </cell>
          <cell r="E149">
            <v>200629</v>
          </cell>
          <cell r="F149">
            <v>16719</v>
          </cell>
          <cell r="G149">
            <v>16719</v>
          </cell>
          <cell r="H149">
            <v>16719</v>
          </cell>
          <cell r="I149">
            <v>16719</v>
          </cell>
          <cell r="J149">
            <v>16719</v>
          </cell>
          <cell r="K149">
            <v>16719</v>
          </cell>
          <cell r="L149">
            <v>16719</v>
          </cell>
          <cell r="M149">
            <v>16719</v>
          </cell>
          <cell r="N149">
            <v>16719</v>
          </cell>
          <cell r="O149">
            <v>16719</v>
          </cell>
          <cell r="P149">
            <v>16719</v>
          </cell>
          <cell r="Q149">
            <v>16720</v>
          </cell>
        </row>
        <row r="150">
          <cell r="B150" t="str">
            <v>30300042208</v>
          </cell>
          <cell r="C150" t="str">
            <v>30300</v>
          </cell>
          <cell r="D150">
            <v>2208</v>
          </cell>
          <cell r="E150">
            <v>9463</v>
          </cell>
          <cell r="F150">
            <v>789</v>
          </cell>
          <cell r="G150">
            <v>789</v>
          </cell>
          <cell r="H150">
            <v>789</v>
          </cell>
          <cell r="I150">
            <v>789</v>
          </cell>
          <cell r="J150">
            <v>789</v>
          </cell>
          <cell r="K150">
            <v>789</v>
          </cell>
          <cell r="L150">
            <v>789</v>
          </cell>
          <cell r="M150">
            <v>789</v>
          </cell>
          <cell r="N150">
            <v>789</v>
          </cell>
          <cell r="O150">
            <v>789</v>
          </cell>
          <cell r="P150">
            <v>789</v>
          </cell>
          <cell r="Q150">
            <v>784</v>
          </cell>
        </row>
        <row r="151">
          <cell r="B151" t="str">
            <v>30300042306</v>
          </cell>
          <cell r="C151" t="str">
            <v>30300</v>
          </cell>
          <cell r="D151">
            <v>2306</v>
          </cell>
          <cell r="E151">
            <v>1231906</v>
          </cell>
          <cell r="F151">
            <v>102659</v>
          </cell>
          <cell r="G151">
            <v>102659</v>
          </cell>
          <cell r="H151">
            <v>102659</v>
          </cell>
          <cell r="I151">
            <v>102659</v>
          </cell>
          <cell r="J151">
            <v>102659</v>
          </cell>
          <cell r="K151">
            <v>102659</v>
          </cell>
          <cell r="L151">
            <v>102659</v>
          </cell>
          <cell r="M151">
            <v>102659</v>
          </cell>
          <cell r="N151">
            <v>102659</v>
          </cell>
          <cell r="O151">
            <v>102659</v>
          </cell>
          <cell r="P151">
            <v>102659</v>
          </cell>
          <cell r="Q151">
            <v>102657</v>
          </cell>
        </row>
        <row r="152">
          <cell r="B152" t="str">
            <v>30300042701</v>
          </cell>
          <cell r="C152" t="str">
            <v>30300</v>
          </cell>
          <cell r="D152">
            <v>2701</v>
          </cell>
          <cell r="E152">
            <v>229700</v>
          </cell>
          <cell r="F152">
            <v>19142</v>
          </cell>
          <cell r="G152">
            <v>19142</v>
          </cell>
          <cell r="H152">
            <v>19142</v>
          </cell>
          <cell r="I152">
            <v>19142</v>
          </cell>
          <cell r="J152">
            <v>19142</v>
          </cell>
          <cell r="K152">
            <v>19142</v>
          </cell>
          <cell r="L152">
            <v>19142</v>
          </cell>
          <cell r="M152">
            <v>19142</v>
          </cell>
          <cell r="N152">
            <v>19142</v>
          </cell>
          <cell r="O152">
            <v>19142</v>
          </cell>
          <cell r="P152">
            <v>19142</v>
          </cell>
          <cell r="Q152">
            <v>19138</v>
          </cell>
        </row>
        <row r="153">
          <cell r="B153" t="str">
            <v>30300042702</v>
          </cell>
          <cell r="C153" t="str">
            <v>30300</v>
          </cell>
          <cell r="D153">
            <v>2702</v>
          </cell>
          <cell r="E153">
            <v>313100</v>
          </cell>
          <cell r="F153">
            <v>26092</v>
          </cell>
          <cell r="G153">
            <v>26092</v>
          </cell>
          <cell r="H153">
            <v>26092</v>
          </cell>
          <cell r="I153">
            <v>26092</v>
          </cell>
          <cell r="J153">
            <v>26092</v>
          </cell>
          <cell r="K153">
            <v>26092</v>
          </cell>
          <cell r="L153">
            <v>26092</v>
          </cell>
          <cell r="M153">
            <v>26092</v>
          </cell>
          <cell r="N153">
            <v>26092</v>
          </cell>
          <cell r="O153">
            <v>26092</v>
          </cell>
          <cell r="P153">
            <v>26092</v>
          </cell>
          <cell r="Q153">
            <v>26088</v>
          </cell>
        </row>
        <row r="154">
          <cell r="B154" t="str">
            <v>30300042800</v>
          </cell>
          <cell r="C154" t="str">
            <v>30300</v>
          </cell>
          <cell r="D154">
            <v>2800</v>
          </cell>
          <cell r="E154">
            <v>584000</v>
          </cell>
          <cell r="F154">
            <v>48666</v>
          </cell>
          <cell r="G154">
            <v>48666</v>
          </cell>
          <cell r="H154">
            <v>48666</v>
          </cell>
          <cell r="I154">
            <v>48666</v>
          </cell>
          <cell r="J154">
            <v>48666</v>
          </cell>
          <cell r="K154">
            <v>48666</v>
          </cell>
          <cell r="L154">
            <v>48666</v>
          </cell>
          <cell r="M154">
            <v>48666</v>
          </cell>
          <cell r="N154">
            <v>48666</v>
          </cell>
          <cell r="O154">
            <v>48666</v>
          </cell>
          <cell r="P154">
            <v>48666</v>
          </cell>
          <cell r="Q154">
            <v>48674</v>
          </cell>
        </row>
        <row r="155">
          <cell r="B155" t="str">
            <v>30300042900</v>
          </cell>
          <cell r="C155" t="str">
            <v>30300</v>
          </cell>
          <cell r="D155">
            <v>2900</v>
          </cell>
          <cell r="E155">
            <v>885700</v>
          </cell>
          <cell r="F155">
            <v>73808</v>
          </cell>
          <cell r="G155">
            <v>73808</v>
          </cell>
          <cell r="H155">
            <v>73808</v>
          </cell>
          <cell r="I155">
            <v>73808</v>
          </cell>
          <cell r="J155">
            <v>73808</v>
          </cell>
          <cell r="K155">
            <v>73808</v>
          </cell>
          <cell r="L155">
            <v>73808</v>
          </cell>
          <cell r="M155">
            <v>73808</v>
          </cell>
          <cell r="N155">
            <v>73808</v>
          </cell>
          <cell r="O155">
            <v>73808</v>
          </cell>
          <cell r="P155">
            <v>73808</v>
          </cell>
          <cell r="Q155">
            <v>73812</v>
          </cell>
        </row>
        <row r="156">
          <cell r="B156" t="str">
            <v>30300042907</v>
          </cell>
          <cell r="C156" t="str">
            <v>30300</v>
          </cell>
          <cell r="D156">
            <v>2907</v>
          </cell>
          <cell r="E156">
            <v>597800</v>
          </cell>
          <cell r="F156">
            <v>49817</v>
          </cell>
          <cell r="G156">
            <v>49817</v>
          </cell>
          <cell r="H156">
            <v>49817</v>
          </cell>
          <cell r="I156">
            <v>49817</v>
          </cell>
          <cell r="J156">
            <v>49817</v>
          </cell>
          <cell r="K156">
            <v>49817</v>
          </cell>
          <cell r="L156">
            <v>49817</v>
          </cell>
          <cell r="M156">
            <v>49817</v>
          </cell>
          <cell r="N156">
            <v>49817</v>
          </cell>
          <cell r="O156">
            <v>49817</v>
          </cell>
          <cell r="P156">
            <v>49817</v>
          </cell>
          <cell r="Q156">
            <v>49813</v>
          </cell>
        </row>
        <row r="157">
          <cell r="B157" t="str">
            <v>30300042908</v>
          </cell>
          <cell r="C157" t="str">
            <v>30300</v>
          </cell>
          <cell r="D157">
            <v>2908</v>
          </cell>
          <cell r="E157">
            <v>202900</v>
          </cell>
          <cell r="F157">
            <v>16908</v>
          </cell>
          <cell r="G157">
            <v>16908</v>
          </cell>
          <cell r="H157">
            <v>16908</v>
          </cell>
          <cell r="I157">
            <v>16908</v>
          </cell>
          <cell r="J157">
            <v>16908</v>
          </cell>
          <cell r="K157">
            <v>16908</v>
          </cell>
          <cell r="L157">
            <v>16908</v>
          </cell>
          <cell r="M157">
            <v>16908</v>
          </cell>
          <cell r="N157">
            <v>16908</v>
          </cell>
          <cell r="O157">
            <v>16908</v>
          </cell>
          <cell r="P157">
            <v>16908</v>
          </cell>
          <cell r="Q157">
            <v>16912</v>
          </cell>
        </row>
        <row r="158">
          <cell r="B158" t="str">
            <v>30300043101</v>
          </cell>
          <cell r="C158" t="str">
            <v>30300</v>
          </cell>
          <cell r="D158">
            <v>3101</v>
          </cell>
          <cell r="E158">
            <v>76300</v>
          </cell>
          <cell r="F158">
            <v>6358</v>
          </cell>
          <cell r="G158">
            <v>6358</v>
          </cell>
          <cell r="H158">
            <v>6358</v>
          </cell>
          <cell r="I158">
            <v>6358</v>
          </cell>
          <cell r="J158">
            <v>6358</v>
          </cell>
          <cell r="K158">
            <v>6358</v>
          </cell>
          <cell r="L158">
            <v>6358</v>
          </cell>
          <cell r="M158">
            <v>6358</v>
          </cell>
          <cell r="N158">
            <v>6358</v>
          </cell>
          <cell r="O158">
            <v>6358</v>
          </cell>
          <cell r="P158">
            <v>6358</v>
          </cell>
          <cell r="Q158">
            <v>6362</v>
          </cell>
        </row>
        <row r="159">
          <cell r="B159" t="str">
            <v>30300043103</v>
          </cell>
          <cell r="C159" t="str">
            <v>30300</v>
          </cell>
          <cell r="D159">
            <v>3103</v>
          </cell>
          <cell r="E159">
            <v>28200</v>
          </cell>
          <cell r="F159">
            <v>2350</v>
          </cell>
          <cell r="G159">
            <v>2350</v>
          </cell>
          <cell r="H159">
            <v>2350</v>
          </cell>
          <cell r="I159">
            <v>2350</v>
          </cell>
          <cell r="J159">
            <v>2350</v>
          </cell>
          <cell r="K159">
            <v>2350</v>
          </cell>
          <cell r="L159">
            <v>2350</v>
          </cell>
          <cell r="M159">
            <v>2350</v>
          </cell>
          <cell r="N159">
            <v>2350</v>
          </cell>
          <cell r="O159">
            <v>2350</v>
          </cell>
          <cell r="P159">
            <v>2350</v>
          </cell>
          <cell r="Q159">
            <v>2350</v>
          </cell>
        </row>
        <row r="160">
          <cell r="B160" t="str">
            <v>30300043302</v>
          </cell>
          <cell r="C160" t="str">
            <v>30300</v>
          </cell>
          <cell r="D160">
            <v>3302</v>
          </cell>
          <cell r="E160">
            <v>556700</v>
          </cell>
          <cell r="F160">
            <v>46392</v>
          </cell>
          <cell r="G160">
            <v>46392</v>
          </cell>
          <cell r="H160">
            <v>46392</v>
          </cell>
          <cell r="I160">
            <v>46392</v>
          </cell>
          <cell r="J160">
            <v>46392</v>
          </cell>
          <cell r="K160">
            <v>46392</v>
          </cell>
          <cell r="L160">
            <v>46392</v>
          </cell>
          <cell r="M160">
            <v>46392</v>
          </cell>
          <cell r="N160">
            <v>46392</v>
          </cell>
          <cell r="O160">
            <v>46392</v>
          </cell>
          <cell r="P160">
            <v>46392</v>
          </cell>
          <cell r="Q160">
            <v>46388</v>
          </cell>
        </row>
        <row r="161">
          <cell r="B161" t="str">
            <v>30300043303</v>
          </cell>
          <cell r="C161" t="str">
            <v>30300</v>
          </cell>
          <cell r="D161">
            <v>3303</v>
          </cell>
          <cell r="E161">
            <v>42300</v>
          </cell>
          <cell r="F161">
            <v>3525</v>
          </cell>
          <cell r="G161">
            <v>3525</v>
          </cell>
          <cell r="H161">
            <v>3525</v>
          </cell>
          <cell r="I161">
            <v>3525</v>
          </cell>
          <cell r="J161">
            <v>3525</v>
          </cell>
          <cell r="K161">
            <v>3525</v>
          </cell>
          <cell r="L161">
            <v>3525</v>
          </cell>
          <cell r="M161">
            <v>3525</v>
          </cell>
          <cell r="N161">
            <v>3525</v>
          </cell>
          <cell r="O161">
            <v>3525</v>
          </cell>
          <cell r="P161">
            <v>3525</v>
          </cell>
          <cell r="Q161">
            <v>3525</v>
          </cell>
        </row>
        <row r="162">
          <cell r="B162" t="str">
            <v>30300043404</v>
          </cell>
          <cell r="C162" t="str">
            <v>30300</v>
          </cell>
          <cell r="D162">
            <v>3404</v>
          </cell>
          <cell r="E162">
            <v>9100</v>
          </cell>
          <cell r="F162">
            <v>758</v>
          </cell>
          <cell r="G162">
            <v>758</v>
          </cell>
          <cell r="H162">
            <v>758</v>
          </cell>
          <cell r="I162">
            <v>758</v>
          </cell>
          <cell r="J162">
            <v>758</v>
          </cell>
          <cell r="K162">
            <v>758</v>
          </cell>
          <cell r="L162">
            <v>758</v>
          </cell>
          <cell r="M162">
            <v>758</v>
          </cell>
          <cell r="N162">
            <v>758</v>
          </cell>
          <cell r="O162">
            <v>758</v>
          </cell>
          <cell r="P162">
            <v>758</v>
          </cell>
          <cell r="Q162">
            <v>762</v>
          </cell>
        </row>
        <row r="163">
          <cell r="B163" t="str">
            <v>30301041302</v>
          </cell>
          <cell r="C163" t="str">
            <v>30301</v>
          </cell>
          <cell r="D163">
            <v>1302</v>
          </cell>
          <cell r="E163">
            <v>206000</v>
          </cell>
          <cell r="F163">
            <v>17167</v>
          </cell>
          <cell r="G163">
            <v>17167</v>
          </cell>
          <cell r="H163">
            <v>17167</v>
          </cell>
          <cell r="I163">
            <v>17167</v>
          </cell>
          <cell r="J163">
            <v>17167</v>
          </cell>
          <cell r="K163">
            <v>17167</v>
          </cell>
          <cell r="L163">
            <v>17167</v>
          </cell>
          <cell r="M163">
            <v>17167</v>
          </cell>
          <cell r="N163">
            <v>17167</v>
          </cell>
          <cell r="O163">
            <v>17167</v>
          </cell>
          <cell r="P163">
            <v>17167</v>
          </cell>
          <cell r="Q163">
            <v>17163</v>
          </cell>
        </row>
        <row r="164">
          <cell r="B164" t="str">
            <v>30301042103</v>
          </cell>
          <cell r="C164" t="str">
            <v>30301</v>
          </cell>
          <cell r="D164">
            <v>2103</v>
          </cell>
          <cell r="E164">
            <v>44200</v>
          </cell>
          <cell r="F164">
            <v>3683</v>
          </cell>
          <cell r="G164">
            <v>3683</v>
          </cell>
          <cell r="H164">
            <v>3683</v>
          </cell>
          <cell r="I164">
            <v>3683</v>
          </cell>
          <cell r="J164">
            <v>3683</v>
          </cell>
          <cell r="K164">
            <v>3683</v>
          </cell>
          <cell r="L164">
            <v>3683</v>
          </cell>
          <cell r="M164">
            <v>3683</v>
          </cell>
          <cell r="N164">
            <v>3683</v>
          </cell>
          <cell r="O164">
            <v>3683</v>
          </cell>
          <cell r="P164">
            <v>3683</v>
          </cell>
          <cell r="Q164">
            <v>3687</v>
          </cell>
        </row>
        <row r="165">
          <cell r="B165" t="str">
            <v>30301042202</v>
          </cell>
          <cell r="C165" t="str">
            <v>30301</v>
          </cell>
          <cell r="D165">
            <v>2202</v>
          </cell>
          <cell r="E165">
            <v>128874</v>
          </cell>
          <cell r="F165">
            <v>10739</v>
          </cell>
          <cell r="G165">
            <v>10739</v>
          </cell>
          <cell r="H165">
            <v>10739</v>
          </cell>
          <cell r="I165">
            <v>10739</v>
          </cell>
          <cell r="J165">
            <v>10739</v>
          </cell>
          <cell r="K165">
            <v>10739</v>
          </cell>
          <cell r="L165">
            <v>10739</v>
          </cell>
          <cell r="M165">
            <v>10739</v>
          </cell>
          <cell r="N165">
            <v>10739</v>
          </cell>
          <cell r="O165">
            <v>10739</v>
          </cell>
          <cell r="P165">
            <v>10739</v>
          </cell>
          <cell r="Q165">
            <v>10745</v>
          </cell>
        </row>
        <row r="166">
          <cell r="B166" t="str">
            <v>30301042207</v>
          </cell>
          <cell r="C166" t="str">
            <v>30301</v>
          </cell>
          <cell r="D166">
            <v>2207</v>
          </cell>
          <cell r="E166">
            <v>32556</v>
          </cell>
          <cell r="F166">
            <v>2713</v>
          </cell>
          <cell r="G166">
            <v>2713</v>
          </cell>
          <cell r="H166">
            <v>2713</v>
          </cell>
          <cell r="I166">
            <v>2713</v>
          </cell>
          <cell r="J166">
            <v>2713</v>
          </cell>
          <cell r="K166">
            <v>2713</v>
          </cell>
          <cell r="L166">
            <v>2713</v>
          </cell>
          <cell r="M166">
            <v>2713</v>
          </cell>
          <cell r="N166">
            <v>2713</v>
          </cell>
          <cell r="O166">
            <v>2713</v>
          </cell>
          <cell r="P166">
            <v>2713</v>
          </cell>
          <cell r="Q166">
            <v>2713</v>
          </cell>
        </row>
        <row r="167">
          <cell r="B167" t="str">
            <v>30301042208</v>
          </cell>
          <cell r="C167" t="str">
            <v>30301</v>
          </cell>
          <cell r="D167">
            <v>2208</v>
          </cell>
          <cell r="E167">
            <v>1847</v>
          </cell>
          <cell r="F167">
            <v>154</v>
          </cell>
          <cell r="G167">
            <v>154</v>
          </cell>
          <cell r="H167">
            <v>154</v>
          </cell>
          <cell r="I167">
            <v>154</v>
          </cell>
          <cell r="J167">
            <v>154</v>
          </cell>
          <cell r="K167">
            <v>154</v>
          </cell>
          <cell r="L167">
            <v>154</v>
          </cell>
          <cell r="M167">
            <v>154</v>
          </cell>
          <cell r="N167">
            <v>154</v>
          </cell>
          <cell r="O167">
            <v>154</v>
          </cell>
          <cell r="P167">
            <v>154</v>
          </cell>
          <cell r="Q167">
            <v>153</v>
          </cell>
        </row>
        <row r="168">
          <cell r="B168" t="str">
            <v>30301042306</v>
          </cell>
          <cell r="C168" t="str">
            <v>30301</v>
          </cell>
          <cell r="D168">
            <v>2306</v>
          </cell>
          <cell r="E168">
            <v>121840</v>
          </cell>
          <cell r="F168">
            <v>10153</v>
          </cell>
          <cell r="G168">
            <v>10153</v>
          </cell>
          <cell r="H168">
            <v>10153</v>
          </cell>
          <cell r="I168">
            <v>10153</v>
          </cell>
          <cell r="J168">
            <v>10153</v>
          </cell>
          <cell r="K168">
            <v>10153</v>
          </cell>
          <cell r="L168">
            <v>10153</v>
          </cell>
          <cell r="M168">
            <v>10153</v>
          </cell>
          <cell r="N168">
            <v>10153</v>
          </cell>
          <cell r="O168">
            <v>10153</v>
          </cell>
          <cell r="P168">
            <v>10153</v>
          </cell>
          <cell r="Q168">
            <v>10157</v>
          </cell>
        </row>
        <row r="169">
          <cell r="B169" t="str">
            <v>30301042701</v>
          </cell>
          <cell r="C169" t="str">
            <v>30301</v>
          </cell>
          <cell r="D169">
            <v>2701</v>
          </cell>
          <cell r="E169">
            <v>37400</v>
          </cell>
          <cell r="F169">
            <v>3117</v>
          </cell>
          <cell r="G169">
            <v>3117</v>
          </cell>
          <cell r="H169">
            <v>3117</v>
          </cell>
          <cell r="I169">
            <v>3117</v>
          </cell>
          <cell r="J169">
            <v>3117</v>
          </cell>
          <cell r="K169">
            <v>3117</v>
          </cell>
          <cell r="L169">
            <v>3117</v>
          </cell>
          <cell r="M169">
            <v>3117</v>
          </cell>
          <cell r="N169">
            <v>3117</v>
          </cell>
          <cell r="O169">
            <v>3117</v>
          </cell>
          <cell r="P169">
            <v>3117</v>
          </cell>
          <cell r="Q169">
            <v>3113</v>
          </cell>
        </row>
        <row r="170">
          <cell r="B170" t="str">
            <v>30301042702</v>
          </cell>
          <cell r="C170" t="str">
            <v>30301</v>
          </cell>
          <cell r="D170">
            <v>2702</v>
          </cell>
          <cell r="E170">
            <v>40700</v>
          </cell>
          <cell r="F170">
            <v>3391</v>
          </cell>
          <cell r="G170">
            <v>3391</v>
          </cell>
          <cell r="H170">
            <v>3391</v>
          </cell>
          <cell r="I170">
            <v>3391</v>
          </cell>
          <cell r="J170">
            <v>3391</v>
          </cell>
          <cell r="K170">
            <v>3391</v>
          </cell>
          <cell r="L170">
            <v>3391</v>
          </cell>
          <cell r="M170">
            <v>3391</v>
          </cell>
          <cell r="N170">
            <v>3391</v>
          </cell>
          <cell r="O170">
            <v>3391</v>
          </cell>
          <cell r="P170">
            <v>3391</v>
          </cell>
          <cell r="Q170">
            <v>3399</v>
          </cell>
        </row>
        <row r="171">
          <cell r="B171" t="str">
            <v>30301042705</v>
          </cell>
          <cell r="C171" t="str">
            <v>30301</v>
          </cell>
          <cell r="D171">
            <v>2705</v>
          </cell>
          <cell r="E171">
            <v>240000</v>
          </cell>
          <cell r="F171">
            <v>20000</v>
          </cell>
          <cell r="G171">
            <v>20000</v>
          </cell>
          <cell r="H171">
            <v>20000</v>
          </cell>
          <cell r="I171">
            <v>20000</v>
          </cell>
          <cell r="J171">
            <v>20000</v>
          </cell>
          <cell r="K171">
            <v>20000</v>
          </cell>
          <cell r="L171">
            <v>20000</v>
          </cell>
          <cell r="M171">
            <v>20000</v>
          </cell>
          <cell r="N171">
            <v>20000</v>
          </cell>
          <cell r="O171">
            <v>20000</v>
          </cell>
          <cell r="P171">
            <v>20000</v>
          </cell>
          <cell r="Q171">
            <v>20000</v>
          </cell>
        </row>
        <row r="172">
          <cell r="B172" t="str">
            <v>30301042800</v>
          </cell>
          <cell r="C172" t="str">
            <v>30301</v>
          </cell>
          <cell r="D172">
            <v>2800</v>
          </cell>
          <cell r="E172">
            <v>128800</v>
          </cell>
          <cell r="F172">
            <v>10733</v>
          </cell>
          <cell r="G172">
            <v>10733</v>
          </cell>
          <cell r="H172">
            <v>10733</v>
          </cell>
          <cell r="I172">
            <v>10733</v>
          </cell>
          <cell r="J172">
            <v>10733</v>
          </cell>
          <cell r="K172">
            <v>10733</v>
          </cell>
          <cell r="L172">
            <v>10733</v>
          </cell>
          <cell r="M172">
            <v>10733</v>
          </cell>
          <cell r="N172">
            <v>10733</v>
          </cell>
          <cell r="O172">
            <v>10733</v>
          </cell>
          <cell r="P172">
            <v>10733</v>
          </cell>
          <cell r="Q172">
            <v>10737</v>
          </cell>
        </row>
        <row r="173">
          <cell r="B173" t="str">
            <v>30301042900</v>
          </cell>
          <cell r="C173" t="str">
            <v>30301</v>
          </cell>
          <cell r="D173">
            <v>2900</v>
          </cell>
          <cell r="E173">
            <v>89900</v>
          </cell>
          <cell r="F173">
            <v>7492</v>
          </cell>
          <cell r="G173">
            <v>7492</v>
          </cell>
          <cell r="H173">
            <v>7492</v>
          </cell>
          <cell r="I173">
            <v>7492</v>
          </cell>
          <cell r="J173">
            <v>7492</v>
          </cell>
          <cell r="K173">
            <v>7492</v>
          </cell>
          <cell r="L173">
            <v>7492</v>
          </cell>
          <cell r="M173">
            <v>7492</v>
          </cell>
          <cell r="N173">
            <v>7492</v>
          </cell>
          <cell r="O173">
            <v>7492</v>
          </cell>
          <cell r="P173">
            <v>7492</v>
          </cell>
          <cell r="Q173">
            <v>7488</v>
          </cell>
        </row>
        <row r="174">
          <cell r="B174" t="str">
            <v>30301042907</v>
          </cell>
          <cell r="C174" t="str">
            <v>30301</v>
          </cell>
          <cell r="D174">
            <v>2907</v>
          </cell>
          <cell r="E174">
            <v>5600</v>
          </cell>
          <cell r="F174">
            <v>467</v>
          </cell>
          <cell r="G174">
            <v>467</v>
          </cell>
          <cell r="H174">
            <v>467</v>
          </cell>
          <cell r="I174">
            <v>467</v>
          </cell>
          <cell r="J174">
            <v>467</v>
          </cell>
          <cell r="K174">
            <v>467</v>
          </cell>
          <cell r="L174">
            <v>467</v>
          </cell>
          <cell r="M174">
            <v>467</v>
          </cell>
          <cell r="N174">
            <v>467</v>
          </cell>
          <cell r="O174">
            <v>467</v>
          </cell>
          <cell r="P174">
            <v>467</v>
          </cell>
          <cell r="Q174">
            <v>463</v>
          </cell>
        </row>
        <row r="175">
          <cell r="B175" t="str">
            <v>30301043101</v>
          </cell>
          <cell r="C175" t="str">
            <v>30301</v>
          </cell>
          <cell r="D175">
            <v>3101</v>
          </cell>
          <cell r="E175">
            <v>50000</v>
          </cell>
          <cell r="F175">
            <v>4166</v>
          </cell>
          <cell r="G175">
            <v>4166</v>
          </cell>
          <cell r="H175">
            <v>4166</v>
          </cell>
          <cell r="I175">
            <v>4166</v>
          </cell>
          <cell r="J175">
            <v>4166</v>
          </cell>
          <cell r="K175">
            <v>4166</v>
          </cell>
          <cell r="L175">
            <v>4166</v>
          </cell>
          <cell r="M175">
            <v>4166</v>
          </cell>
          <cell r="N175">
            <v>4166</v>
          </cell>
          <cell r="O175">
            <v>4166</v>
          </cell>
          <cell r="P175">
            <v>4166</v>
          </cell>
          <cell r="Q175">
            <v>4174</v>
          </cell>
        </row>
        <row r="176">
          <cell r="B176" t="str">
            <v>30301043103</v>
          </cell>
          <cell r="C176" t="str">
            <v>30301</v>
          </cell>
          <cell r="D176">
            <v>3103</v>
          </cell>
          <cell r="E176">
            <v>178200</v>
          </cell>
          <cell r="F176">
            <v>14850</v>
          </cell>
          <cell r="G176">
            <v>14850</v>
          </cell>
          <cell r="H176">
            <v>14850</v>
          </cell>
          <cell r="I176">
            <v>14850</v>
          </cell>
          <cell r="J176">
            <v>14850</v>
          </cell>
          <cell r="K176">
            <v>14850</v>
          </cell>
          <cell r="L176">
            <v>14850</v>
          </cell>
          <cell r="M176">
            <v>14850</v>
          </cell>
          <cell r="N176">
            <v>14850</v>
          </cell>
          <cell r="O176">
            <v>14850</v>
          </cell>
          <cell r="P176">
            <v>14850</v>
          </cell>
          <cell r="Q176">
            <v>14850</v>
          </cell>
        </row>
        <row r="177">
          <cell r="B177" t="str">
            <v>30301043302</v>
          </cell>
          <cell r="C177" t="str">
            <v>30301</v>
          </cell>
          <cell r="D177">
            <v>3302</v>
          </cell>
          <cell r="E177">
            <v>106600</v>
          </cell>
          <cell r="F177">
            <v>8883</v>
          </cell>
          <cell r="G177">
            <v>8883</v>
          </cell>
          <cell r="H177">
            <v>8883</v>
          </cell>
          <cell r="I177">
            <v>8883</v>
          </cell>
          <cell r="J177">
            <v>8883</v>
          </cell>
          <cell r="K177">
            <v>8883</v>
          </cell>
          <cell r="L177">
            <v>8883</v>
          </cell>
          <cell r="M177">
            <v>8883</v>
          </cell>
          <cell r="N177">
            <v>8883</v>
          </cell>
          <cell r="O177">
            <v>8883</v>
          </cell>
          <cell r="P177">
            <v>8883</v>
          </cell>
          <cell r="Q177">
            <v>8887</v>
          </cell>
        </row>
        <row r="178">
          <cell r="B178" t="str">
            <v>30301043303</v>
          </cell>
          <cell r="C178" t="str">
            <v>30301</v>
          </cell>
          <cell r="D178">
            <v>3303</v>
          </cell>
          <cell r="E178">
            <v>98800</v>
          </cell>
          <cell r="F178">
            <v>8233</v>
          </cell>
          <cell r="G178">
            <v>8233</v>
          </cell>
          <cell r="H178">
            <v>8233</v>
          </cell>
          <cell r="I178">
            <v>8233</v>
          </cell>
          <cell r="J178">
            <v>8233</v>
          </cell>
          <cell r="K178">
            <v>8233</v>
          </cell>
          <cell r="L178">
            <v>8233</v>
          </cell>
          <cell r="M178">
            <v>8233</v>
          </cell>
          <cell r="N178">
            <v>8233</v>
          </cell>
          <cell r="O178">
            <v>8233</v>
          </cell>
          <cell r="P178">
            <v>8233</v>
          </cell>
          <cell r="Q178">
            <v>8237</v>
          </cell>
        </row>
        <row r="179">
          <cell r="B179" t="str">
            <v>30301043401</v>
          </cell>
          <cell r="C179" t="str">
            <v>30301</v>
          </cell>
          <cell r="D179">
            <v>3401</v>
          </cell>
          <cell r="E179">
            <v>20000</v>
          </cell>
          <cell r="F179">
            <v>1666</v>
          </cell>
          <cell r="G179">
            <v>1666</v>
          </cell>
          <cell r="H179">
            <v>1666</v>
          </cell>
          <cell r="I179">
            <v>1666</v>
          </cell>
          <cell r="J179">
            <v>1666</v>
          </cell>
          <cell r="K179">
            <v>1666</v>
          </cell>
          <cell r="L179">
            <v>1666</v>
          </cell>
          <cell r="M179">
            <v>1666</v>
          </cell>
          <cell r="N179">
            <v>1666</v>
          </cell>
          <cell r="O179">
            <v>1666</v>
          </cell>
          <cell r="P179">
            <v>1666</v>
          </cell>
          <cell r="Q179">
            <v>1674</v>
          </cell>
        </row>
        <row r="180">
          <cell r="B180" t="str">
            <v>30302041302</v>
          </cell>
          <cell r="C180" t="str">
            <v>30302</v>
          </cell>
          <cell r="D180">
            <v>1302</v>
          </cell>
          <cell r="E180">
            <v>143800</v>
          </cell>
          <cell r="F180">
            <v>11983</v>
          </cell>
          <cell r="G180">
            <v>11983</v>
          </cell>
          <cell r="H180">
            <v>11983</v>
          </cell>
          <cell r="I180">
            <v>11983</v>
          </cell>
          <cell r="J180">
            <v>11983</v>
          </cell>
          <cell r="K180">
            <v>11983</v>
          </cell>
          <cell r="L180">
            <v>11983</v>
          </cell>
          <cell r="M180">
            <v>11983</v>
          </cell>
          <cell r="N180">
            <v>11984</v>
          </cell>
          <cell r="O180">
            <v>11984</v>
          </cell>
          <cell r="P180">
            <v>11984</v>
          </cell>
          <cell r="Q180">
            <v>11984</v>
          </cell>
        </row>
        <row r="181">
          <cell r="B181" t="str">
            <v>30302042103</v>
          </cell>
          <cell r="C181" t="str">
            <v>30302</v>
          </cell>
          <cell r="D181">
            <v>2103</v>
          </cell>
          <cell r="E181">
            <v>51000</v>
          </cell>
          <cell r="F181">
            <v>4250</v>
          </cell>
          <cell r="G181">
            <v>4250</v>
          </cell>
          <cell r="H181">
            <v>4250</v>
          </cell>
          <cell r="I181">
            <v>4250</v>
          </cell>
          <cell r="J181">
            <v>4250</v>
          </cell>
          <cell r="K181">
            <v>4250</v>
          </cell>
          <cell r="L181">
            <v>4250</v>
          </cell>
          <cell r="M181">
            <v>4250</v>
          </cell>
          <cell r="N181">
            <v>4250</v>
          </cell>
          <cell r="O181">
            <v>4250</v>
          </cell>
          <cell r="P181">
            <v>4250</v>
          </cell>
          <cell r="Q181">
            <v>4250</v>
          </cell>
        </row>
        <row r="182">
          <cell r="B182" t="str">
            <v>30302042201</v>
          </cell>
          <cell r="C182" t="str">
            <v>30302</v>
          </cell>
          <cell r="D182">
            <v>2201</v>
          </cell>
          <cell r="E182">
            <v>358200</v>
          </cell>
          <cell r="F182">
            <v>29850</v>
          </cell>
          <cell r="G182">
            <v>29850</v>
          </cell>
          <cell r="H182">
            <v>29850</v>
          </cell>
          <cell r="I182">
            <v>29850</v>
          </cell>
          <cell r="J182">
            <v>29850</v>
          </cell>
          <cell r="K182">
            <v>29850</v>
          </cell>
          <cell r="L182">
            <v>29850</v>
          </cell>
          <cell r="M182">
            <v>29850</v>
          </cell>
          <cell r="N182">
            <v>29850</v>
          </cell>
          <cell r="O182">
            <v>29850</v>
          </cell>
          <cell r="P182">
            <v>29850</v>
          </cell>
          <cell r="Q182">
            <v>29850</v>
          </cell>
        </row>
        <row r="183">
          <cell r="B183" t="str">
            <v>30302042202</v>
          </cell>
          <cell r="C183" t="str">
            <v>30302</v>
          </cell>
          <cell r="D183">
            <v>2202</v>
          </cell>
          <cell r="E183">
            <v>78601</v>
          </cell>
          <cell r="F183">
            <v>6550</v>
          </cell>
          <cell r="G183">
            <v>6550</v>
          </cell>
          <cell r="H183">
            <v>6550</v>
          </cell>
          <cell r="I183">
            <v>6550</v>
          </cell>
          <cell r="J183">
            <v>6550</v>
          </cell>
          <cell r="K183">
            <v>6550</v>
          </cell>
          <cell r="L183">
            <v>6550</v>
          </cell>
          <cell r="M183">
            <v>6550</v>
          </cell>
          <cell r="N183">
            <v>6550</v>
          </cell>
          <cell r="O183">
            <v>6550</v>
          </cell>
          <cell r="P183">
            <v>6550</v>
          </cell>
          <cell r="Q183">
            <v>6551</v>
          </cell>
        </row>
        <row r="184">
          <cell r="B184" t="str">
            <v>30302042207</v>
          </cell>
          <cell r="C184" t="str">
            <v>30302</v>
          </cell>
          <cell r="D184">
            <v>2207</v>
          </cell>
          <cell r="E184">
            <v>23111</v>
          </cell>
          <cell r="F184">
            <v>1926</v>
          </cell>
          <cell r="G184">
            <v>1926</v>
          </cell>
          <cell r="H184">
            <v>1926</v>
          </cell>
          <cell r="I184">
            <v>1926</v>
          </cell>
          <cell r="J184">
            <v>1926</v>
          </cell>
          <cell r="K184">
            <v>1926</v>
          </cell>
          <cell r="L184">
            <v>1926</v>
          </cell>
          <cell r="M184">
            <v>1926</v>
          </cell>
          <cell r="N184">
            <v>1926</v>
          </cell>
          <cell r="O184">
            <v>1926</v>
          </cell>
          <cell r="P184">
            <v>1926</v>
          </cell>
          <cell r="Q184">
            <v>1925</v>
          </cell>
        </row>
        <row r="185">
          <cell r="B185" t="str">
            <v>30302042208</v>
          </cell>
          <cell r="C185" t="str">
            <v>30302</v>
          </cell>
          <cell r="D185">
            <v>2208</v>
          </cell>
          <cell r="E185">
            <v>5522</v>
          </cell>
          <cell r="F185">
            <v>460</v>
          </cell>
          <cell r="G185">
            <v>460</v>
          </cell>
          <cell r="H185">
            <v>460</v>
          </cell>
          <cell r="I185">
            <v>460</v>
          </cell>
          <cell r="J185">
            <v>460</v>
          </cell>
          <cell r="K185">
            <v>460</v>
          </cell>
          <cell r="L185">
            <v>460</v>
          </cell>
          <cell r="M185">
            <v>460</v>
          </cell>
          <cell r="N185">
            <v>460</v>
          </cell>
          <cell r="O185">
            <v>460</v>
          </cell>
          <cell r="P185">
            <v>460</v>
          </cell>
          <cell r="Q185">
            <v>462</v>
          </cell>
        </row>
        <row r="186">
          <cell r="B186" t="str">
            <v>30302042306</v>
          </cell>
          <cell r="C186" t="str">
            <v>30302</v>
          </cell>
          <cell r="D186">
            <v>2306</v>
          </cell>
          <cell r="E186">
            <v>32100</v>
          </cell>
          <cell r="F186">
            <v>2675</v>
          </cell>
          <cell r="G186">
            <v>2675</v>
          </cell>
          <cell r="H186">
            <v>2675</v>
          </cell>
          <cell r="I186">
            <v>2675</v>
          </cell>
          <cell r="J186">
            <v>2675</v>
          </cell>
          <cell r="K186">
            <v>2675</v>
          </cell>
          <cell r="L186">
            <v>2675</v>
          </cell>
          <cell r="M186">
            <v>2675</v>
          </cell>
          <cell r="N186">
            <v>2675</v>
          </cell>
          <cell r="O186">
            <v>2675</v>
          </cell>
          <cell r="P186">
            <v>2675</v>
          </cell>
          <cell r="Q186">
            <v>2675</v>
          </cell>
        </row>
        <row r="187">
          <cell r="B187" t="str">
            <v>30302042701</v>
          </cell>
          <cell r="C187" t="str">
            <v>30302</v>
          </cell>
          <cell r="D187">
            <v>2701</v>
          </cell>
          <cell r="E187">
            <v>117400</v>
          </cell>
          <cell r="F187">
            <v>9783</v>
          </cell>
          <cell r="G187">
            <v>9783</v>
          </cell>
          <cell r="H187">
            <v>9783</v>
          </cell>
          <cell r="I187">
            <v>9783</v>
          </cell>
          <cell r="J187">
            <v>9783</v>
          </cell>
          <cell r="K187">
            <v>9783</v>
          </cell>
          <cell r="L187">
            <v>9783</v>
          </cell>
          <cell r="M187">
            <v>9783</v>
          </cell>
          <cell r="N187">
            <v>9783</v>
          </cell>
          <cell r="O187">
            <v>9783</v>
          </cell>
          <cell r="P187">
            <v>9783</v>
          </cell>
          <cell r="Q187">
            <v>9787</v>
          </cell>
        </row>
        <row r="188">
          <cell r="B188" t="str">
            <v>30302042702</v>
          </cell>
          <cell r="C188" t="str">
            <v>30302</v>
          </cell>
          <cell r="D188">
            <v>2702</v>
          </cell>
          <cell r="E188">
            <v>7700</v>
          </cell>
          <cell r="F188">
            <v>641</v>
          </cell>
          <cell r="G188">
            <v>641</v>
          </cell>
          <cell r="H188">
            <v>641</v>
          </cell>
          <cell r="I188">
            <v>641</v>
          </cell>
          <cell r="J188">
            <v>641</v>
          </cell>
          <cell r="K188">
            <v>641</v>
          </cell>
          <cell r="L188">
            <v>641</v>
          </cell>
          <cell r="M188">
            <v>641</v>
          </cell>
          <cell r="N188">
            <v>643</v>
          </cell>
          <cell r="O188">
            <v>643</v>
          </cell>
          <cell r="P188">
            <v>643</v>
          </cell>
          <cell r="Q188">
            <v>643</v>
          </cell>
        </row>
        <row r="189">
          <cell r="B189" t="str">
            <v>30302042800</v>
          </cell>
          <cell r="C189" t="str">
            <v>30302</v>
          </cell>
          <cell r="D189">
            <v>2800</v>
          </cell>
          <cell r="E189">
            <v>44400</v>
          </cell>
          <cell r="F189">
            <v>3700</v>
          </cell>
          <cell r="G189">
            <v>3700</v>
          </cell>
          <cell r="H189">
            <v>3700</v>
          </cell>
          <cell r="I189">
            <v>3700</v>
          </cell>
          <cell r="J189">
            <v>3700</v>
          </cell>
          <cell r="K189">
            <v>3700</v>
          </cell>
          <cell r="L189">
            <v>3700</v>
          </cell>
          <cell r="M189">
            <v>3700</v>
          </cell>
          <cell r="N189">
            <v>3700</v>
          </cell>
          <cell r="O189">
            <v>3700</v>
          </cell>
          <cell r="P189">
            <v>3700</v>
          </cell>
          <cell r="Q189">
            <v>3700</v>
          </cell>
        </row>
        <row r="190">
          <cell r="B190" t="str">
            <v>30302042900</v>
          </cell>
          <cell r="C190" t="str">
            <v>30302</v>
          </cell>
          <cell r="D190">
            <v>2900</v>
          </cell>
          <cell r="E190">
            <v>145000</v>
          </cell>
          <cell r="F190">
            <v>12083</v>
          </cell>
          <cell r="G190">
            <v>12083</v>
          </cell>
          <cell r="H190">
            <v>12083</v>
          </cell>
          <cell r="I190">
            <v>12083</v>
          </cell>
          <cell r="J190">
            <v>12083</v>
          </cell>
          <cell r="K190">
            <v>12083</v>
          </cell>
          <cell r="L190">
            <v>12083</v>
          </cell>
          <cell r="M190">
            <v>12083</v>
          </cell>
          <cell r="N190">
            <v>12083</v>
          </cell>
          <cell r="O190">
            <v>12083</v>
          </cell>
          <cell r="P190">
            <v>12085</v>
          </cell>
          <cell r="Q190">
            <v>12085</v>
          </cell>
        </row>
        <row r="191">
          <cell r="B191" t="str">
            <v>30302042907</v>
          </cell>
          <cell r="C191" t="str">
            <v>30302</v>
          </cell>
          <cell r="D191">
            <v>2907</v>
          </cell>
          <cell r="E191">
            <v>50700</v>
          </cell>
          <cell r="F191">
            <v>4225</v>
          </cell>
          <cell r="G191">
            <v>4225</v>
          </cell>
          <cell r="H191">
            <v>4225</v>
          </cell>
          <cell r="I191">
            <v>4225</v>
          </cell>
          <cell r="J191">
            <v>4225</v>
          </cell>
          <cell r="K191">
            <v>4225</v>
          </cell>
          <cell r="L191">
            <v>4225</v>
          </cell>
          <cell r="M191">
            <v>4225</v>
          </cell>
          <cell r="N191">
            <v>4225</v>
          </cell>
          <cell r="O191">
            <v>4225</v>
          </cell>
          <cell r="P191">
            <v>4225</v>
          </cell>
          <cell r="Q191">
            <v>4225</v>
          </cell>
        </row>
        <row r="192">
          <cell r="B192" t="str">
            <v>30302043101</v>
          </cell>
          <cell r="C192" t="str">
            <v>30302</v>
          </cell>
          <cell r="D192">
            <v>3101</v>
          </cell>
          <cell r="E192">
            <v>41300</v>
          </cell>
          <cell r="F192">
            <v>3442</v>
          </cell>
          <cell r="G192">
            <v>3442</v>
          </cell>
          <cell r="H192">
            <v>3442</v>
          </cell>
          <cell r="I192">
            <v>3442</v>
          </cell>
          <cell r="J192">
            <v>3442</v>
          </cell>
          <cell r="K192">
            <v>3442</v>
          </cell>
          <cell r="L192">
            <v>3442</v>
          </cell>
          <cell r="M192">
            <v>3442</v>
          </cell>
          <cell r="N192">
            <v>3441</v>
          </cell>
          <cell r="O192">
            <v>3441</v>
          </cell>
          <cell r="P192">
            <v>3441</v>
          </cell>
          <cell r="Q192">
            <v>3441</v>
          </cell>
        </row>
        <row r="193">
          <cell r="B193" t="str">
            <v>30302043103</v>
          </cell>
          <cell r="C193" t="str">
            <v>30302</v>
          </cell>
          <cell r="D193">
            <v>3103</v>
          </cell>
          <cell r="E193">
            <v>13900</v>
          </cell>
          <cell r="F193">
            <v>1159</v>
          </cell>
          <cell r="G193">
            <v>1159</v>
          </cell>
          <cell r="H193">
            <v>1159</v>
          </cell>
          <cell r="I193">
            <v>1159</v>
          </cell>
          <cell r="J193">
            <v>1158</v>
          </cell>
          <cell r="K193">
            <v>1158</v>
          </cell>
          <cell r="L193">
            <v>1158</v>
          </cell>
          <cell r="M193">
            <v>1158</v>
          </cell>
          <cell r="N193">
            <v>1158</v>
          </cell>
          <cell r="O193">
            <v>1158</v>
          </cell>
          <cell r="P193">
            <v>1158</v>
          </cell>
          <cell r="Q193">
            <v>1158</v>
          </cell>
        </row>
        <row r="194">
          <cell r="B194" t="str">
            <v>30302043302</v>
          </cell>
          <cell r="C194" t="str">
            <v>30302</v>
          </cell>
          <cell r="D194">
            <v>3302</v>
          </cell>
          <cell r="E194">
            <v>196500</v>
          </cell>
          <cell r="F194">
            <v>16375</v>
          </cell>
          <cell r="G194">
            <v>16375</v>
          </cell>
          <cell r="H194">
            <v>16375</v>
          </cell>
          <cell r="I194">
            <v>16375</v>
          </cell>
          <cell r="J194">
            <v>16375</v>
          </cell>
          <cell r="K194">
            <v>16375</v>
          </cell>
          <cell r="L194">
            <v>16375</v>
          </cell>
          <cell r="M194">
            <v>16375</v>
          </cell>
          <cell r="N194">
            <v>16375</v>
          </cell>
          <cell r="O194">
            <v>16375</v>
          </cell>
          <cell r="P194">
            <v>16375</v>
          </cell>
          <cell r="Q194">
            <v>16375</v>
          </cell>
        </row>
        <row r="195">
          <cell r="B195" t="str">
            <v>30302043303</v>
          </cell>
          <cell r="C195" t="str">
            <v>30302</v>
          </cell>
          <cell r="D195">
            <v>3303</v>
          </cell>
          <cell r="E195">
            <v>21900</v>
          </cell>
          <cell r="F195">
            <v>1825</v>
          </cell>
          <cell r="G195">
            <v>1825</v>
          </cell>
          <cell r="H195">
            <v>1825</v>
          </cell>
          <cell r="I195">
            <v>1825</v>
          </cell>
          <cell r="J195">
            <v>1825</v>
          </cell>
          <cell r="K195">
            <v>1825</v>
          </cell>
          <cell r="L195">
            <v>1825</v>
          </cell>
          <cell r="M195">
            <v>1825</v>
          </cell>
          <cell r="N195">
            <v>1825</v>
          </cell>
          <cell r="O195">
            <v>1825</v>
          </cell>
          <cell r="P195">
            <v>1825</v>
          </cell>
          <cell r="Q195">
            <v>1825</v>
          </cell>
        </row>
        <row r="196">
          <cell r="B196" t="str">
            <v>30303061302</v>
          </cell>
          <cell r="C196" t="str">
            <v>30303</v>
          </cell>
          <cell r="D196">
            <v>1302</v>
          </cell>
          <cell r="E196">
            <v>68000</v>
          </cell>
          <cell r="F196">
            <v>3000</v>
          </cell>
          <cell r="G196">
            <v>6000</v>
          </cell>
          <cell r="H196">
            <v>7500</v>
          </cell>
          <cell r="I196">
            <v>5000</v>
          </cell>
          <cell r="J196">
            <v>6500</v>
          </cell>
          <cell r="K196">
            <v>7000</v>
          </cell>
          <cell r="L196">
            <v>6000</v>
          </cell>
          <cell r="M196">
            <v>5500</v>
          </cell>
          <cell r="N196">
            <v>6000</v>
          </cell>
          <cell r="O196">
            <v>6000</v>
          </cell>
          <cell r="P196">
            <v>6000</v>
          </cell>
          <cell r="Q196">
            <v>3500</v>
          </cell>
        </row>
        <row r="197">
          <cell r="B197" t="str">
            <v>30303062103</v>
          </cell>
          <cell r="C197" t="str">
            <v>30303</v>
          </cell>
          <cell r="D197">
            <v>2103</v>
          </cell>
          <cell r="E197">
            <v>51000</v>
          </cell>
          <cell r="F197">
            <v>4250</v>
          </cell>
          <cell r="G197">
            <v>4250</v>
          </cell>
          <cell r="H197">
            <v>4250</v>
          </cell>
          <cell r="I197">
            <v>4250</v>
          </cell>
          <cell r="J197">
            <v>4250</v>
          </cell>
          <cell r="K197">
            <v>4250</v>
          </cell>
          <cell r="L197">
            <v>4250</v>
          </cell>
          <cell r="M197">
            <v>4250</v>
          </cell>
          <cell r="N197">
            <v>4250</v>
          </cell>
          <cell r="O197">
            <v>4250</v>
          </cell>
          <cell r="P197">
            <v>4250</v>
          </cell>
          <cell r="Q197">
            <v>4250</v>
          </cell>
        </row>
        <row r="198">
          <cell r="B198" t="str">
            <v>30303062201</v>
          </cell>
          <cell r="C198" t="str">
            <v>30303</v>
          </cell>
          <cell r="D198">
            <v>2201</v>
          </cell>
          <cell r="E198">
            <v>5100</v>
          </cell>
          <cell r="F198">
            <v>200</v>
          </cell>
          <cell r="G198">
            <v>300</v>
          </cell>
          <cell r="H198">
            <v>1500</v>
          </cell>
          <cell r="I198">
            <v>500</v>
          </cell>
          <cell r="J198">
            <v>400</v>
          </cell>
          <cell r="K198">
            <v>400</v>
          </cell>
          <cell r="L198">
            <v>400</v>
          </cell>
          <cell r="M198">
            <v>400</v>
          </cell>
          <cell r="N198">
            <v>400</v>
          </cell>
          <cell r="O198">
            <v>400</v>
          </cell>
          <cell r="P198">
            <v>200</v>
          </cell>
          <cell r="Q198">
            <v>0</v>
          </cell>
        </row>
        <row r="199">
          <cell r="B199" t="str">
            <v>30303062202</v>
          </cell>
          <cell r="C199" t="str">
            <v>30303</v>
          </cell>
          <cell r="D199">
            <v>2202</v>
          </cell>
          <cell r="E199">
            <v>30439</v>
          </cell>
          <cell r="F199">
            <v>2537</v>
          </cell>
          <cell r="G199">
            <v>2537</v>
          </cell>
          <cell r="H199">
            <v>2537</v>
          </cell>
          <cell r="I199">
            <v>2537</v>
          </cell>
          <cell r="J199">
            <v>2537</v>
          </cell>
          <cell r="K199">
            <v>2537</v>
          </cell>
          <cell r="L199">
            <v>2537</v>
          </cell>
          <cell r="M199">
            <v>2537</v>
          </cell>
          <cell r="N199">
            <v>2537</v>
          </cell>
          <cell r="O199">
            <v>2537</v>
          </cell>
          <cell r="P199">
            <v>2537</v>
          </cell>
          <cell r="Q199">
            <v>2532</v>
          </cell>
        </row>
        <row r="200">
          <cell r="B200" t="str">
            <v>30303062207</v>
          </cell>
          <cell r="C200" t="str">
            <v>30303</v>
          </cell>
          <cell r="D200">
            <v>2207</v>
          </cell>
          <cell r="E200">
            <v>15310</v>
          </cell>
          <cell r="F200">
            <v>800</v>
          </cell>
          <cell r="G200">
            <v>1000</v>
          </cell>
          <cell r="H200">
            <v>1500</v>
          </cell>
          <cell r="I200">
            <v>1500</v>
          </cell>
          <cell r="J200">
            <v>1500</v>
          </cell>
          <cell r="K200">
            <v>1500</v>
          </cell>
          <cell r="L200">
            <v>1500</v>
          </cell>
          <cell r="M200">
            <v>1400</v>
          </cell>
          <cell r="N200">
            <v>1500</v>
          </cell>
          <cell r="O200">
            <v>1310</v>
          </cell>
          <cell r="P200">
            <v>1000</v>
          </cell>
          <cell r="Q200">
            <v>800</v>
          </cell>
        </row>
        <row r="201">
          <cell r="B201" t="str">
            <v>30303062208</v>
          </cell>
          <cell r="C201" t="str">
            <v>30303</v>
          </cell>
          <cell r="D201">
            <v>2208</v>
          </cell>
          <cell r="E201">
            <v>1672</v>
          </cell>
          <cell r="F201">
            <v>139</v>
          </cell>
          <cell r="G201">
            <v>139</v>
          </cell>
          <cell r="H201">
            <v>139</v>
          </cell>
          <cell r="I201">
            <v>139</v>
          </cell>
          <cell r="J201">
            <v>139</v>
          </cell>
          <cell r="K201">
            <v>139</v>
          </cell>
          <cell r="L201">
            <v>139</v>
          </cell>
          <cell r="M201">
            <v>139</v>
          </cell>
          <cell r="N201">
            <v>139</v>
          </cell>
          <cell r="O201">
            <v>139</v>
          </cell>
          <cell r="P201">
            <v>139</v>
          </cell>
          <cell r="Q201">
            <v>143</v>
          </cell>
        </row>
        <row r="202">
          <cell r="B202" t="str">
            <v>30303062306</v>
          </cell>
          <cell r="C202" t="str">
            <v>30303</v>
          </cell>
          <cell r="D202">
            <v>2306</v>
          </cell>
          <cell r="E202">
            <v>20000</v>
          </cell>
          <cell r="F202">
            <v>0</v>
          </cell>
          <cell r="G202">
            <v>5000</v>
          </cell>
          <cell r="H202">
            <v>2500</v>
          </cell>
          <cell r="I202">
            <v>1500</v>
          </cell>
          <cell r="J202">
            <v>1500</v>
          </cell>
          <cell r="K202">
            <v>1000</v>
          </cell>
          <cell r="L202">
            <v>2500</v>
          </cell>
          <cell r="M202">
            <v>3000</v>
          </cell>
          <cell r="N202">
            <v>1500</v>
          </cell>
          <cell r="O202">
            <v>1500</v>
          </cell>
          <cell r="P202">
            <v>0</v>
          </cell>
          <cell r="Q202">
            <v>0</v>
          </cell>
        </row>
        <row r="203">
          <cell r="B203" t="str">
            <v>30303062701</v>
          </cell>
          <cell r="C203" t="str">
            <v>30303</v>
          </cell>
          <cell r="D203">
            <v>2701</v>
          </cell>
          <cell r="E203">
            <v>20100</v>
          </cell>
          <cell r="F203">
            <v>1000</v>
          </cell>
          <cell r="G203">
            <v>2100</v>
          </cell>
          <cell r="H203">
            <v>2000</v>
          </cell>
          <cell r="I203">
            <v>2000</v>
          </cell>
          <cell r="J203">
            <v>2000</v>
          </cell>
          <cell r="K203">
            <v>2000</v>
          </cell>
          <cell r="L203">
            <v>2000</v>
          </cell>
          <cell r="M203">
            <v>2000</v>
          </cell>
          <cell r="N203">
            <v>2000</v>
          </cell>
          <cell r="O203">
            <v>2000</v>
          </cell>
          <cell r="P203">
            <v>1000</v>
          </cell>
          <cell r="Q203">
            <v>0</v>
          </cell>
        </row>
        <row r="204">
          <cell r="B204" t="str">
            <v>30303062702</v>
          </cell>
          <cell r="C204" t="str">
            <v>30303</v>
          </cell>
          <cell r="D204">
            <v>2702</v>
          </cell>
          <cell r="E204">
            <v>3400</v>
          </cell>
          <cell r="F204">
            <v>0</v>
          </cell>
          <cell r="G204">
            <v>1000</v>
          </cell>
          <cell r="H204">
            <v>500</v>
          </cell>
          <cell r="I204">
            <v>800</v>
          </cell>
          <cell r="J204">
            <v>800</v>
          </cell>
          <cell r="K204">
            <v>300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B205" t="str">
            <v>30303062705</v>
          </cell>
          <cell r="C205" t="str">
            <v>30303</v>
          </cell>
          <cell r="D205">
            <v>2705</v>
          </cell>
          <cell r="E205">
            <v>39300</v>
          </cell>
          <cell r="F205">
            <v>2000</v>
          </cell>
          <cell r="G205">
            <v>4000</v>
          </cell>
          <cell r="H205">
            <v>5000</v>
          </cell>
          <cell r="I205">
            <v>4000</v>
          </cell>
          <cell r="J205">
            <v>4000</v>
          </cell>
          <cell r="K205">
            <v>4000</v>
          </cell>
          <cell r="L205">
            <v>4000</v>
          </cell>
          <cell r="M205">
            <v>4000</v>
          </cell>
          <cell r="N205">
            <v>3300</v>
          </cell>
          <cell r="O205">
            <v>3000</v>
          </cell>
          <cell r="P205">
            <v>2000</v>
          </cell>
          <cell r="Q205">
            <v>0</v>
          </cell>
        </row>
        <row r="206">
          <cell r="B206" t="str">
            <v>30303062800</v>
          </cell>
          <cell r="C206" t="str">
            <v>30303</v>
          </cell>
          <cell r="D206">
            <v>2800</v>
          </cell>
          <cell r="E206">
            <v>19900</v>
          </cell>
          <cell r="F206">
            <v>1658</v>
          </cell>
          <cell r="G206">
            <v>1658</v>
          </cell>
          <cell r="H206">
            <v>1658</v>
          </cell>
          <cell r="I206">
            <v>1658</v>
          </cell>
          <cell r="J206">
            <v>1658</v>
          </cell>
          <cell r="K206">
            <v>1658</v>
          </cell>
          <cell r="L206">
            <v>1658</v>
          </cell>
          <cell r="M206">
            <v>1658</v>
          </cell>
          <cell r="N206">
            <v>1658</v>
          </cell>
          <cell r="O206">
            <v>1658</v>
          </cell>
          <cell r="P206">
            <v>1658</v>
          </cell>
          <cell r="Q206">
            <v>1662</v>
          </cell>
        </row>
        <row r="207">
          <cell r="B207" t="str">
            <v>30303062900</v>
          </cell>
          <cell r="C207" t="str">
            <v>30303</v>
          </cell>
          <cell r="D207">
            <v>2900</v>
          </cell>
          <cell r="E207">
            <v>31700</v>
          </cell>
          <cell r="F207">
            <v>2500</v>
          </cell>
          <cell r="G207">
            <v>3000</v>
          </cell>
          <cell r="H207">
            <v>3500</v>
          </cell>
          <cell r="I207">
            <v>3500</v>
          </cell>
          <cell r="J207">
            <v>2500</v>
          </cell>
          <cell r="K207">
            <v>3000</v>
          </cell>
          <cell r="L207">
            <v>2500</v>
          </cell>
          <cell r="M207">
            <v>1500</v>
          </cell>
          <cell r="N207">
            <v>2500</v>
          </cell>
          <cell r="O207">
            <v>2500</v>
          </cell>
          <cell r="P207">
            <v>3700</v>
          </cell>
          <cell r="Q207">
            <v>1000</v>
          </cell>
        </row>
        <row r="208">
          <cell r="B208" t="str">
            <v>30303062907</v>
          </cell>
          <cell r="C208" t="str">
            <v>30303</v>
          </cell>
          <cell r="D208">
            <v>2907</v>
          </cell>
          <cell r="E208">
            <v>53300</v>
          </cell>
          <cell r="F208">
            <v>4000</v>
          </cell>
          <cell r="G208">
            <v>6000</v>
          </cell>
          <cell r="H208">
            <v>5000</v>
          </cell>
          <cell r="I208">
            <v>4800</v>
          </cell>
          <cell r="J208">
            <v>4500</v>
          </cell>
          <cell r="K208">
            <v>6000</v>
          </cell>
          <cell r="L208">
            <v>5000</v>
          </cell>
          <cell r="M208">
            <v>5000</v>
          </cell>
          <cell r="N208">
            <v>5000</v>
          </cell>
          <cell r="O208">
            <v>4000</v>
          </cell>
          <cell r="P208">
            <v>4000</v>
          </cell>
          <cell r="Q208">
            <v>0</v>
          </cell>
        </row>
        <row r="209">
          <cell r="B209" t="str">
            <v>30303063101</v>
          </cell>
          <cell r="C209" t="str">
            <v>30303</v>
          </cell>
          <cell r="D209">
            <v>3101</v>
          </cell>
          <cell r="E209">
            <v>32100</v>
          </cell>
          <cell r="F209">
            <v>2000</v>
          </cell>
          <cell r="G209">
            <v>4000</v>
          </cell>
          <cell r="H209">
            <v>3000</v>
          </cell>
          <cell r="I209">
            <v>2000</v>
          </cell>
          <cell r="J209">
            <v>2000</v>
          </cell>
          <cell r="K209">
            <v>3100</v>
          </cell>
          <cell r="L209">
            <v>3000</v>
          </cell>
          <cell r="M209">
            <v>2000</v>
          </cell>
          <cell r="N209">
            <v>3000</v>
          </cell>
          <cell r="O209">
            <v>4000</v>
          </cell>
          <cell r="P209">
            <v>3000</v>
          </cell>
          <cell r="Q209">
            <v>1000</v>
          </cell>
        </row>
        <row r="210">
          <cell r="B210" t="str">
            <v>30303063103</v>
          </cell>
          <cell r="C210" t="str">
            <v>30303</v>
          </cell>
          <cell r="D210">
            <v>3103</v>
          </cell>
          <cell r="E210">
            <v>19300</v>
          </cell>
          <cell r="F210">
            <v>1600</v>
          </cell>
          <cell r="G210">
            <v>2000</v>
          </cell>
          <cell r="H210">
            <v>2500</v>
          </cell>
          <cell r="I210">
            <v>1500</v>
          </cell>
          <cell r="J210">
            <v>1000</v>
          </cell>
          <cell r="K210">
            <v>1500</v>
          </cell>
          <cell r="L210">
            <v>2000</v>
          </cell>
          <cell r="M210">
            <v>2000</v>
          </cell>
          <cell r="N210">
            <v>2000</v>
          </cell>
          <cell r="O210">
            <v>2000</v>
          </cell>
          <cell r="P210">
            <v>1000</v>
          </cell>
          <cell r="Q210">
            <v>200</v>
          </cell>
        </row>
        <row r="211">
          <cell r="B211" t="str">
            <v>30303063110</v>
          </cell>
          <cell r="C211" t="str">
            <v>30303</v>
          </cell>
          <cell r="D211">
            <v>3110</v>
          </cell>
          <cell r="E211">
            <v>35300</v>
          </cell>
          <cell r="F211">
            <v>2000</v>
          </cell>
          <cell r="G211">
            <v>4000</v>
          </cell>
          <cell r="H211">
            <v>5000</v>
          </cell>
          <cell r="I211">
            <v>4300</v>
          </cell>
          <cell r="J211">
            <v>4000</v>
          </cell>
          <cell r="K211">
            <v>4000</v>
          </cell>
          <cell r="L211">
            <v>4000</v>
          </cell>
          <cell r="M211">
            <v>3000</v>
          </cell>
          <cell r="N211">
            <v>3000</v>
          </cell>
          <cell r="O211">
            <v>2000</v>
          </cell>
          <cell r="P211">
            <v>0</v>
          </cell>
          <cell r="Q211">
            <v>0</v>
          </cell>
        </row>
        <row r="212">
          <cell r="B212" t="str">
            <v>30303063302</v>
          </cell>
          <cell r="C212" t="str">
            <v>30303</v>
          </cell>
          <cell r="D212">
            <v>3302</v>
          </cell>
          <cell r="E212">
            <v>46200</v>
          </cell>
          <cell r="F212">
            <v>3850</v>
          </cell>
          <cell r="G212">
            <v>3850</v>
          </cell>
          <cell r="H212">
            <v>3850</v>
          </cell>
          <cell r="I212">
            <v>3850</v>
          </cell>
          <cell r="J212">
            <v>3850</v>
          </cell>
          <cell r="K212">
            <v>3850</v>
          </cell>
          <cell r="L212">
            <v>3850</v>
          </cell>
          <cell r="M212">
            <v>3850</v>
          </cell>
          <cell r="N212">
            <v>3850</v>
          </cell>
          <cell r="O212">
            <v>3850</v>
          </cell>
          <cell r="P212">
            <v>3850</v>
          </cell>
          <cell r="Q212">
            <v>3850</v>
          </cell>
        </row>
        <row r="213">
          <cell r="B213" t="str">
            <v>30303063303</v>
          </cell>
          <cell r="C213" t="str">
            <v>30303</v>
          </cell>
          <cell r="D213">
            <v>3303</v>
          </cell>
          <cell r="E213">
            <v>8900</v>
          </cell>
          <cell r="F213">
            <v>900</v>
          </cell>
          <cell r="G213">
            <v>800</v>
          </cell>
          <cell r="H213">
            <v>800</v>
          </cell>
          <cell r="I213">
            <v>700</v>
          </cell>
          <cell r="J213">
            <v>700</v>
          </cell>
          <cell r="K213">
            <v>800</v>
          </cell>
          <cell r="L213">
            <v>750</v>
          </cell>
          <cell r="M213">
            <v>750</v>
          </cell>
          <cell r="N213">
            <v>800</v>
          </cell>
          <cell r="O213">
            <v>900</v>
          </cell>
          <cell r="P213">
            <v>700</v>
          </cell>
          <cell r="Q213">
            <v>300</v>
          </cell>
        </row>
        <row r="214">
          <cell r="B214" t="str">
            <v>30304041302</v>
          </cell>
          <cell r="C214" t="str">
            <v>30304</v>
          </cell>
          <cell r="D214">
            <v>1302</v>
          </cell>
          <cell r="E214">
            <v>332000</v>
          </cell>
          <cell r="F214">
            <v>27666</v>
          </cell>
          <cell r="G214">
            <v>27666</v>
          </cell>
          <cell r="H214">
            <v>27666</v>
          </cell>
          <cell r="I214">
            <v>27666</v>
          </cell>
          <cell r="J214">
            <v>27666</v>
          </cell>
          <cell r="K214">
            <v>27666</v>
          </cell>
          <cell r="L214">
            <v>27666</v>
          </cell>
          <cell r="M214">
            <v>27666</v>
          </cell>
          <cell r="N214">
            <v>27666</v>
          </cell>
          <cell r="O214">
            <v>27666</v>
          </cell>
          <cell r="P214">
            <v>27666</v>
          </cell>
          <cell r="Q214">
            <v>27674</v>
          </cell>
        </row>
        <row r="215">
          <cell r="B215" t="str">
            <v>30304042103</v>
          </cell>
          <cell r="C215" t="str">
            <v>30304</v>
          </cell>
          <cell r="D215">
            <v>2103</v>
          </cell>
          <cell r="E215">
            <v>10400</v>
          </cell>
          <cell r="F215">
            <v>866</v>
          </cell>
          <cell r="G215">
            <v>866</v>
          </cell>
          <cell r="H215">
            <v>866</v>
          </cell>
          <cell r="I215">
            <v>866</v>
          </cell>
          <cell r="J215">
            <v>866</v>
          </cell>
          <cell r="K215">
            <v>866</v>
          </cell>
          <cell r="L215">
            <v>866</v>
          </cell>
          <cell r="M215">
            <v>866</v>
          </cell>
          <cell r="N215">
            <v>866</v>
          </cell>
          <cell r="O215">
            <v>866</v>
          </cell>
          <cell r="P215">
            <v>866</v>
          </cell>
          <cell r="Q215">
            <v>874</v>
          </cell>
        </row>
        <row r="216">
          <cell r="B216" t="str">
            <v>30304042202</v>
          </cell>
          <cell r="C216" t="str">
            <v>30304</v>
          </cell>
          <cell r="D216">
            <v>2202</v>
          </cell>
          <cell r="E216">
            <v>114731</v>
          </cell>
          <cell r="F216">
            <v>9561</v>
          </cell>
          <cell r="G216">
            <v>9561</v>
          </cell>
          <cell r="H216">
            <v>9561</v>
          </cell>
          <cell r="I216">
            <v>9561</v>
          </cell>
          <cell r="J216">
            <v>9561</v>
          </cell>
          <cell r="K216">
            <v>9561</v>
          </cell>
          <cell r="L216">
            <v>9561</v>
          </cell>
          <cell r="M216">
            <v>9561</v>
          </cell>
          <cell r="N216">
            <v>9561</v>
          </cell>
          <cell r="O216">
            <v>9561</v>
          </cell>
          <cell r="P216">
            <v>9561</v>
          </cell>
          <cell r="Q216">
            <v>9560</v>
          </cell>
        </row>
        <row r="217">
          <cell r="B217" t="str">
            <v>30304042207</v>
          </cell>
          <cell r="C217" t="str">
            <v>30304</v>
          </cell>
          <cell r="D217">
            <v>2207</v>
          </cell>
          <cell r="E217">
            <v>39250</v>
          </cell>
          <cell r="F217">
            <v>3271</v>
          </cell>
          <cell r="G217">
            <v>3271</v>
          </cell>
          <cell r="H217">
            <v>3271</v>
          </cell>
          <cell r="I217">
            <v>3271</v>
          </cell>
          <cell r="J217">
            <v>3271</v>
          </cell>
          <cell r="K217">
            <v>3271</v>
          </cell>
          <cell r="L217">
            <v>3271</v>
          </cell>
          <cell r="M217">
            <v>3271</v>
          </cell>
          <cell r="N217">
            <v>3271</v>
          </cell>
          <cell r="O217">
            <v>3271</v>
          </cell>
          <cell r="P217">
            <v>3271</v>
          </cell>
          <cell r="Q217">
            <v>3269</v>
          </cell>
        </row>
        <row r="218">
          <cell r="B218" t="str">
            <v>30304042208</v>
          </cell>
          <cell r="C218" t="str">
            <v>30304</v>
          </cell>
          <cell r="D218">
            <v>2208</v>
          </cell>
          <cell r="E218">
            <v>9666</v>
          </cell>
          <cell r="F218">
            <v>806</v>
          </cell>
          <cell r="G218">
            <v>806</v>
          </cell>
          <cell r="H218">
            <v>806</v>
          </cell>
          <cell r="I218">
            <v>806</v>
          </cell>
          <cell r="J218">
            <v>806</v>
          </cell>
          <cell r="K218">
            <v>806</v>
          </cell>
          <cell r="L218">
            <v>806</v>
          </cell>
          <cell r="M218">
            <v>806</v>
          </cell>
          <cell r="N218">
            <v>806</v>
          </cell>
          <cell r="O218">
            <v>806</v>
          </cell>
          <cell r="P218">
            <v>806</v>
          </cell>
          <cell r="Q218">
            <v>806</v>
          </cell>
        </row>
        <row r="219">
          <cell r="B219" t="str">
            <v>30304042701</v>
          </cell>
          <cell r="C219" t="str">
            <v>30304</v>
          </cell>
          <cell r="D219">
            <v>2701</v>
          </cell>
          <cell r="E219">
            <v>63492</v>
          </cell>
          <cell r="F219">
            <v>5291</v>
          </cell>
          <cell r="G219">
            <v>5291</v>
          </cell>
          <cell r="H219">
            <v>5291</v>
          </cell>
          <cell r="I219">
            <v>5291</v>
          </cell>
          <cell r="J219">
            <v>5291</v>
          </cell>
          <cell r="K219">
            <v>5291</v>
          </cell>
          <cell r="L219">
            <v>5291</v>
          </cell>
          <cell r="M219">
            <v>5291</v>
          </cell>
          <cell r="N219">
            <v>5291</v>
          </cell>
          <cell r="O219">
            <v>5291</v>
          </cell>
          <cell r="P219">
            <v>5291</v>
          </cell>
          <cell r="Q219">
            <v>5291</v>
          </cell>
        </row>
        <row r="220">
          <cell r="B220" t="str">
            <v>30304042702</v>
          </cell>
          <cell r="C220" t="str">
            <v>30304</v>
          </cell>
          <cell r="D220">
            <v>2702</v>
          </cell>
          <cell r="E220">
            <v>10800</v>
          </cell>
          <cell r="F220">
            <v>900</v>
          </cell>
          <cell r="G220">
            <v>900</v>
          </cell>
          <cell r="H220">
            <v>900</v>
          </cell>
          <cell r="I220">
            <v>900</v>
          </cell>
          <cell r="J220">
            <v>900</v>
          </cell>
          <cell r="K220">
            <v>900</v>
          </cell>
          <cell r="L220">
            <v>900</v>
          </cell>
          <cell r="M220">
            <v>900</v>
          </cell>
          <cell r="N220">
            <v>900</v>
          </cell>
          <cell r="O220">
            <v>900</v>
          </cell>
          <cell r="P220">
            <v>900</v>
          </cell>
          <cell r="Q220">
            <v>900</v>
          </cell>
        </row>
        <row r="221">
          <cell r="B221" t="str">
            <v>30304042704</v>
          </cell>
          <cell r="C221" t="str">
            <v>30304</v>
          </cell>
          <cell r="D221">
            <v>2704</v>
          </cell>
          <cell r="E221">
            <v>34200</v>
          </cell>
          <cell r="F221">
            <v>2850</v>
          </cell>
          <cell r="G221">
            <v>2850</v>
          </cell>
          <cell r="H221">
            <v>2850</v>
          </cell>
          <cell r="I221">
            <v>2850</v>
          </cell>
          <cell r="J221">
            <v>2850</v>
          </cell>
          <cell r="K221">
            <v>2850</v>
          </cell>
          <cell r="L221">
            <v>2850</v>
          </cell>
          <cell r="M221">
            <v>2850</v>
          </cell>
          <cell r="N221">
            <v>2850</v>
          </cell>
          <cell r="O221">
            <v>2850</v>
          </cell>
          <cell r="P221">
            <v>2850</v>
          </cell>
          <cell r="Q221">
            <v>2850</v>
          </cell>
        </row>
        <row r="222">
          <cell r="B222" t="str">
            <v>30304042705</v>
          </cell>
          <cell r="C222" t="str">
            <v>30304</v>
          </cell>
          <cell r="D222">
            <v>2705</v>
          </cell>
          <cell r="E222">
            <v>21600</v>
          </cell>
          <cell r="F222">
            <v>1800</v>
          </cell>
          <cell r="G222">
            <v>1800</v>
          </cell>
          <cell r="H222">
            <v>1800</v>
          </cell>
          <cell r="I222">
            <v>1800</v>
          </cell>
          <cell r="J222">
            <v>1800</v>
          </cell>
          <cell r="K222">
            <v>1800</v>
          </cell>
          <cell r="L222">
            <v>1800</v>
          </cell>
          <cell r="M222">
            <v>1800</v>
          </cell>
          <cell r="N222">
            <v>1800</v>
          </cell>
          <cell r="O222">
            <v>1800</v>
          </cell>
          <cell r="P222">
            <v>1800</v>
          </cell>
          <cell r="Q222">
            <v>1800</v>
          </cell>
        </row>
        <row r="223">
          <cell r="B223" t="str">
            <v>30304042800</v>
          </cell>
          <cell r="C223" t="str">
            <v>30304</v>
          </cell>
          <cell r="D223">
            <v>2800</v>
          </cell>
          <cell r="E223">
            <v>25500</v>
          </cell>
          <cell r="F223">
            <v>2675</v>
          </cell>
          <cell r="G223">
            <v>2075</v>
          </cell>
          <cell r="H223">
            <v>2075</v>
          </cell>
          <cell r="I223">
            <v>2075</v>
          </cell>
          <cell r="J223">
            <v>2075</v>
          </cell>
          <cell r="K223">
            <v>2075</v>
          </cell>
          <cell r="L223">
            <v>2075</v>
          </cell>
          <cell r="M223">
            <v>2075</v>
          </cell>
          <cell r="N223">
            <v>2075</v>
          </cell>
          <cell r="O223">
            <v>2075</v>
          </cell>
          <cell r="P223">
            <v>2075</v>
          </cell>
          <cell r="Q223">
            <v>2075</v>
          </cell>
        </row>
        <row r="224">
          <cell r="B224" t="str">
            <v>30304042900</v>
          </cell>
          <cell r="C224" t="str">
            <v>30304</v>
          </cell>
          <cell r="D224">
            <v>2900</v>
          </cell>
          <cell r="E224">
            <v>157855</v>
          </cell>
          <cell r="F224">
            <v>13155</v>
          </cell>
          <cell r="G224">
            <v>13155</v>
          </cell>
          <cell r="H224">
            <v>13155</v>
          </cell>
          <cell r="I224">
            <v>13155</v>
          </cell>
          <cell r="J224">
            <v>13155</v>
          </cell>
          <cell r="K224">
            <v>13155</v>
          </cell>
          <cell r="L224">
            <v>13155</v>
          </cell>
          <cell r="M224">
            <v>13155</v>
          </cell>
          <cell r="N224">
            <v>13155</v>
          </cell>
          <cell r="O224">
            <v>13155</v>
          </cell>
          <cell r="P224">
            <v>13155</v>
          </cell>
          <cell r="Q224">
            <v>13150</v>
          </cell>
        </row>
        <row r="225">
          <cell r="B225" t="str">
            <v>30304042907</v>
          </cell>
          <cell r="C225" t="str">
            <v>30304</v>
          </cell>
          <cell r="D225">
            <v>2907</v>
          </cell>
          <cell r="E225">
            <v>3000</v>
          </cell>
          <cell r="F225">
            <v>250</v>
          </cell>
          <cell r="G225">
            <v>250</v>
          </cell>
          <cell r="H225">
            <v>250</v>
          </cell>
          <cell r="I225">
            <v>250</v>
          </cell>
          <cell r="J225">
            <v>250</v>
          </cell>
          <cell r="K225">
            <v>250</v>
          </cell>
          <cell r="L225">
            <v>250</v>
          </cell>
          <cell r="M225">
            <v>250</v>
          </cell>
          <cell r="N225">
            <v>250</v>
          </cell>
          <cell r="O225">
            <v>250</v>
          </cell>
          <cell r="P225">
            <v>250</v>
          </cell>
          <cell r="Q225">
            <v>250</v>
          </cell>
        </row>
        <row r="226">
          <cell r="B226" t="str">
            <v>30304043101</v>
          </cell>
          <cell r="C226" t="str">
            <v>30304</v>
          </cell>
          <cell r="D226">
            <v>3101</v>
          </cell>
          <cell r="E226">
            <v>7704</v>
          </cell>
          <cell r="F226">
            <v>642</v>
          </cell>
          <cell r="G226">
            <v>642</v>
          </cell>
          <cell r="H226">
            <v>642</v>
          </cell>
          <cell r="I226">
            <v>642</v>
          </cell>
          <cell r="J226">
            <v>642</v>
          </cell>
          <cell r="K226">
            <v>642</v>
          </cell>
          <cell r="L226">
            <v>642</v>
          </cell>
          <cell r="M226">
            <v>642</v>
          </cell>
          <cell r="N226">
            <v>642</v>
          </cell>
          <cell r="O226">
            <v>642</v>
          </cell>
          <cell r="P226">
            <v>642</v>
          </cell>
          <cell r="Q226">
            <v>642</v>
          </cell>
        </row>
        <row r="227">
          <cell r="B227" t="str">
            <v>30304043103</v>
          </cell>
          <cell r="C227" t="str">
            <v>30304</v>
          </cell>
          <cell r="D227">
            <v>3103</v>
          </cell>
          <cell r="E227">
            <v>20800</v>
          </cell>
          <cell r="F227">
            <v>1733</v>
          </cell>
          <cell r="G227">
            <v>1733</v>
          </cell>
          <cell r="H227">
            <v>1733</v>
          </cell>
          <cell r="I227">
            <v>1733</v>
          </cell>
          <cell r="J227">
            <v>1733</v>
          </cell>
          <cell r="K227">
            <v>1733</v>
          </cell>
          <cell r="L227">
            <v>1733</v>
          </cell>
          <cell r="M227">
            <v>1733</v>
          </cell>
          <cell r="N227">
            <v>1733</v>
          </cell>
          <cell r="O227">
            <v>1733</v>
          </cell>
          <cell r="P227">
            <v>1733</v>
          </cell>
          <cell r="Q227">
            <v>1737</v>
          </cell>
        </row>
        <row r="228">
          <cell r="B228" t="str">
            <v>30304043302</v>
          </cell>
          <cell r="C228" t="str">
            <v>30304</v>
          </cell>
          <cell r="D228">
            <v>3302</v>
          </cell>
          <cell r="E228">
            <v>96150</v>
          </cell>
          <cell r="F228">
            <v>8013</v>
          </cell>
          <cell r="G228">
            <v>8013</v>
          </cell>
          <cell r="H228">
            <v>8013</v>
          </cell>
          <cell r="I228">
            <v>8013</v>
          </cell>
          <cell r="J228">
            <v>8013</v>
          </cell>
          <cell r="K228">
            <v>8013</v>
          </cell>
          <cell r="L228">
            <v>8013</v>
          </cell>
          <cell r="M228">
            <v>8013</v>
          </cell>
          <cell r="N228">
            <v>8013</v>
          </cell>
          <cell r="O228">
            <v>8013</v>
          </cell>
          <cell r="P228">
            <v>8013</v>
          </cell>
          <cell r="Q228">
            <v>8013</v>
          </cell>
        </row>
        <row r="229">
          <cell r="B229" t="str">
            <v>30304043303</v>
          </cell>
          <cell r="C229" t="str">
            <v>30304</v>
          </cell>
          <cell r="D229">
            <v>3303</v>
          </cell>
          <cell r="E229">
            <v>5700</v>
          </cell>
          <cell r="F229">
            <v>475</v>
          </cell>
          <cell r="G229">
            <v>475</v>
          </cell>
          <cell r="H229">
            <v>475</v>
          </cell>
          <cell r="I229">
            <v>475</v>
          </cell>
          <cell r="J229">
            <v>475</v>
          </cell>
          <cell r="K229">
            <v>475</v>
          </cell>
          <cell r="L229">
            <v>475</v>
          </cell>
          <cell r="M229">
            <v>475</v>
          </cell>
          <cell r="N229">
            <v>475</v>
          </cell>
          <cell r="O229">
            <v>475</v>
          </cell>
          <cell r="P229">
            <v>475</v>
          </cell>
          <cell r="Q229">
            <v>475</v>
          </cell>
        </row>
        <row r="230">
          <cell r="B230" t="str">
            <v>30304043404</v>
          </cell>
          <cell r="C230" t="str">
            <v>30304</v>
          </cell>
          <cell r="D230">
            <v>3404</v>
          </cell>
          <cell r="E230">
            <v>3600</v>
          </cell>
          <cell r="F230">
            <v>300</v>
          </cell>
          <cell r="G230">
            <v>300</v>
          </cell>
          <cell r="H230">
            <v>300</v>
          </cell>
          <cell r="I230">
            <v>300</v>
          </cell>
          <cell r="J230">
            <v>300</v>
          </cell>
          <cell r="K230">
            <v>300</v>
          </cell>
          <cell r="L230">
            <v>300</v>
          </cell>
          <cell r="M230">
            <v>300</v>
          </cell>
          <cell r="N230">
            <v>300</v>
          </cell>
          <cell r="O230">
            <v>300</v>
          </cell>
          <cell r="P230">
            <v>300</v>
          </cell>
          <cell r="Q230">
            <v>300</v>
          </cell>
        </row>
        <row r="231">
          <cell r="B231" t="str">
            <v>30305041302</v>
          </cell>
          <cell r="C231" t="str">
            <v>30305</v>
          </cell>
          <cell r="D231">
            <v>1302</v>
          </cell>
          <cell r="E231">
            <v>16800</v>
          </cell>
          <cell r="F231">
            <v>1400</v>
          </cell>
          <cell r="G231">
            <v>1400</v>
          </cell>
          <cell r="H231">
            <v>1400</v>
          </cell>
          <cell r="I231">
            <v>1400</v>
          </cell>
          <cell r="J231">
            <v>1400</v>
          </cell>
          <cell r="K231">
            <v>1400</v>
          </cell>
          <cell r="L231">
            <v>1400</v>
          </cell>
          <cell r="M231">
            <v>1400</v>
          </cell>
          <cell r="N231">
            <v>1400</v>
          </cell>
          <cell r="O231">
            <v>1400</v>
          </cell>
          <cell r="P231">
            <v>1400</v>
          </cell>
          <cell r="Q231">
            <v>1400</v>
          </cell>
        </row>
        <row r="232">
          <cell r="B232" t="str">
            <v>30305042103</v>
          </cell>
          <cell r="C232" t="str">
            <v>30305</v>
          </cell>
          <cell r="D232">
            <v>2103</v>
          </cell>
          <cell r="E232">
            <v>104900</v>
          </cell>
          <cell r="F232">
            <v>8742</v>
          </cell>
          <cell r="G232">
            <v>8742</v>
          </cell>
          <cell r="H232">
            <v>8742</v>
          </cell>
          <cell r="I232">
            <v>8742</v>
          </cell>
          <cell r="J232">
            <v>8742</v>
          </cell>
          <cell r="K232">
            <v>8742</v>
          </cell>
          <cell r="L232">
            <v>8742</v>
          </cell>
          <cell r="M232">
            <v>8742</v>
          </cell>
          <cell r="N232">
            <v>8742</v>
          </cell>
          <cell r="O232">
            <v>8742</v>
          </cell>
          <cell r="P232">
            <v>8742</v>
          </cell>
          <cell r="Q232">
            <v>8738</v>
          </cell>
        </row>
        <row r="233">
          <cell r="B233" t="str">
            <v>30305042201</v>
          </cell>
          <cell r="C233" t="str">
            <v>30305</v>
          </cell>
          <cell r="D233">
            <v>2201</v>
          </cell>
          <cell r="E233">
            <v>11850</v>
          </cell>
          <cell r="F233">
            <v>988</v>
          </cell>
          <cell r="G233">
            <v>988</v>
          </cell>
          <cell r="H233">
            <v>988</v>
          </cell>
          <cell r="I233">
            <v>988</v>
          </cell>
          <cell r="J233">
            <v>988</v>
          </cell>
          <cell r="K233">
            <v>988</v>
          </cell>
          <cell r="L233">
            <v>988</v>
          </cell>
          <cell r="M233">
            <v>988</v>
          </cell>
          <cell r="N233">
            <v>988</v>
          </cell>
          <cell r="O233">
            <v>988</v>
          </cell>
          <cell r="P233">
            <v>988</v>
          </cell>
          <cell r="Q233">
            <v>988</v>
          </cell>
        </row>
        <row r="234">
          <cell r="B234" t="str">
            <v>30305042202</v>
          </cell>
          <cell r="C234" t="str">
            <v>30305</v>
          </cell>
          <cell r="D234">
            <v>2202</v>
          </cell>
          <cell r="E234">
            <v>65761</v>
          </cell>
          <cell r="F234">
            <v>5480</v>
          </cell>
          <cell r="G234">
            <v>5480</v>
          </cell>
          <cell r="H234">
            <v>5480</v>
          </cell>
          <cell r="I234">
            <v>5480</v>
          </cell>
          <cell r="J234">
            <v>5480</v>
          </cell>
          <cell r="K234">
            <v>5480</v>
          </cell>
          <cell r="L234">
            <v>5480</v>
          </cell>
          <cell r="M234">
            <v>5480</v>
          </cell>
          <cell r="N234">
            <v>5480</v>
          </cell>
          <cell r="O234">
            <v>5480</v>
          </cell>
          <cell r="P234">
            <v>5480</v>
          </cell>
          <cell r="Q234">
            <v>5481</v>
          </cell>
        </row>
        <row r="235">
          <cell r="B235" t="str">
            <v>30305042207</v>
          </cell>
          <cell r="C235" t="str">
            <v>30305</v>
          </cell>
          <cell r="D235">
            <v>2207</v>
          </cell>
          <cell r="E235">
            <v>34700</v>
          </cell>
          <cell r="F235">
            <v>2891</v>
          </cell>
          <cell r="G235">
            <v>2891</v>
          </cell>
          <cell r="H235">
            <v>2891</v>
          </cell>
          <cell r="I235">
            <v>2891</v>
          </cell>
          <cell r="J235">
            <v>2891</v>
          </cell>
          <cell r="K235">
            <v>2891</v>
          </cell>
          <cell r="L235">
            <v>2891</v>
          </cell>
          <cell r="M235">
            <v>2891</v>
          </cell>
          <cell r="N235">
            <v>2891</v>
          </cell>
          <cell r="O235">
            <v>2891</v>
          </cell>
          <cell r="P235">
            <v>2891</v>
          </cell>
          <cell r="Q235">
            <v>2899</v>
          </cell>
        </row>
        <row r="236">
          <cell r="B236" t="str">
            <v>30305042306</v>
          </cell>
          <cell r="C236" t="str">
            <v>30305</v>
          </cell>
          <cell r="D236">
            <v>2306</v>
          </cell>
          <cell r="E236">
            <v>71200</v>
          </cell>
          <cell r="F236">
            <v>5933</v>
          </cell>
          <cell r="G236">
            <v>5933</v>
          </cell>
          <cell r="H236">
            <v>5933</v>
          </cell>
          <cell r="I236">
            <v>5933</v>
          </cell>
          <cell r="J236">
            <v>5933</v>
          </cell>
          <cell r="K236">
            <v>5933</v>
          </cell>
          <cell r="L236">
            <v>5933</v>
          </cell>
          <cell r="M236">
            <v>5933</v>
          </cell>
          <cell r="N236">
            <v>5933</v>
          </cell>
          <cell r="O236">
            <v>5933</v>
          </cell>
          <cell r="P236">
            <v>5933</v>
          </cell>
          <cell r="Q236">
            <v>5937</v>
          </cell>
        </row>
        <row r="237">
          <cell r="B237" t="str">
            <v>30305042701</v>
          </cell>
          <cell r="C237" t="str">
            <v>30305</v>
          </cell>
          <cell r="D237">
            <v>2701</v>
          </cell>
          <cell r="E237">
            <v>48900</v>
          </cell>
          <cell r="F237">
            <v>4075</v>
          </cell>
          <cell r="G237">
            <v>4075</v>
          </cell>
          <cell r="H237">
            <v>4075</v>
          </cell>
          <cell r="I237">
            <v>4075</v>
          </cell>
          <cell r="J237">
            <v>4075</v>
          </cell>
          <cell r="K237">
            <v>4075</v>
          </cell>
          <cell r="L237">
            <v>4075</v>
          </cell>
          <cell r="M237">
            <v>4075</v>
          </cell>
          <cell r="N237">
            <v>4075</v>
          </cell>
          <cell r="O237">
            <v>4075</v>
          </cell>
          <cell r="P237">
            <v>4075</v>
          </cell>
          <cell r="Q237">
            <v>4075</v>
          </cell>
        </row>
        <row r="238">
          <cell r="B238" t="str">
            <v>30305042702</v>
          </cell>
          <cell r="C238" t="str">
            <v>30305</v>
          </cell>
          <cell r="D238">
            <v>2702</v>
          </cell>
          <cell r="E238">
            <v>12000</v>
          </cell>
          <cell r="F238">
            <v>1000</v>
          </cell>
          <cell r="G238">
            <v>1000</v>
          </cell>
          <cell r="H238">
            <v>1000</v>
          </cell>
          <cell r="I238">
            <v>1000</v>
          </cell>
          <cell r="J238">
            <v>1000</v>
          </cell>
          <cell r="K238">
            <v>1000</v>
          </cell>
          <cell r="L238">
            <v>1000</v>
          </cell>
          <cell r="M238">
            <v>1000</v>
          </cell>
          <cell r="N238">
            <v>1000</v>
          </cell>
          <cell r="O238">
            <v>1000</v>
          </cell>
          <cell r="P238">
            <v>1000</v>
          </cell>
          <cell r="Q238">
            <v>1000</v>
          </cell>
        </row>
        <row r="239">
          <cell r="B239" t="str">
            <v>30305042705</v>
          </cell>
          <cell r="C239" t="str">
            <v>30305</v>
          </cell>
          <cell r="D239">
            <v>2705</v>
          </cell>
          <cell r="E239">
            <v>56700</v>
          </cell>
          <cell r="F239">
            <v>4725</v>
          </cell>
          <cell r="G239">
            <v>4725</v>
          </cell>
          <cell r="H239">
            <v>4725</v>
          </cell>
          <cell r="I239">
            <v>4725</v>
          </cell>
          <cell r="J239">
            <v>4725</v>
          </cell>
          <cell r="K239">
            <v>4725</v>
          </cell>
          <cell r="L239">
            <v>4725</v>
          </cell>
          <cell r="M239">
            <v>4725</v>
          </cell>
          <cell r="N239">
            <v>4725</v>
          </cell>
          <cell r="O239">
            <v>4725</v>
          </cell>
          <cell r="P239">
            <v>4725</v>
          </cell>
          <cell r="Q239">
            <v>4725</v>
          </cell>
        </row>
        <row r="240">
          <cell r="B240" t="str">
            <v>30305042800</v>
          </cell>
          <cell r="C240" t="str">
            <v>30305</v>
          </cell>
          <cell r="D240">
            <v>2800</v>
          </cell>
          <cell r="E240">
            <v>65700</v>
          </cell>
          <cell r="F240">
            <v>5475</v>
          </cell>
          <cell r="G240">
            <v>5475</v>
          </cell>
          <cell r="H240">
            <v>5475</v>
          </cell>
          <cell r="I240">
            <v>5475</v>
          </cell>
          <cell r="J240">
            <v>5475</v>
          </cell>
          <cell r="K240">
            <v>5475</v>
          </cell>
          <cell r="L240">
            <v>5475</v>
          </cell>
          <cell r="M240">
            <v>5475</v>
          </cell>
          <cell r="N240">
            <v>5475</v>
          </cell>
          <cell r="O240">
            <v>5475</v>
          </cell>
          <cell r="P240">
            <v>5475</v>
          </cell>
          <cell r="Q240">
            <v>5475</v>
          </cell>
        </row>
        <row r="241">
          <cell r="B241" t="str">
            <v>30305042900</v>
          </cell>
          <cell r="C241" t="str">
            <v>30305</v>
          </cell>
          <cell r="D241">
            <v>2900</v>
          </cell>
          <cell r="E241">
            <v>42000</v>
          </cell>
          <cell r="F241">
            <v>3500</v>
          </cell>
          <cell r="G241">
            <v>3500</v>
          </cell>
          <cell r="H241">
            <v>3500</v>
          </cell>
          <cell r="I241">
            <v>3500</v>
          </cell>
          <cell r="J241">
            <v>3500</v>
          </cell>
          <cell r="K241">
            <v>3500</v>
          </cell>
          <cell r="L241">
            <v>3500</v>
          </cell>
          <cell r="M241">
            <v>3500</v>
          </cell>
          <cell r="N241">
            <v>3500</v>
          </cell>
          <cell r="O241">
            <v>3500</v>
          </cell>
          <cell r="P241">
            <v>3500</v>
          </cell>
          <cell r="Q241">
            <v>3500</v>
          </cell>
        </row>
        <row r="242">
          <cell r="B242" t="str">
            <v>30305042907</v>
          </cell>
          <cell r="C242" t="str">
            <v>30305</v>
          </cell>
          <cell r="D242">
            <v>2907</v>
          </cell>
          <cell r="E242">
            <v>20000</v>
          </cell>
          <cell r="F242">
            <v>1666</v>
          </cell>
          <cell r="G242">
            <v>1666</v>
          </cell>
          <cell r="H242">
            <v>1666</v>
          </cell>
          <cell r="I242">
            <v>1666</v>
          </cell>
          <cell r="J242">
            <v>1666</v>
          </cell>
          <cell r="K242">
            <v>1666</v>
          </cell>
          <cell r="L242">
            <v>1666</v>
          </cell>
          <cell r="M242">
            <v>1666</v>
          </cell>
          <cell r="N242">
            <v>1666</v>
          </cell>
          <cell r="O242">
            <v>1666</v>
          </cell>
          <cell r="P242">
            <v>1666</v>
          </cell>
          <cell r="Q242">
            <v>1674</v>
          </cell>
        </row>
        <row r="243">
          <cell r="B243" t="str">
            <v>30305043101</v>
          </cell>
          <cell r="C243" t="str">
            <v>30305</v>
          </cell>
          <cell r="D243">
            <v>3101</v>
          </cell>
          <cell r="E243">
            <v>23650</v>
          </cell>
          <cell r="F243">
            <v>1970</v>
          </cell>
          <cell r="G243">
            <v>1970</v>
          </cell>
          <cell r="H243">
            <v>1970</v>
          </cell>
          <cell r="I243">
            <v>1970</v>
          </cell>
          <cell r="J243">
            <v>1970</v>
          </cell>
          <cell r="K243">
            <v>1970</v>
          </cell>
          <cell r="L243">
            <v>1970</v>
          </cell>
          <cell r="M243">
            <v>1970</v>
          </cell>
          <cell r="N243">
            <v>1970</v>
          </cell>
          <cell r="O243">
            <v>1970</v>
          </cell>
          <cell r="P243">
            <v>1970</v>
          </cell>
          <cell r="Q243">
            <v>1980</v>
          </cell>
        </row>
        <row r="244">
          <cell r="B244" t="str">
            <v>30305043103</v>
          </cell>
          <cell r="C244" t="str">
            <v>30305</v>
          </cell>
          <cell r="D244">
            <v>3103</v>
          </cell>
          <cell r="E244">
            <v>45300</v>
          </cell>
          <cell r="F244">
            <v>3775</v>
          </cell>
          <cell r="G244">
            <v>3775</v>
          </cell>
          <cell r="H244">
            <v>3775</v>
          </cell>
          <cell r="I244">
            <v>3775</v>
          </cell>
          <cell r="J244">
            <v>3775</v>
          </cell>
          <cell r="K244">
            <v>3775</v>
          </cell>
          <cell r="L244">
            <v>3775</v>
          </cell>
          <cell r="M244">
            <v>3775</v>
          </cell>
          <cell r="N244">
            <v>3775</v>
          </cell>
          <cell r="O244">
            <v>3775</v>
          </cell>
          <cell r="P244">
            <v>3775</v>
          </cell>
          <cell r="Q244">
            <v>3775</v>
          </cell>
        </row>
        <row r="245">
          <cell r="B245" t="str">
            <v>30305043106</v>
          </cell>
          <cell r="C245" t="str">
            <v>30305</v>
          </cell>
          <cell r="D245">
            <v>3106</v>
          </cell>
          <cell r="E245">
            <v>24000</v>
          </cell>
          <cell r="F245">
            <v>2000</v>
          </cell>
          <cell r="G245">
            <v>2000</v>
          </cell>
          <cell r="H245">
            <v>2000</v>
          </cell>
          <cell r="I245">
            <v>2000</v>
          </cell>
          <cell r="J245">
            <v>2000</v>
          </cell>
          <cell r="K245">
            <v>2000</v>
          </cell>
          <cell r="L245">
            <v>2000</v>
          </cell>
          <cell r="M245">
            <v>2000</v>
          </cell>
          <cell r="N245">
            <v>2000</v>
          </cell>
          <cell r="O245">
            <v>2000</v>
          </cell>
          <cell r="P245">
            <v>2000</v>
          </cell>
          <cell r="Q245">
            <v>2000</v>
          </cell>
        </row>
        <row r="246">
          <cell r="B246" t="str">
            <v>30305043108</v>
          </cell>
          <cell r="C246" t="str">
            <v>30305</v>
          </cell>
          <cell r="D246">
            <v>3108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B247" t="str">
            <v>30305043110</v>
          </cell>
          <cell r="C247" t="str">
            <v>30305</v>
          </cell>
          <cell r="D247">
            <v>3110</v>
          </cell>
          <cell r="E247">
            <v>13200</v>
          </cell>
          <cell r="F247">
            <v>1100</v>
          </cell>
          <cell r="G247">
            <v>1100</v>
          </cell>
          <cell r="H247">
            <v>1100</v>
          </cell>
          <cell r="I247">
            <v>1100</v>
          </cell>
          <cell r="J247">
            <v>1100</v>
          </cell>
          <cell r="K247">
            <v>1100</v>
          </cell>
          <cell r="L247">
            <v>1100</v>
          </cell>
          <cell r="M247">
            <v>1100</v>
          </cell>
          <cell r="N247">
            <v>1100</v>
          </cell>
          <cell r="O247">
            <v>1100</v>
          </cell>
          <cell r="P247">
            <v>1100</v>
          </cell>
          <cell r="Q247">
            <v>1100</v>
          </cell>
        </row>
        <row r="248">
          <cell r="B248" t="str">
            <v>30305043302</v>
          </cell>
          <cell r="C248" t="str">
            <v>30305</v>
          </cell>
          <cell r="D248">
            <v>3302</v>
          </cell>
          <cell r="E248">
            <v>96000</v>
          </cell>
          <cell r="F248">
            <v>8000</v>
          </cell>
          <cell r="G248">
            <v>8000</v>
          </cell>
          <cell r="H248">
            <v>8000</v>
          </cell>
          <cell r="I248">
            <v>8000</v>
          </cell>
          <cell r="J248">
            <v>8000</v>
          </cell>
          <cell r="K248">
            <v>8000</v>
          </cell>
          <cell r="L248">
            <v>8000</v>
          </cell>
          <cell r="M248">
            <v>8000</v>
          </cell>
          <cell r="N248">
            <v>8000</v>
          </cell>
          <cell r="O248">
            <v>8000</v>
          </cell>
          <cell r="P248">
            <v>8000</v>
          </cell>
          <cell r="Q248">
            <v>8000</v>
          </cell>
        </row>
        <row r="249">
          <cell r="B249" t="str">
            <v>30305043303</v>
          </cell>
          <cell r="C249" t="str">
            <v>30305</v>
          </cell>
          <cell r="D249">
            <v>3303</v>
          </cell>
          <cell r="E249">
            <v>13300</v>
          </cell>
          <cell r="F249">
            <v>1108</v>
          </cell>
          <cell r="G249">
            <v>1108</v>
          </cell>
          <cell r="H249">
            <v>1108</v>
          </cell>
          <cell r="I249">
            <v>1108</v>
          </cell>
          <cell r="J249">
            <v>1108</v>
          </cell>
          <cell r="K249">
            <v>1108</v>
          </cell>
          <cell r="L249">
            <v>1108</v>
          </cell>
          <cell r="M249">
            <v>1108</v>
          </cell>
          <cell r="N249">
            <v>1108</v>
          </cell>
          <cell r="O249">
            <v>1108</v>
          </cell>
          <cell r="P249">
            <v>1108</v>
          </cell>
          <cell r="Q249">
            <v>1112</v>
          </cell>
        </row>
        <row r="250">
          <cell r="B250" t="str">
            <v>30306041302</v>
          </cell>
          <cell r="C250" t="str">
            <v>30306</v>
          </cell>
          <cell r="D250">
            <v>1302</v>
          </cell>
          <cell r="E250">
            <v>56300</v>
          </cell>
          <cell r="F250">
            <v>4692</v>
          </cell>
          <cell r="G250">
            <v>4692</v>
          </cell>
          <cell r="H250">
            <v>4692</v>
          </cell>
          <cell r="I250">
            <v>4692</v>
          </cell>
          <cell r="J250">
            <v>4692</v>
          </cell>
          <cell r="K250">
            <v>4692</v>
          </cell>
          <cell r="L250">
            <v>4692</v>
          </cell>
          <cell r="M250">
            <v>4692</v>
          </cell>
          <cell r="N250">
            <v>4692</v>
          </cell>
          <cell r="O250">
            <v>4692</v>
          </cell>
          <cell r="P250">
            <v>4692</v>
          </cell>
          <cell r="Q250">
            <v>4688</v>
          </cell>
        </row>
        <row r="251">
          <cell r="B251" t="str">
            <v>30306042103</v>
          </cell>
          <cell r="C251" t="str">
            <v>30306</v>
          </cell>
          <cell r="D251">
            <v>2103</v>
          </cell>
          <cell r="E251">
            <v>11700</v>
          </cell>
          <cell r="F251">
            <v>975</v>
          </cell>
          <cell r="G251">
            <v>975</v>
          </cell>
          <cell r="H251">
            <v>975</v>
          </cell>
          <cell r="I251">
            <v>975</v>
          </cell>
          <cell r="J251">
            <v>975</v>
          </cell>
          <cell r="K251">
            <v>975</v>
          </cell>
          <cell r="L251">
            <v>975</v>
          </cell>
          <cell r="M251">
            <v>975</v>
          </cell>
          <cell r="N251">
            <v>975</v>
          </cell>
          <cell r="O251">
            <v>975</v>
          </cell>
          <cell r="P251">
            <v>975</v>
          </cell>
          <cell r="Q251">
            <v>975</v>
          </cell>
        </row>
        <row r="252">
          <cell r="B252" t="str">
            <v>30306042202</v>
          </cell>
          <cell r="C252" t="str">
            <v>30306</v>
          </cell>
          <cell r="D252">
            <v>2202</v>
          </cell>
          <cell r="E252">
            <v>83721</v>
          </cell>
          <cell r="F252">
            <v>6977</v>
          </cell>
          <cell r="G252">
            <v>6977</v>
          </cell>
          <cell r="H252">
            <v>6977</v>
          </cell>
          <cell r="I252">
            <v>6977</v>
          </cell>
          <cell r="J252">
            <v>6977</v>
          </cell>
          <cell r="K252">
            <v>6977</v>
          </cell>
          <cell r="L252">
            <v>6977</v>
          </cell>
          <cell r="M252">
            <v>6977</v>
          </cell>
          <cell r="N252">
            <v>6977</v>
          </cell>
          <cell r="O252">
            <v>6977</v>
          </cell>
          <cell r="P252">
            <v>6977</v>
          </cell>
          <cell r="Q252">
            <v>6974</v>
          </cell>
        </row>
        <row r="253">
          <cell r="B253" t="str">
            <v>30306042207</v>
          </cell>
          <cell r="C253" t="str">
            <v>30306</v>
          </cell>
          <cell r="D253">
            <v>2207</v>
          </cell>
          <cell r="E253">
            <v>22954</v>
          </cell>
          <cell r="F253">
            <v>1913</v>
          </cell>
          <cell r="G253">
            <v>1913</v>
          </cell>
          <cell r="H253">
            <v>1913</v>
          </cell>
          <cell r="I253">
            <v>1913</v>
          </cell>
          <cell r="J253">
            <v>1913</v>
          </cell>
          <cell r="K253">
            <v>1913</v>
          </cell>
          <cell r="L253">
            <v>1913</v>
          </cell>
          <cell r="M253">
            <v>1913</v>
          </cell>
          <cell r="N253">
            <v>1913</v>
          </cell>
          <cell r="O253">
            <v>1913</v>
          </cell>
          <cell r="P253">
            <v>1913</v>
          </cell>
          <cell r="Q253">
            <v>1911</v>
          </cell>
        </row>
        <row r="254">
          <cell r="B254" t="str">
            <v>30306042208</v>
          </cell>
          <cell r="C254" t="str">
            <v>30306</v>
          </cell>
          <cell r="D254">
            <v>2208</v>
          </cell>
          <cell r="E254">
            <v>3097</v>
          </cell>
          <cell r="F254">
            <v>258</v>
          </cell>
          <cell r="G254">
            <v>258</v>
          </cell>
          <cell r="H254">
            <v>258</v>
          </cell>
          <cell r="I254">
            <v>258</v>
          </cell>
          <cell r="J254">
            <v>258</v>
          </cell>
          <cell r="K254">
            <v>258</v>
          </cell>
          <cell r="L254">
            <v>258</v>
          </cell>
          <cell r="M254">
            <v>258</v>
          </cell>
          <cell r="N254">
            <v>258</v>
          </cell>
          <cell r="O254">
            <v>258</v>
          </cell>
          <cell r="P254">
            <v>258</v>
          </cell>
          <cell r="Q254">
            <v>259</v>
          </cell>
        </row>
        <row r="255">
          <cell r="B255" t="str">
            <v>30306042701</v>
          </cell>
          <cell r="C255" t="str">
            <v>30306</v>
          </cell>
          <cell r="D255">
            <v>2701</v>
          </cell>
          <cell r="E255">
            <v>82800</v>
          </cell>
          <cell r="F255">
            <v>6900</v>
          </cell>
          <cell r="G255">
            <v>6900</v>
          </cell>
          <cell r="H255">
            <v>6900</v>
          </cell>
          <cell r="I255">
            <v>6900</v>
          </cell>
          <cell r="J255">
            <v>6900</v>
          </cell>
          <cell r="K255">
            <v>6900</v>
          </cell>
          <cell r="L255">
            <v>6900</v>
          </cell>
          <cell r="M255">
            <v>6900</v>
          </cell>
          <cell r="N255">
            <v>6900</v>
          </cell>
          <cell r="O255">
            <v>6900</v>
          </cell>
          <cell r="P255">
            <v>6900</v>
          </cell>
          <cell r="Q255">
            <v>6900</v>
          </cell>
        </row>
        <row r="256">
          <cell r="B256" t="str">
            <v>30306042702</v>
          </cell>
          <cell r="C256" t="str">
            <v>30306</v>
          </cell>
          <cell r="D256">
            <v>2702</v>
          </cell>
          <cell r="E256">
            <v>21200</v>
          </cell>
          <cell r="F256">
            <v>1767</v>
          </cell>
          <cell r="G256">
            <v>1767</v>
          </cell>
          <cell r="H256">
            <v>1767</v>
          </cell>
          <cell r="I256">
            <v>1767</v>
          </cell>
          <cell r="J256">
            <v>1767</v>
          </cell>
          <cell r="K256">
            <v>1767</v>
          </cell>
          <cell r="L256">
            <v>1767</v>
          </cell>
          <cell r="M256">
            <v>1767</v>
          </cell>
          <cell r="N256">
            <v>1767</v>
          </cell>
          <cell r="O256">
            <v>1767</v>
          </cell>
          <cell r="P256">
            <v>1767</v>
          </cell>
          <cell r="Q256">
            <v>1763</v>
          </cell>
        </row>
        <row r="257">
          <cell r="B257" t="str">
            <v>30306042705</v>
          </cell>
          <cell r="C257" t="str">
            <v>30306</v>
          </cell>
          <cell r="D257">
            <v>2705</v>
          </cell>
          <cell r="E257">
            <v>8700</v>
          </cell>
          <cell r="F257">
            <v>725</v>
          </cell>
          <cell r="G257">
            <v>725</v>
          </cell>
          <cell r="H257">
            <v>725</v>
          </cell>
          <cell r="I257">
            <v>725</v>
          </cell>
          <cell r="J257">
            <v>725</v>
          </cell>
          <cell r="K257">
            <v>725</v>
          </cell>
          <cell r="L257">
            <v>725</v>
          </cell>
          <cell r="M257">
            <v>725</v>
          </cell>
          <cell r="N257">
            <v>725</v>
          </cell>
          <cell r="O257">
            <v>725</v>
          </cell>
          <cell r="P257">
            <v>725</v>
          </cell>
          <cell r="Q257">
            <v>725</v>
          </cell>
        </row>
        <row r="258">
          <cell r="B258" t="str">
            <v>30306042800</v>
          </cell>
          <cell r="C258" t="str">
            <v>30306</v>
          </cell>
          <cell r="D258">
            <v>2800</v>
          </cell>
          <cell r="E258">
            <v>18000</v>
          </cell>
          <cell r="F258">
            <v>1500</v>
          </cell>
          <cell r="G258">
            <v>1500</v>
          </cell>
          <cell r="H258">
            <v>1500</v>
          </cell>
          <cell r="I258">
            <v>1500</v>
          </cell>
          <cell r="J258">
            <v>1500</v>
          </cell>
          <cell r="K258">
            <v>1500</v>
          </cell>
          <cell r="L258">
            <v>1500</v>
          </cell>
          <cell r="M258">
            <v>1500</v>
          </cell>
          <cell r="N258">
            <v>1500</v>
          </cell>
          <cell r="O258">
            <v>1500</v>
          </cell>
          <cell r="P258">
            <v>1500</v>
          </cell>
          <cell r="Q258">
            <v>1500</v>
          </cell>
        </row>
        <row r="259">
          <cell r="B259" t="str">
            <v>30306042900</v>
          </cell>
          <cell r="C259" t="str">
            <v>30306</v>
          </cell>
          <cell r="D259">
            <v>2900</v>
          </cell>
          <cell r="E259">
            <v>50000</v>
          </cell>
          <cell r="F259">
            <v>4167</v>
          </cell>
          <cell r="G259">
            <v>4167</v>
          </cell>
          <cell r="H259">
            <v>4167</v>
          </cell>
          <cell r="I259">
            <v>4167</v>
          </cell>
          <cell r="J259">
            <v>4167</v>
          </cell>
          <cell r="K259">
            <v>4167</v>
          </cell>
          <cell r="L259">
            <v>4167</v>
          </cell>
          <cell r="M259">
            <v>4167</v>
          </cell>
          <cell r="N259">
            <v>4167</v>
          </cell>
          <cell r="O259">
            <v>4167</v>
          </cell>
          <cell r="P259">
            <v>4167</v>
          </cell>
          <cell r="Q259">
            <v>4163</v>
          </cell>
        </row>
        <row r="260">
          <cell r="B260" t="str">
            <v>30306042907</v>
          </cell>
          <cell r="C260" t="str">
            <v>30306</v>
          </cell>
          <cell r="D260">
            <v>2907</v>
          </cell>
          <cell r="E260">
            <v>21100</v>
          </cell>
          <cell r="F260">
            <v>1758</v>
          </cell>
          <cell r="G260">
            <v>1758</v>
          </cell>
          <cell r="H260">
            <v>1758</v>
          </cell>
          <cell r="I260">
            <v>1758</v>
          </cell>
          <cell r="J260">
            <v>1758</v>
          </cell>
          <cell r="K260">
            <v>1758</v>
          </cell>
          <cell r="L260">
            <v>1758</v>
          </cell>
          <cell r="M260">
            <v>1758</v>
          </cell>
          <cell r="N260">
            <v>1758</v>
          </cell>
          <cell r="O260">
            <v>1758</v>
          </cell>
          <cell r="P260">
            <v>1758</v>
          </cell>
          <cell r="Q260">
            <v>1762</v>
          </cell>
        </row>
        <row r="261">
          <cell r="B261" t="str">
            <v>30306043101</v>
          </cell>
          <cell r="C261" t="str">
            <v>30306</v>
          </cell>
          <cell r="D261">
            <v>3101</v>
          </cell>
          <cell r="E261">
            <v>14100</v>
          </cell>
          <cell r="F261">
            <v>1175</v>
          </cell>
          <cell r="G261">
            <v>1175</v>
          </cell>
          <cell r="H261">
            <v>1175</v>
          </cell>
          <cell r="I261">
            <v>1175</v>
          </cell>
          <cell r="J261">
            <v>1175</v>
          </cell>
          <cell r="K261">
            <v>1175</v>
          </cell>
          <cell r="L261">
            <v>1175</v>
          </cell>
          <cell r="M261">
            <v>1175</v>
          </cell>
          <cell r="N261">
            <v>1175</v>
          </cell>
          <cell r="O261">
            <v>1175</v>
          </cell>
          <cell r="P261">
            <v>1175</v>
          </cell>
          <cell r="Q261">
            <v>1175</v>
          </cell>
        </row>
        <row r="262">
          <cell r="B262" t="str">
            <v>30306043103</v>
          </cell>
          <cell r="C262" t="str">
            <v>30306</v>
          </cell>
          <cell r="D262">
            <v>3103</v>
          </cell>
          <cell r="E262">
            <v>7100</v>
          </cell>
          <cell r="F262">
            <v>592</v>
          </cell>
          <cell r="G262">
            <v>592</v>
          </cell>
          <cell r="H262">
            <v>592</v>
          </cell>
          <cell r="I262">
            <v>592</v>
          </cell>
          <cell r="J262">
            <v>592</v>
          </cell>
          <cell r="K262">
            <v>592</v>
          </cell>
          <cell r="L262">
            <v>592</v>
          </cell>
          <cell r="M262">
            <v>592</v>
          </cell>
          <cell r="N262">
            <v>592</v>
          </cell>
          <cell r="O262">
            <v>592</v>
          </cell>
          <cell r="P262">
            <v>592</v>
          </cell>
          <cell r="Q262">
            <v>588</v>
          </cell>
        </row>
        <row r="263">
          <cell r="B263" t="str">
            <v>30306043302</v>
          </cell>
          <cell r="C263" t="str">
            <v>30306</v>
          </cell>
          <cell r="D263">
            <v>3302</v>
          </cell>
          <cell r="E263">
            <v>138000</v>
          </cell>
          <cell r="F263">
            <v>11500</v>
          </cell>
          <cell r="G263">
            <v>11500</v>
          </cell>
          <cell r="H263">
            <v>11500</v>
          </cell>
          <cell r="I263">
            <v>11500</v>
          </cell>
          <cell r="J263">
            <v>11500</v>
          </cell>
          <cell r="K263">
            <v>11500</v>
          </cell>
          <cell r="L263">
            <v>11500</v>
          </cell>
          <cell r="M263">
            <v>11500</v>
          </cell>
          <cell r="N263">
            <v>11500</v>
          </cell>
          <cell r="O263">
            <v>11500</v>
          </cell>
          <cell r="P263">
            <v>11500</v>
          </cell>
          <cell r="Q263">
            <v>11500</v>
          </cell>
        </row>
        <row r="264">
          <cell r="B264" t="str">
            <v>30306043303</v>
          </cell>
          <cell r="C264" t="str">
            <v>30306</v>
          </cell>
          <cell r="D264">
            <v>3303</v>
          </cell>
          <cell r="E264">
            <v>5900</v>
          </cell>
          <cell r="F264">
            <v>492</v>
          </cell>
          <cell r="G264">
            <v>492</v>
          </cell>
          <cell r="H264">
            <v>492</v>
          </cell>
          <cell r="I264">
            <v>492</v>
          </cell>
          <cell r="J264">
            <v>492</v>
          </cell>
          <cell r="K264">
            <v>492</v>
          </cell>
          <cell r="L264">
            <v>492</v>
          </cell>
          <cell r="M264">
            <v>492</v>
          </cell>
          <cell r="N264">
            <v>492</v>
          </cell>
          <cell r="O264">
            <v>492</v>
          </cell>
          <cell r="P264">
            <v>492</v>
          </cell>
          <cell r="Q264">
            <v>488</v>
          </cell>
        </row>
        <row r="265">
          <cell r="B265" t="str">
            <v>30306043404</v>
          </cell>
          <cell r="C265" t="str">
            <v>30306</v>
          </cell>
          <cell r="D265">
            <v>3404</v>
          </cell>
          <cell r="E265">
            <v>6500</v>
          </cell>
          <cell r="F265">
            <v>541</v>
          </cell>
          <cell r="G265">
            <v>541</v>
          </cell>
          <cell r="H265">
            <v>541</v>
          </cell>
          <cell r="I265">
            <v>541</v>
          </cell>
          <cell r="J265">
            <v>541</v>
          </cell>
          <cell r="K265">
            <v>541</v>
          </cell>
          <cell r="L265">
            <v>541</v>
          </cell>
          <cell r="M265">
            <v>541</v>
          </cell>
          <cell r="N265">
            <v>541</v>
          </cell>
          <cell r="O265">
            <v>541</v>
          </cell>
          <cell r="P265">
            <v>541</v>
          </cell>
          <cell r="Q265">
            <v>549</v>
          </cell>
        </row>
        <row r="266">
          <cell r="B266" t="str">
            <v>30307061302</v>
          </cell>
          <cell r="C266" t="str">
            <v>30307</v>
          </cell>
          <cell r="D266">
            <v>1302</v>
          </cell>
          <cell r="E266">
            <v>55000</v>
          </cell>
          <cell r="F266">
            <v>4583</v>
          </cell>
          <cell r="G266">
            <v>4583</v>
          </cell>
          <cell r="H266">
            <v>4583</v>
          </cell>
          <cell r="I266">
            <v>4583</v>
          </cell>
          <cell r="J266">
            <v>4583</v>
          </cell>
          <cell r="K266">
            <v>4583</v>
          </cell>
          <cell r="L266">
            <v>4583</v>
          </cell>
          <cell r="M266">
            <v>4583</v>
          </cell>
          <cell r="N266">
            <v>4584</v>
          </cell>
          <cell r="O266">
            <v>4584</v>
          </cell>
          <cell r="P266">
            <v>4584</v>
          </cell>
          <cell r="Q266">
            <v>4584</v>
          </cell>
        </row>
        <row r="267">
          <cell r="B267" t="str">
            <v>30307062103</v>
          </cell>
          <cell r="C267" t="str">
            <v>30307</v>
          </cell>
          <cell r="D267">
            <v>2103</v>
          </cell>
          <cell r="E267">
            <v>27200</v>
          </cell>
          <cell r="F267">
            <v>2267</v>
          </cell>
          <cell r="G267">
            <v>2267</v>
          </cell>
          <cell r="H267">
            <v>2267</v>
          </cell>
          <cell r="I267">
            <v>2267</v>
          </cell>
          <cell r="J267">
            <v>2267</v>
          </cell>
          <cell r="K267">
            <v>2267</v>
          </cell>
          <cell r="L267">
            <v>2267</v>
          </cell>
          <cell r="M267">
            <v>2267</v>
          </cell>
          <cell r="N267">
            <v>2266</v>
          </cell>
          <cell r="O267">
            <v>2266</v>
          </cell>
          <cell r="P267">
            <v>2266</v>
          </cell>
          <cell r="Q267">
            <v>2266</v>
          </cell>
        </row>
        <row r="268">
          <cell r="B268" t="str">
            <v>30307062202</v>
          </cell>
          <cell r="C268" t="str">
            <v>30307</v>
          </cell>
          <cell r="D268">
            <v>2202</v>
          </cell>
          <cell r="E268">
            <v>137733</v>
          </cell>
          <cell r="F268">
            <v>11478</v>
          </cell>
          <cell r="G268">
            <v>11478</v>
          </cell>
          <cell r="H268">
            <v>11478</v>
          </cell>
          <cell r="I268">
            <v>11478</v>
          </cell>
          <cell r="J268">
            <v>11478</v>
          </cell>
          <cell r="K268">
            <v>11478</v>
          </cell>
          <cell r="L268">
            <v>11478</v>
          </cell>
          <cell r="M268">
            <v>11478</v>
          </cell>
          <cell r="N268">
            <v>11478</v>
          </cell>
          <cell r="O268">
            <v>11477</v>
          </cell>
          <cell r="P268">
            <v>11477</v>
          </cell>
          <cell r="Q268">
            <v>11477</v>
          </cell>
        </row>
        <row r="269">
          <cell r="B269" t="str">
            <v>30307062207</v>
          </cell>
          <cell r="C269" t="str">
            <v>30307</v>
          </cell>
          <cell r="D269">
            <v>2207</v>
          </cell>
          <cell r="E269">
            <v>11338</v>
          </cell>
          <cell r="F269">
            <v>945</v>
          </cell>
          <cell r="G269">
            <v>945</v>
          </cell>
          <cell r="H269">
            <v>945</v>
          </cell>
          <cell r="I269">
            <v>945</v>
          </cell>
          <cell r="J269">
            <v>945</v>
          </cell>
          <cell r="K269">
            <v>945</v>
          </cell>
          <cell r="L269">
            <v>945</v>
          </cell>
          <cell r="M269">
            <v>945</v>
          </cell>
          <cell r="N269">
            <v>945</v>
          </cell>
          <cell r="O269">
            <v>945</v>
          </cell>
          <cell r="P269">
            <v>944</v>
          </cell>
          <cell r="Q269">
            <v>944</v>
          </cell>
        </row>
        <row r="270">
          <cell r="B270" t="str">
            <v>30307062306</v>
          </cell>
          <cell r="C270" t="str">
            <v>30307</v>
          </cell>
          <cell r="D270">
            <v>2306</v>
          </cell>
          <cell r="E270">
            <v>8600</v>
          </cell>
          <cell r="F270">
            <v>717</v>
          </cell>
          <cell r="G270">
            <v>717</v>
          </cell>
          <cell r="H270">
            <v>717</v>
          </cell>
          <cell r="I270">
            <v>717</v>
          </cell>
          <cell r="J270">
            <v>717</v>
          </cell>
          <cell r="K270">
            <v>717</v>
          </cell>
          <cell r="L270">
            <v>717</v>
          </cell>
          <cell r="M270">
            <v>717</v>
          </cell>
          <cell r="N270">
            <v>716</v>
          </cell>
          <cell r="O270">
            <v>716</v>
          </cell>
          <cell r="P270">
            <v>716</v>
          </cell>
          <cell r="Q270">
            <v>716</v>
          </cell>
        </row>
        <row r="271">
          <cell r="B271" t="str">
            <v>30307062701</v>
          </cell>
          <cell r="C271" t="str">
            <v>30307</v>
          </cell>
          <cell r="D271">
            <v>2701</v>
          </cell>
          <cell r="E271">
            <v>68896</v>
          </cell>
          <cell r="F271">
            <v>5742</v>
          </cell>
          <cell r="G271">
            <v>5742</v>
          </cell>
          <cell r="H271">
            <v>5742</v>
          </cell>
          <cell r="I271">
            <v>5742</v>
          </cell>
          <cell r="J271">
            <v>5742</v>
          </cell>
          <cell r="K271">
            <v>5741</v>
          </cell>
          <cell r="L271">
            <v>5741</v>
          </cell>
          <cell r="M271">
            <v>5741</v>
          </cell>
          <cell r="N271">
            <v>5741</v>
          </cell>
          <cell r="O271">
            <v>5741</v>
          </cell>
          <cell r="P271">
            <v>5741</v>
          </cell>
          <cell r="Q271">
            <v>5740</v>
          </cell>
        </row>
        <row r="272">
          <cell r="B272" t="str">
            <v>30307062702</v>
          </cell>
          <cell r="C272" t="str">
            <v>30307</v>
          </cell>
          <cell r="D272">
            <v>2702</v>
          </cell>
          <cell r="E272">
            <v>4500</v>
          </cell>
          <cell r="F272">
            <v>375</v>
          </cell>
          <cell r="G272">
            <v>375</v>
          </cell>
          <cell r="H272">
            <v>375</v>
          </cell>
          <cell r="I272">
            <v>375</v>
          </cell>
          <cell r="J272">
            <v>375</v>
          </cell>
          <cell r="K272">
            <v>375</v>
          </cell>
          <cell r="L272">
            <v>375</v>
          </cell>
          <cell r="M272">
            <v>375</v>
          </cell>
          <cell r="N272">
            <v>375</v>
          </cell>
          <cell r="O272">
            <v>375</v>
          </cell>
          <cell r="P272">
            <v>375</v>
          </cell>
          <cell r="Q272">
            <v>375</v>
          </cell>
        </row>
        <row r="273">
          <cell r="B273" t="str">
            <v>30307062705</v>
          </cell>
          <cell r="C273" t="str">
            <v>30307</v>
          </cell>
          <cell r="D273">
            <v>2705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B274" t="str">
            <v>30307062800</v>
          </cell>
          <cell r="C274" t="str">
            <v>30307</v>
          </cell>
          <cell r="D274">
            <v>2800</v>
          </cell>
          <cell r="E274">
            <v>26000</v>
          </cell>
          <cell r="F274">
            <v>2167</v>
          </cell>
          <cell r="G274">
            <v>2167</v>
          </cell>
          <cell r="H274">
            <v>2167</v>
          </cell>
          <cell r="I274">
            <v>2167</v>
          </cell>
          <cell r="J274">
            <v>2167</v>
          </cell>
          <cell r="K274">
            <v>2167</v>
          </cell>
          <cell r="L274">
            <v>2167</v>
          </cell>
          <cell r="M274">
            <v>2167</v>
          </cell>
          <cell r="N274">
            <v>2166</v>
          </cell>
          <cell r="O274">
            <v>2166</v>
          </cell>
          <cell r="P274">
            <v>2166</v>
          </cell>
          <cell r="Q274">
            <v>2166</v>
          </cell>
        </row>
        <row r="275">
          <cell r="B275" t="str">
            <v>30307062900</v>
          </cell>
          <cell r="C275" t="str">
            <v>30307</v>
          </cell>
          <cell r="D275">
            <v>2900</v>
          </cell>
          <cell r="E275">
            <v>85284</v>
          </cell>
          <cell r="F275">
            <v>7106</v>
          </cell>
          <cell r="G275">
            <v>7106</v>
          </cell>
          <cell r="H275">
            <v>7106</v>
          </cell>
          <cell r="I275">
            <v>7106</v>
          </cell>
          <cell r="J275">
            <v>7106</v>
          </cell>
          <cell r="K275">
            <v>7106</v>
          </cell>
          <cell r="L275">
            <v>7107</v>
          </cell>
          <cell r="M275">
            <v>7107</v>
          </cell>
          <cell r="N275">
            <v>7107</v>
          </cell>
          <cell r="O275">
            <v>7107</v>
          </cell>
          <cell r="P275">
            <v>7110</v>
          </cell>
          <cell r="Q275">
            <v>7110</v>
          </cell>
        </row>
        <row r="276">
          <cell r="B276" t="str">
            <v>30307062907</v>
          </cell>
          <cell r="C276" t="str">
            <v>30307</v>
          </cell>
          <cell r="D276">
            <v>2907</v>
          </cell>
          <cell r="E276">
            <v>217400</v>
          </cell>
          <cell r="F276">
            <v>18117</v>
          </cell>
          <cell r="G276">
            <v>18117</v>
          </cell>
          <cell r="H276">
            <v>18117</v>
          </cell>
          <cell r="I276">
            <v>18117</v>
          </cell>
          <cell r="J276">
            <v>18117</v>
          </cell>
          <cell r="K276">
            <v>18117</v>
          </cell>
          <cell r="L276">
            <v>18117</v>
          </cell>
          <cell r="M276">
            <v>18117</v>
          </cell>
          <cell r="N276">
            <v>18117</v>
          </cell>
          <cell r="O276">
            <v>18117</v>
          </cell>
          <cell r="P276">
            <v>18115</v>
          </cell>
          <cell r="Q276">
            <v>18115</v>
          </cell>
        </row>
        <row r="277">
          <cell r="B277" t="str">
            <v>30307063101</v>
          </cell>
          <cell r="C277" t="str">
            <v>30307</v>
          </cell>
          <cell r="D277">
            <v>3101</v>
          </cell>
          <cell r="E277">
            <v>20800</v>
          </cell>
          <cell r="F277">
            <v>1733</v>
          </cell>
          <cell r="G277">
            <v>1733</v>
          </cell>
          <cell r="H277">
            <v>1733</v>
          </cell>
          <cell r="I277">
            <v>1733</v>
          </cell>
          <cell r="J277">
            <v>1733</v>
          </cell>
          <cell r="K277">
            <v>1733</v>
          </cell>
          <cell r="L277">
            <v>1733</v>
          </cell>
          <cell r="M277">
            <v>1733</v>
          </cell>
          <cell r="N277">
            <v>1733</v>
          </cell>
          <cell r="O277">
            <v>1733</v>
          </cell>
          <cell r="P277">
            <v>1735</v>
          </cell>
          <cell r="Q277">
            <v>1735</v>
          </cell>
        </row>
        <row r="278">
          <cell r="B278" t="str">
            <v>30307063103</v>
          </cell>
          <cell r="C278" t="str">
            <v>30307</v>
          </cell>
          <cell r="D278">
            <v>3103</v>
          </cell>
          <cell r="E278">
            <v>15700</v>
          </cell>
          <cell r="F278">
            <v>1312</v>
          </cell>
          <cell r="G278">
            <v>1308</v>
          </cell>
          <cell r="H278">
            <v>1308</v>
          </cell>
          <cell r="I278">
            <v>1308</v>
          </cell>
          <cell r="J278">
            <v>1308</v>
          </cell>
          <cell r="K278">
            <v>1308</v>
          </cell>
          <cell r="L278">
            <v>1308</v>
          </cell>
          <cell r="M278">
            <v>1308</v>
          </cell>
          <cell r="N278">
            <v>1308</v>
          </cell>
          <cell r="O278">
            <v>1308</v>
          </cell>
          <cell r="P278">
            <v>1308</v>
          </cell>
          <cell r="Q278">
            <v>1308</v>
          </cell>
        </row>
        <row r="279">
          <cell r="B279" t="str">
            <v>30307063302</v>
          </cell>
          <cell r="C279" t="str">
            <v>30307</v>
          </cell>
          <cell r="D279">
            <v>3302</v>
          </cell>
          <cell r="E279">
            <v>155700</v>
          </cell>
          <cell r="F279">
            <v>12975</v>
          </cell>
          <cell r="G279">
            <v>12975</v>
          </cell>
          <cell r="H279">
            <v>12975</v>
          </cell>
          <cell r="I279">
            <v>12975</v>
          </cell>
          <cell r="J279">
            <v>12975</v>
          </cell>
          <cell r="K279">
            <v>12975</v>
          </cell>
          <cell r="L279">
            <v>12975</v>
          </cell>
          <cell r="M279">
            <v>12975</v>
          </cell>
          <cell r="N279">
            <v>12975</v>
          </cell>
          <cell r="O279">
            <v>12975</v>
          </cell>
          <cell r="P279">
            <v>12975</v>
          </cell>
          <cell r="Q279">
            <v>12975</v>
          </cell>
        </row>
        <row r="280">
          <cell r="B280" t="str">
            <v>30307063303</v>
          </cell>
          <cell r="C280" t="str">
            <v>30307</v>
          </cell>
          <cell r="D280">
            <v>3303</v>
          </cell>
          <cell r="E280">
            <v>10800</v>
          </cell>
          <cell r="F280">
            <v>900</v>
          </cell>
          <cell r="G280">
            <v>900</v>
          </cell>
          <cell r="H280">
            <v>900</v>
          </cell>
          <cell r="I280">
            <v>900</v>
          </cell>
          <cell r="J280">
            <v>900</v>
          </cell>
          <cell r="K280">
            <v>900</v>
          </cell>
          <cell r="L280">
            <v>900</v>
          </cell>
          <cell r="M280">
            <v>900</v>
          </cell>
          <cell r="N280">
            <v>900</v>
          </cell>
          <cell r="O280">
            <v>900</v>
          </cell>
          <cell r="P280">
            <v>900</v>
          </cell>
          <cell r="Q280">
            <v>900</v>
          </cell>
        </row>
        <row r="281">
          <cell r="B281" t="str">
            <v>30308061302</v>
          </cell>
          <cell r="C281" t="str">
            <v>30308</v>
          </cell>
          <cell r="D281">
            <v>1302</v>
          </cell>
          <cell r="E281">
            <v>6800</v>
          </cell>
          <cell r="F281">
            <v>567</v>
          </cell>
          <cell r="G281">
            <v>567</v>
          </cell>
          <cell r="H281">
            <v>567</v>
          </cell>
          <cell r="I281">
            <v>567</v>
          </cell>
          <cell r="J281">
            <v>567</v>
          </cell>
          <cell r="K281">
            <v>567</v>
          </cell>
          <cell r="L281">
            <v>567</v>
          </cell>
          <cell r="M281">
            <v>567</v>
          </cell>
          <cell r="N281">
            <v>567</v>
          </cell>
          <cell r="O281">
            <v>567</v>
          </cell>
          <cell r="P281">
            <v>567</v>
          </cell>
          <cell r="Q281">
            <v>563</v>
          </cell>
        </row>
        <row r="282">
          <cell r="B282" t="str">
            <v>30308062103</v>
          </cell>
          <cell r="C282" t="str">
            <v>30308</v>
          </cell>
          <cell r="D282">
            <v>2103</v>
          </cell>
          <cell r="E282">
            <v>4300</v>
          </cell>
          <cell r="F282">
            <v>358</v>
          </cell>
          <cell r="G282">
            <v>358</v>
          </cell>
          <cell r="H282">
            <v>358</v>
          </cell>
          <cell r="I282">
            <v>358</v>
          </cell>
          <cell r="J282">
            <v>358</v>
          </cell>
          <cell r="K282">
            <v>358</v>
          </cell>
          <cell r="L282">
            <v>358</v>
          </cell>
          <cell r="M282">
            <v>358</v>
          </cell>
          <cell r="N282">
            <v>358</v>
          </cell>
          <cell r="O282">
            <v>358</v>
          </cell>
          <cell r="P282">
            <v>358</v>
          </cell>
          <cell r="Q282">
            <v>362</v>
          </cell>
        </row>
        <row r="283">
          <cell r="B283" t="str">
            <v>30308062201</v>
          </cell>
          <cell r="C283" t="str">
            <v>30308</v>
          </cell>
          <cell r="D283">
            <v>2201</v>
          </cell>
          <cell r="E283">
            <v>300</v>
          </cell>
          <cell r="F283">
            <v>25</v>
          </cell>
          <cell r="G283">
            <v>25</v>
          </cell>
          <cell r="H283">
            <v>25</v>
          </cell>
          <cell r="I283">
            <v>25</v>
          </cell>
          <cell r="J283">
            <v>25</v>
          </cell>
          <cell r="K283">
            <v>25</v>
          </cell>
          <cell r="L283">
            <v>25</v>
          </cell>
          <cell r="M283">
            <v>25</v>
          </cell>
          <cell r="N283">
            <v>25</v>
          </cell>
          <cell r="O283">
            <v>25</v>
          </cell>
          <cell r="P283">
            <v>25</v>
          </cell>
          <cell r="Q283">
            <v>25</v>
          </cell>
        </row>
        <row r="284">
          <cell r="B284" t="str">
            <v>30308062202</v>
          </cell>
          <cell r="C284" t="str">
            <v>30308</v>
          </cell>
          <cell r="D284">
            <v>2202</v>
          </cell>
          <cell r="E284">
            <v>48692</v>
          </cell>
          <cell r="F284">
            <v>4058</v>
          </cell>
          <cell r="G284">
            <v>4058</v>
          </cell>
          <cell r="H284">
            <v>4058</v>
          </cell>
          <cell r="I284">
            <v>4058</v>
          </cell>
          <cell r="J284">
            <v>4058</v>
          </cell>
          <cell r="K284">
            <v>4058</v>
          </cell>
          <cell r="L284">
            <v>4058</v>
          </cell>
          <cell r="M284">
            <v>4058</v>
          </cell>
          <cell r="N284">
            <v>4058</v>
          </cell>
          <cell r="O284">
            <v>4058</v>
          </cell>
          <cell r="P284">
            <v>4058</v>
          </cell>
          <cell r="Q284">
            <v>4054</v>
          </cell>
        </row>
        <row r="285">
          <cell r="B285" t="str">
            <v>30308062207</v>
          </cell>
          <cell r="C285" t="str">
            <v>30308</v>
          </cell>
          <cell r="D285">
            <v>2207</v>
          </cell>
          <cell r="E285">
            <v>20000</v>
          </cell>
          <cell r="F285">
            <v>1666</v>
          </cell>
          <cell r="G285">
            <v>1666</v>
          </cell>
          <cell r="H285">
            <v>1666</v>
          </cell>
          <cell r="I285">
            <v>1666</v>
          </cell>
          <cell r="J285">
            <v>1666</v>
          </cell>
          <cell r="K285">
            <v>1666</v>
          </cell>
          <cell r="L285">
            <v>1666</v>
          </cell>
          <cell r="M285">
            <v>1666</v>
          </cell>
          <cell r="N285">
            <v>1666</v>
          </cell>
          <cell r="O285">
            <v>1666</v>
          </cell>
          <cell r="P285">
            <v>1666</v>
          </cell>
          <cell r="Q285">
            <v>1674</v>
          </cell>
        </row>
        <row r="286">
          <cell r="B286" t="str">
            <v>30308062701</v>
          </cell>
          <cell r="C286" t="str">
            <v>30308</v>
          </cell>
          <cell r="D286">
            <v>2701</v>
          </cell>
          <cell r="E286">
            <v>27600</v>
          </cell>
          <cell r="F286">
            <v>2300</v>
          </cell>
          <cell r="G286">
            <v>2300</v>
          </cell>
          <cell r="H286">
            <v>2300</v>
          </cell>
          <cell r="I286">
            <v>2300</v>
          </cell>
          <cell r="J286">
            <v>2300</v>
          </cell>
          <cell r="K286">
            <v>2300</v>
          </cell>
          <cell r="L286">
            <v>2300</v>
          </cell>
          <cell r="M286">
            <v>2300</v>
          </cell>
          <cell r="N286">
            <v>2300</v>
          </cell>
          <cell r="O286">
            <v>2300</v>
          </cell>
          <cell r="P286">
            <v>2300</v>
          </cell>
          <cell r="Q286">
            <v>2300</v>
          </cell>
        </row>
        <row r="287">
          <cell r="B287" t="str">
            <v>30308062702</v>
          </cell>
          <cell r="C287" t="str">
            <v>30308</v>
          </cell>
          <cell r="D287">
            <v>2702</v>
          </cell>
          <cell r="E287">
            <v>5400</v>
          </cell>
          <cell r="F287">
            <v>450</v>
          </cell>
          <cell r="G287">
            <v>450</v>
          </cell>
          <cell r="H287">
            <v>450</v>
          </cell>
          <cell r="I287">
            <v>450</v>
          </cell>
          <cell r="J287">
            <v>450</v>
          </cell>
          <cell r="K287">
            <v>450</v>
          </cell>
          <cell r="L287">
            <v>450</v>
          </cell>
          <cell r="M287">
            <v>450</v>
          </cell>
          <cell r="N287">
            <v>450</v>
          </cell>
          <cell r="O287">
            <v>450</v>
          </cell>
          <cell r="P287">
            <v>450</v>
          </cell>
          <cell r="Q287">
            <v>450</v>
          </cell>
        </row>
        <row r="288">
          <cell r="B288" t="str">
            <v>30308062705</v>
          </cell>
          <cell r="C288" t="str">
            <v>30308</v>
          </cell>
          <cell r="D288">
            <v>2705</v>
          </cell>
          <cell r="E288">
            <v>8100</v>
          </cell>
          <cell r="F288">
            <v>675</v>
          </cell>
          <cell r="G288">
            <v>675</v>
          </cell>
          <cell r="H288">
            <v>675</v>
          </cell>
          <cell r="I288">
            <v>675</v>
          </cell>
          <cell r="J288">
            <v>675</v>
          </cell>
          <cell r="K288">
            <v>675</v>
          </cell>
          <cell r="L288">
            <v>675</v>
          </cell>
          <cell r="M288">
            <v>675</v>
          </cell>
          <cell r="N288">
            <v>675</v>
          </cell>
          <cell r="O288">
            <v>675</v>
          </cell>
          <cell r="P288">
            <v>675</v>
          </cell>
          <cell r="Q288">
            <v>675</v>
          </cell>
        </row>
        <row r="289">
          <cell r="B289" t="str">
            <v>30308062900</v>
          </cell>
          <cell r="C289" t="str">
            <v>30308</v>
          </cell>
          <cell r="D289">
            <v>2900</v>
          </cell>
          <cell r="E289">
            <v>17400</v>
          </cell>
          <cell r="F289">
            <v>1450</v>
          </cell>
          <cell r="G289">
            <v>1450</v>
          </cell>
          <cell r="H289">
            <v>1450</v>
          </cell>
          <cell r="I289">
            <v>1450</v>
          </cell>
          <cell r="J289">
            <v>1450</v>
          </cell>
          <cell r="K289">
            <v>1450</v>
          </cell>
          <cell r="L289">
            <v>1450</v>
          </cell>
          <cell r="M289">
            <v>1450</v>
          </cell>
          <cell r="N289">
            <v>1450</v>
          </cell>
          <cell r="O289">
            <v>1450</v>
          </cell>
          <cell r="P289">
            <v>1450</v>
          </cell>
          <cell r="Q289">
            <v>1450</v>
          </cell>
        </row>
        <row r="290">
          <cell r="B290" t="str">
            <v>30308062907</v>
          </cell>
          <cell r="C290" t="str">
            <v>30308</v>
          </cell>
          <cell r="D290">
            <v>2907</v>
          </cell>
          <cell r="E290">
            <v>14100</v>
          </cell>
          <cell r="F290">
            <v>1175</v>
          </cell>
          <cell r="G290">
            <v>1175</v>
          </cell>
          <cell r="H290">
            <v>1175</v>
          </cell>
          <cell r="I290">
            <v>1175</v>
          </cell>
          <cell r="J290">
            <v>1175</v>
          </cell>
          <cell r="K290">
            <v>1175</v>
          </cell>
          <cell r="L290">
            <v>1175</v>
          </cell>
          <cell r="M290">
            <v>1175</v>
          </cell>
          <cell r="N290">
            <v>1175</v>
          </cell>
          <cell r="O290">
            <v>1175</v>
          </cell>
          <cell r="P290">
            <v>1175</v>
          </cell>
          <cell r="Q290">
            <v>1175</v>
          </cell>
        </row>
        <row r="291">
          <cell r="B291" t="str">
            <v>30308062925</v>
          </cell>
          <cell r="C291" t="str">
            <v>30308</v>
          </cell>
          <cell r="D291">
            <v>2925</v>
          </cell>
          <cell r="E291">
            <v>2900</v>
          </cell>
          <cell r="F291">
            <v>241</v>
          </cell>
          <cell r="G291">
            <v>241</v>
          </cell>
          <cell r="H291">
            <v>241</v>
          </cell>
          <cell r="I291">
            <v>241</v>
          </cell>
          <cell r="J291">
            <v>241</v>
          </cell>
          <cell r="K291">
            <v>241</v>
          </cell>
          <cell r="L291">
            <v>241</v>
          </cell>
          <cell r="M291">
            <v>241</v>
          </cell>
          <cell r="N291">
            <v>241</v>
          </cell>
          <cell r="O291">
            <v>241</v>
          </cell>
          <cell r="P291">
            <v>241</v>
          </cell>
          <cell r="Q291">
            <v>249</v>
          </cell>
        </row>
        <row r="292">
          <cell r="B292" t="str">
            <v>30308063101</v>
          </cell>
          <cell r="C292" t="str">
            <v>30308</v>
          </cell>
          <cell r="D292">
            <v>3101</v>
          </cell>
          <cell r="E292">
            <v>16400</v>
          </cell>
          <cell r="F292">
            <v>1366</v>
          </cell>
          <cell r="G292">
            <v>1366</v>
          </cell>
          <cell r="H292">
            <v>1366</v>
          </cell>
          <cell r="I292">
            <v>1366</v>
          </cell>
          <cell r="J292">
            <v>1366</v>
          </cell>
          <cell r="K292">
            <v>1366</v>
          </cell>
          <cell r="L292">
            <v>1366</v>
          </cell>
          <cell r="M292">
            <v>1366</v>
          </cell>
          <cell r="N292">
            <v>1366</v>
          </cell>
          <cell r="O292">
            <v>1366</v>
          </cell>
          <cell r="P292">
            <v>1366</v>
          </cell>
          <cell r="Q292">
            <v>1374</v>
          </cell>
        </row>
        <row r="293">
          <cell r="B293" t="str">
            <v>30308063103</v>
          </cell>
          <cell r="C293" t="str">
            <v>30308</v>
          </cell>
          <cell r="D293">
            <v>3103</v>
          </cell>
          <cell r="E293">
            <v>10300</v>
          </cell>
          <cell r="F293">
            <v>858</v>
          </cell>
          <cell r="G293">
            <v>858</v>
          </cell>
          <cell r="H293">
            <v>858</v>
          </cell>
          <cell r="I293">
            <v>858</v>
          </cell>
          <cell r="J293">
            <v>858</v>
          </cell>
          <cell r="K293">
            <v>858</v>
          </cell>
          <cell r="L293">
            <v>858</v>
          </cell>
          <cell r="M293">
            <v>858</v>
          </cell>
          <cell r="N293">
            <v>858</v>
          </cell>
          <cell r="O293">
            <v>858</v>
          </cell>
          <cell r="P293">
            <v>858</v>
          </cell>
          <cell r="Q293">
            <v>862</v>
          </cell>
        </row>
        <row r="294">
          <cell r="B294" t="str">
            <v>30308063109</v>
          </cell>
          <cell r="C294" t="str">
            <v>30308</v>
          </cell>
          <cell r="D294">
            <v>3109</v>
          </cell>
          <cell r="E294">
            <v>2800</v>
          </cell>
          <cell r="F294">
            <v>233</v>
          </cell>
          <cell r="G294">
            <v>233</v>
          </cell>
          <cell r="H294">
            <v>233</v>
          </cell>
          <cell r="I294">
            <v>233</v>
          </cell>
          <cell r="J294">
            <v>233</v>
          </cell>
          <cell r="K294">
            <v>233</v>
          </cell>
          <cell r="L294">
            <v>233</v>
          </cell>
          <cell r="M294">
            <v>233</v>
          </cell>
          <cell r="N294">
            <v>233</v>
          </cell>
          <cell r="O294">
            <v>233</v>
          </cell>
          <cell r="P294">
            <v>233</v>
          </cell>
          <cell r="Q294">
            <v>237</v>
          </cell>
        </row>
        <row r="295">
          <cell r="B295" t="str">
            <v>30308063302</v>
          </cell>
          <cell r="C295" t="str">
            <v>30308</v>
          </cell>
          <cell r="D295">
            <v>3302</v>
          </cell>
          <cell r="E295">
            <v>43100</v>
          </cell>
          <cell r="F295">
            <v>3592</v>
          </cell>
          <cell r="G295">
            <v>3592</v>
          </cell>
          <cell r="H295">
            <v>3592</v>
          </cell>
          <cell r="I295">
            <v>3592</v>
          </cell>
          <cell r="J295">
            <v>3592</v>
          </cell>
          <cell r="K295">
            <v>3592</v>
          </cell>
          <cell r="L295">
            <v>3592</v>
          </cell>
          <cell r="M295">
            <v>3592</v>
          </cell>
          <cell r="N295">
            <v>3592</v>
          </cell>
          <cell r="O295">
            <v>3592</v>
          </cell>
          <cell r="P295">
            <v>3592</v>
          </cell>
          <cell r="Q295">
            <v>3588</v>
          </cell>
        </row>
        <row r="296">
          <cell r="B296" t="str">
            <v>30308063303</v>
          </cell>
          <cell r="C296" t="str">
            <v>30308</v>
          </cell>
          <cell r="D296">
            <v>3303</v>
          </cell>
          <cell r="E296">
            <v>5700</v>
          </cell>
          <cell r="F296">
            <v>475</v>
          </cell>
          <cell r="G296">
            <v>475</v>
          </cell>
          <cell r="H296">
            <v>475</v>
          </cell>
          <cell r="I296">
            <v>475</v>
          </cell>
          <cell r="J296">
            <v>475</v>
          </cell>
          <cell r="K296">
            <v>475</v>
          </cell>
          <cell r="L296">
            <v>475</v>
          </cell>
          <cell r="M296">
            <v>475</v>
          </cell>
          <cell r="N296">
            <v>475</v>
          </cell>
          <cell r="O296">
            <v>475</v>
          </cell>
          <cell r="P296">
            <v>475</v>
          </cell>
          <cell r="Q296">
            <v>475</v>
          </cell>
        </row>
        <row r="297">
          <cell r="B297" t="str">
            <v>30308063404</v>
          </cell>
          <cell r="C297" t="str">
            <v>30308</v>
          </cell>
          <cell r="D297">
            <v>3404</v>
          </cell>
          <cell r="E297">
            <v>1600</v>
          </cell>
          <cell r="F297">
            <v>133</v>
          </cell>
          <cell r="G297">
            <v>133</v>
          </cell>
          <cell r="H297">
            <v>133</v>
          </cell>
          <cell r="I297">
            <v>133</v>
          </cell>
          <cell r="J297">
            <v>133</v>
          </cell>
          <cell r="K297">
            <v>133</v>
          </cell>
          <cell r="L297">
            <v>133</v>
          </cell>
          <cell r="M297">
            <v>133</v>
          </cell>
          <cell r="N297">
            <v>133</v>
          </cell>
          <cell r="O297">
            <v>133</v>
          </cell>
          <cell r="P297">
            <v>133</v>
          </cell>
          <cell r="Q297">
            <v>137</v>
          </cell>
        </row>
        <row r="298">
          <cell r="B298" t="str">
            <v>30309031302</v>
          </cell>
          <cell r="C298" t="str">
            <v>30309</v>
          </cell>
          <cell r="D298">
            <v>1302</v>
          </cell>
          <cell r="E298">
            <v>437800</v>
          </cell>
          <cell r="F298">
            <v>36483</v>
          </cell>
          <cell r="G298">
            <v>36483</v>
          </cell>
          <cell r="H298">
            <v>36483</v>
          </cell>
          <cell r="I298">
            <v>36483</v>
          </cell>
          <cell r="J298">
            <v>36483</v>
          </cell>
          <cell r="K298">
            <v>36483</v>
          </cell>
          <cell r="L298">
            <v>36483</v>
          </cell>
          <cell r="M298">
            <v>36483</v>
          </cell>
          <cell r="N298">
            <v>36483</v>
          </cell>
          <cell r="O298">
            <v>36483</v>
          </cell>
          <cell r="P298">
            <v>36483</v>
          </cell>
          <cell r="Q298">
            <v>36487</v>
          </cell>
        </row>
        <row r="299">
          <cell r="B299" t="str">
            <v>30309032103</v>
          </cell>
          <cell r="C299" t="str">
            <v>30309</v>
          </cell>
          <cell r="D299">
            <v>2103</v>
          </cell>
          <cell r="E299">
            <v>14300</v>
          </cell>
          <cell r="F299">
            <v>1192</v>
          </cell>
          <cell r="G299">
            <v>1192</v>
          </cell>
          <cell r="H299">
            <v>1192</v>
          </cell>
          <cell r="I299">
            <v>1192</v>
          </cell>
          <cell r="J299">
            <v>1192</v>
          </cell>
          <cell r="K299">
            <v>1192</v>
          </cell>
          <cell r="L299">
            <v>1192</v>
          </cell>
          <cell r="M299">
            <v>1192</v>
          </cell>
          <cell r="N299">
            <v>1192</v>
          </cell>
          <cell r="O299">
            <v>1192</v>
          </cell>
          <cell r="P299">
            <v>1192</v>
          </cell>
          <cell r="Q299">
            <v>1188</v>
          </cell>
        </row>
        <row r="300">
          <cell r="B300" t="str">
            <v>30309032202</v>
          </cell>
          <cell r="C300" t="str">
            <v>30309</v>
          </cell>
          <cell r="D300">
            <v>2202</v>
          </cell>
          <cell r="E300">
            <v>544707</v>
          </cell>
          <cell r="F300">
            <v>45392</v>
          </cell>
          <cell r="G300">
            <v>45392</v>
          </cell>
          <cell r="H300">
            <v>45392</v>
          </cell>
          <cell r="I300">
            <v>45392</v>
          </cell>
          <cell r="J300">
            <v>45392</v>
          </cell>
          <cell r="K300">
            <v>45392</v>
          </cell>
          <cell r="L300">
            <v>45392</v>
          </cell>
          <cell r="M300">
            <v>45392</v>
          </cell>
          <cell r="N300">
            <v>45392</v>
          </cell>
          <cell r="O300">
            <v>45392</v>
          </cell>
          <cell r="P300">
            <v>45392</v>
          </cell>
          <cell r="Q300">
            <v>45395</v>
          </cell>
        </row>
        <row r="301">
          <cell r="B301" t="str">
            <v>30309032207</v>
          </cell>
          <cell r="C301" t="str">
            <v>30309</v>
          </cell>
          <cell r="D301">
            <v>2207</v>
          </cell>
          <cell r="E301">
            <v>165609</v>
          </cell>
          <cell r="F301">
            <v>13801</v>
          </cell>
          <cell r="G301">
            <v>13801</v>
          </cell>
          <cell r="H301">
            <v>13801</v>
          </cell>
          <cell r="I301">
            <v>13801</v>
          </cell>
          <cell r="J301">
            <v>13801</v>
          </cell>
          <cell r="K301">
            <v>13801</v>
          </cell>
          <cell r="L301">
            <v>13801</v>
          </cell>
          <cell r="M301">
            <v>13801</v>
          </cell>
          <cell r="N301">
            <v>13801</v>
          </cell>
          <cell r="O301">
            <v>13801</v>
          </cell>
          <cell r="P301">
            <v>13801</v>
          </cell>
          <cell r="Q301">
            <v>13798</v>
          </cell>
        </row>
        <row r="302">
          <cell r="B302" t="str">
            <v>30309032208</v>
          </cell>
          <cell r="C302" t="str">
            <v>30309</v>
          </cell>
          <cell r="D302">
            <v>2208</v>
          </cell>
          <cell r="E302">
            <v>1697</v>
          </cell>
          <cell r="F302">
            <v>141</v>
          </cell>
          <cell r="G302">
            <v>141</v>
          </cell>
          <cell r="H302">
            <v>141</v>
          </cell>
          <cell r="I302">
            <v>141</v>
          </cell>
          <cell r="J302">
            <v>141</v>
          </cell>
          <cell r="K302">
            <v>141</v>
          </cell>
          <cell r="L302">
            <v>141</v>
          </cell>
          <cell r="M302">
            <v>141</v>
          </cell>
          <cell r="N302">
            <v>141</v>
          </cell>
          <cell r="O302">
            <v>141</v>
          </cell>
          <cell r="P302">
            <v>141</v>
          </cell>
          <cell r="Q302">
            <v>146</v>
          </cell>
        </row>
        <row r="303">
          <cell r="B303" t="str">
            <v>30309032306</v>
          </cell>
          <cell r="C303" t="str">
            <v>30309</v>
          </cell>
          <cell r="D303">
            <v>2306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B304" t="str">
            <v>30309032701</v>
          </cell>
          <cell r="C304" t="str">
            <v>30309</v>
          </cell>
          <cell r="D304">
            <v>2701</v>
          </cell>
          <cell r="E304">
            <v>362600</v>
          </cell>
          <cell r="F304">
            <v>30216</v>
          </cell>
          <cell r="G304">
            <v>30216</v>
          </cell>
          <cell r="H304">
            <v>30216</v>
          </cell>
          <cell r="I304">
            <v>30216</v>
          </cell>
          <cell r="J304">
            <v>30216</v>
          </cell>
          <cell r="K304">
            <v>30216</v>
          </cell>
          <cell r="L304">
            <v>30216</v>
          </cell>
          <cell r="M304">
            <v>30216</v>
          </cell>
          <cell r="N304">
            <v>30216</v>
          </cell>
          <cell r="O304">
            <v>30216</v>
          </cell>
          <cell r="P304">
            <v>30216</v>
          </cell>
          <cell r="Q304">
            <v>30224</v>
          </cell>
        </row>
        <row r="305">
          <cell r="B305" t="str">
            <v>30309032705</v>
          </cell>
          <cell r="C305" t="str">
            <v>30309</v>
          </cell>
          <cell r="D305">
            <v>2705</v>
          </cell>
          <cell r="E305">
            <v>30000</v>
          </cell>
          <cell r="F305">
            <v>2500</v>
          </cell>
          <cell r="G305">
            <v>2500</v>
          </cell>
          <cell r="H305">
            <v>2500</v>
          </cell>
          <cell r="I305">
            <v>2500</v>
          </cell>
          <cell r="J305">
            <v>2500</v>
          </cell>
          <cell r="K305">
            <v>2500</v>
          </cell>
          <cell r="L305">
            <v>2500</v>
          </cell>
          <cell r="M305">
            <v>2500</v>
          </cell>
          <cell r="N305">
            <v>2500</v>
          </cell>
          <cell r="O305">
            <v>2500</v>
          </cell>
          <cell r="P305">
            <v>2500</v>
          </cell>
          <cell r="Q305">
            <v>2500</v>
          </cell>
        </row>
        <row r="306">
          <cell r="B306" t="str">
            <v>30309032708</v>
          </cell>
          <cell r="C306" t="str">
            <v>30309</v>
          </cell>
          <cell r="D306">
            <v>2708</v>
          </cell>
          <cell r="E306">
            <v>12000</v>
          </cell>
          <cell r="F306">
            <v>1000</v>
          </cell>
          <cell r="G306">
            <v>1000</v>
          </cell>
          <cell r="H306">
            <v>1000</v>
          </cell>
          <cell r="I306">
            <v>1000</v>
          </cell>
          <cell r="J306">
            <v>1000</v>
          </cell>
          <cell r="K306">
            <v>1000</v>
          </cell>
          <cell r="L306">
            <v>1000</v>
          </cell>
          <cell r="M306">
            <v>1000</v>
          </cell>
          <cell r="N306">
            <v>1000</v>
          </cell>
          <cell r="O306">
            <v>1000</v>
          </cell>
          <cell r="P306">
            <v>1000</v>
          </cell>
          <cell r="Q306">
            <v>1000</v>
          </cell>
        </row>
        <row r="307">
          <cell r="B307" t="str">
            <v>30309032800</v>
          </cell>
          <cell r="C307" t="str">
            <v>30309</v>
          </cell>
          <cell r="D307">
            <v>2800</v>
          </cell>
          <cell r="E307">
            <v>29200</v>
          </cell>
          <cell r="F307">
            <v>2433</v>
          </cell>
          <cell r="G307">
            <v>2433</v>
          </cell>
          <cell r="H307">
            <v>2433</v>
          </cell>
          <cell r="I307">
            <v>2433</v>
          </cell>
          <cell r="J307">
            <v>2433</v>
          </cell>
          <cell r="K307">
            <v>2433</v>
          </cell>
          <cell r="L307">
            <v>2433</v>
          </cell>
          <cell r="M307">
            <v>2433</v>
          </cell>
          <cell r="N307">
            <v>2433</v>
          </cell>
          <cell r="O307">
            <v>2433</v>
          </cell>
          <cell r="P307">
            <v>2433</v>
          </cell>
          <cell r="Q307">
            <v>2437</v>
          </cell>
        </row>
        <row r="308">
          <cell r="B308" t="str">
            <v>30309032900</v>
          </cell>
          <cell r="C308" t="str">
            <v>30309</v>
          </cell>
          <cell r="D308">
            <v>2900</v>
          </cell>
          <cell r="E308">
            <v>360000</v>
          </cell>
          <cell r="F308">
            <v>30000</v>
          </cell>
          <cell r="G308">
            <v>30000</v>
          </cell>
          <cell r="H308">
            <v>30000</v>
          </cell>
          <cell r="I308">
            <v>30000</v>
          </cell>
          <cell r="J308">
            <v>30000</v>
          </cell>
          <cell r="K308">
            <v>30000</v>
          </cell>
          <cell r="L308">
            <v>30000</v>
          </cell>
          <cell r="M308">
            <v>30000</v>
          </cell>
          <cell r="N308">
            <v>30000</v>
          </cell>
          <cell r="O308">
            <v>30000</v>
          </cell>
          <cell r="P308">
            <v>30000</v>
          </cell>
          <cell r="Q308">
            <v>30000</v>
          </cell>
        </row>
        <row r="309">
          <cell r="B309" t="str">
            <v>30309032907</v>
          </cell>
          <cell r="C309" t="str">
            <v>30309</v>
          </cell>
          <cell r="D309">
            <v>2907</v>
          </cell>
          <cell r="E309">
            <v>109100</v>
          </cell>
          <cell r="F309">
            <v>9092</v>
          </cell>
          <cell r="G309">
            <v>9092</v>
          </cell>
          <cell r="H309">
            <v>9092</v>
          </cell>
          <cell r="I309">
            <v>9092</v>
          </cell>
          <cell r="J309">
            <v>9092</v>
          </cell>
          <cell r="K309">
            <v>9092</v>
          </cell>
          <cell r="L309">
            <v>9092</v>
          </cell>
          <cell r="M309">
            <v>9092</v>
          </cell>
          <cell r="N309">
            <v>9092</v>
          </cell>
          <cell r="O309">
            <v>9092</v>
          </cell>
          <cell r="P309">
            <v>9092</v>
          </cell>
          <cell r="Q309">
            <v>9088</v>
          </cell>
        </row>
        <row r="310">
          <cell r="B310" t="str">
            <v>30309032908</v>
          </cell>
          <cell r="C310" t="str">
            <v>30309</v>
          </cell>
          <cell r="D310">
            <v>2908</v>
          </cell>
          <cell r="E310">
            <v>180500</v>
          </cell>
          <cell r="F310">
            <v>15041</v>
          </cell>
          <cell r="G310">
            <v>15041</v>
          </cell>
          <cell r="H310">
            <v>15041</v>
          </cell>
          <cell r="I310">
            <v>15041</v>
          </cell>
          <cell r="J310">
            <v>15041</v>
          </cell>
          <cell r="K310">
            <v>15041</v>
          </cell>
          <cell r="L310">
            <v>15041</v>
          </cell>
          <cell r="M310">
            <v>15041</v>
          </cell>
          <cell r="N310">
            <v>15041</v>
          </cell>
          <cell r="O310">
            <v>15041</v>
          </cell>
          <cell r="P310">
            <v>15041</v>
          </cell>
          <cell r="Q310">
            <v>15049</v>
          </cell>
        </row>
        <row r="311">
          <cell r="B311" t="str">
            <v>30309033101</v>
          </cell>
          <cell r="C311" t="str">
            <v>30309</v>
          </cell>
          <cell r="D311">
            <v>3101</v>
          </cell>
          <cell r="E311">
            <v>100000</v>
          </cell>
          <cell r="F311">
            <v>8333</v>
          </cell>
          <cell r="G311">
            <v>8333</v>
          </cell>
          <cell r="H311">
            <v>8333</v>
          </cell>
          <cell r="I311">
            <v>8333</v>
          </cell>
          <cell r="J311">
            <v>8333</v>
          </cell>
          <cell r="K311">
            <v>8333</v>
          </cell>
          <cell r="L311">
            <v>8333</v>
          </cell>
          <cell r="M311">
            <v>8333</v>
          </cell>
          <cell r="N311">
            <v>8333</v>
          </cell>
          <cell r="O311">
            <v>8333</v>
          </cell>
          <cell r="P311">
            <v>8333</v>
          </cell>
          <cell r="Q311">
            <v>8337</v>
          </cell>
        </row>
        <row r="312">
          <cell r="B312" t="str">
            <v>30309033103</v>
          </cell>
          <cell r="C312" t="str">
            <v>30309</v>
          </cell>
          <cell r="D312">
            <v>3103</v>
          </cell>
          <cell r="E312">
            <v>92000</v>
          </cell>
          <cell r="F312">
            <v>7667</v>
          </cell>
          <cell r="G312">
            <v>7667</v>
          </cell>
          <cell r="H312">
            <v>7667</v>
          </cell>
          <cell r="I312">
            <v>7667</v>
          </cell>
          <cell r="J312">
            <v>7667</v>
          </cell>
          <cell r="K312">
            <v>7667</v>
          </cell>
          <cell r="L312">
            <v>7667</v>
          </cell>
          <cell r="M312">
            <v>7667</v>
          </cell>
          <cell r="N312">
            <v>7667</v>
          </cell>
          <cell r="O312">
            <v>7667</v>
          </cell>
          <cell r="P312">
            <v>7667</v>
          </cell>
          <cell r="Q312">
            <v>7663</v>
          </cell>
        </row>
        <row r="313">
          <cell r="B313" t="str">
            <v>30309033302</v>
          </cell>
          <cell r="C313" t="str">
            <v>30309</v>
          </cell>
          <cell r="D313">
            <v>3302</v>
          </cell>
          <cell r="E313">
            <v>519700</v>
          </cell>
          <cell r="F313">
            <v>43308</v>
          </cell>
          <cell r="G313">
            <v>43308</v>
          </cell>
          <cell r="H313">
            <v>43308</v>
          </cell>
          <cell r="I313">
            <v>43308</v>
          </cell>
          <cell r="J313">
            <v>43308</v>
          </cell>
          <cell r="K313">
            <v>43308</v>
          </cell>
          <cell r="L313">
            <v>43308</v>
          </cell>
          <cell r="M313">
            <v>43308</v>
          </cell>
          <cell r="N313">
            <v>43308</v>
          </cell>
          <cell r="O313">
            <v>43308</v>
          </cell>
          <cell r="P313">
            <v>43308</v>
          </cell>
          <cell r="Q313">
            <v>43312</v>
          </cell>
        </row>
        <row r="314">
          <cell r="B314" t="str">
            <v>30309033303</v>
          </cell>
          <cell r="C314" t="str">
            <v>30309</v>
          </cell>
          <cell r="D314">
            <v>3303</v>
          </cell>
          <cell r="E314">
            <v>63000</v>
          </cell>
          <cell r="F314">
            <v>5250</v>
          </cell>
          <cell r="G314">
            <v>5250</v>
          </cell>
          <cell r="H314">
            <v>5250</v>
          </cell>
          <cell r="I314">
            <v>5250</v>
          </cell>
          <cell r="J314">
            <v>5250</v>
          </cell>
          <cell r="K314">
            <v>5250</v>
          </cell>
          <cell r="L314">
            <v>5250</v>
          </cell>
          <cell r="M314">
            <v>5250</v>
          </cell>
          <cell r="N314">
            <v>5250</v>
          </cell>
          <cell r="O314">
            <v>5250</v>
          </cell>
          <cell r="P314">
            <v>5250</v>
          </cell>
          <cell r="Q314">
            <v>5250</v>
          </cell>
        </row>
        <row r="315">
          <cell r="B315" t="str">
            <v>30309033404</v>
          </cell>
          <cell r="C315" t="str">
            <v>30309</v>
          </cell>
          <cell r="D315">
            <v>3404</v>
          </cell>
          <cell r="E315">
            <v>53150</v>
          </cell>
          <cell r="F315">
            <v>4429</v>
          </cell>
          <cell r="G315">
            <v>4429</v>
          </cell>
          <cell r="H315">
            <v>4429</v>
          </cell>
          <cell r="I315">
            <v>4429</v>
          </cell>
          <cell r="J315">
            <v>4429</v>
          </cell>
          <cell r="K315">
            <v>4429</v>
          </cell>
          <cell r="L315">
            <v>4429</v>
          </cell>
          <cell r="M315">
            <v>4429</v>
          </cell>
          <cell r="N315">
            <v>4429</v>
          </cell>
          <cell r="O315">
            <v>4429</v>
          </cell>
          <cell r="P315">
            <v>4429</v>
          </cell>
          <cell r="Q315">
            <v>4431</v>
          </cell>
        </row>
        <row r="316">
          <cell r="B316" t="str">
            <v>30310032103</v>
          </cell>
          <cell r="C316" t="str">
            <v>30310</v>
          </cell>
          <cell r="D316">
            <v>2103</v>
          </cell>
          <cell r="E316">
            <v>2000</v>
          </cell>
          <cell r="F316">
            <v>167</v>
          </cell>
          <cell r="G316">
            <v>167</v>
          </cell>
          <cell r="H316">
            <v>167</v>
          </cell>
          <cell r="I316">
            <v>167</v>
          </cell>
          <cell r="J316">
            <v>167</v>
          </cell>
          <cell r="K316">
            <v>167</v>
          </cell>
          <cell r="L316">
            <v>167</v>
          </cell>
          <cell r="M316">
            <v>167</v>
          </cell>
          <cell r="N316">
            <v>167</v>
          </cell>
          <cell r="O316">
            <v>167</v>
          </cell>
          <cell r="P316">
            <v>167</v>
          </cell>
          <cell r="Q316">
            <v>167</v>
          </cell>
        </row>
        <row r="317">
          <cell r="B317" t="str">
            <v>30310032701</v>
          </cell>
          <cell r="C317" t="str">
            <v>30310</v>
          </cell>
          <cell r="D317">
            <v>2701</v>
          </cell>
          <cell r="E317">
            <v>67400</v>
          </cell>
          <cell r="F317">
            <v>5617</v>
          </cell>
          <cell r="G317">
            <v>5617</v>
          </cell>
          <cell r="H317">
            <v>5617</v>
          </cell>
          <cell r="I317">
            <v>5617</v>
          </cell>
          <cell r="J317">
            <v>5617</v>
          </cell>
          <cell r="K317">
            <v>5617</v>
          </cell>
          <cell r="L317">
            <v>5617</v>
          </cell>
          <cell r="M317">
            <v>5617</v>
          </cell>
          <cell r="N317">
            <v>5617</v>
          </cell>
          <cell r="O317">
            <v>5617</v>
          </cell>
          <cell r="P317">
            <v>5617</v>
          </cell>
          <cell r="Q317">
            <v>5617</v>
          </cell>
        </row>
        <row r="318">
          <cell r="B318" t="str">
            <v>30310032702</v>
          </cell>
          <cell r="C318" t="str">
            <v>30310</v>
          </cell>
          <cell r="D318">
            <v>2702</v>
          </cell>
          <cell r="E318">
            <v>21400</v>
          </cell>
          <cell r="F318">
            <v>1783</v>
          </cell>
          <cell r="G318">
            <v>1783</v>
          </cell>
          <cell r="H318">
            <v>1783</v>
          </cell>
          <cell r="I318">
            <v>1783</v>
          </cell>
          <cell r="J318">
            <v>1783</v>
          </cell>
          <cell r="K318">
            <v>1783</v>
          </cell>
          <cell r="L318">
            <v>1783</v>
          </cell>
          <cell r="M318">
            <v>1783</v>
          </cell>
          <cell r="N318">
            <v>1783</v>
          </cell>
          <cell r="O318">
            <v>1783</v>
          </cell>
          <cell r="P318">
            <v>1783</v>
          </cell>
          <cell r="Q318">
            <v>1783</v>
          </cell>
        </row>
        <row r="319">
          <cell r="B319" t="str">
            <v>30310032705</v>
          </cell>
          <cell r="C319" t="str">
            <v>30310</v>
          </cell>
          <cell r="D319">
            <v>2705</v>
          </cell>
          <cell r="E319">
            <v>21400</v>
          </cell>
          <cell r="F319">
            <v>1783</v>
          </cell>
          <cell r="G319">
            <v>1783</v>
          </cell>
          <cell r="H319">
            <v>1783</v>
          </cell>
          <cell r="I319">
            <v>1783</v>
          </cell>
          <cell r="J319">
            <v>1783</v>
          </cell>
          <cell r="K319">
            <v>1783</v>
          </cell>
          <cell r="L319">
            <v>1783</v>
          </cell>
          <cell r="M319">
            <v>1783</v>
          </cell>
          <cell r="N319">
            <v>1783</v>
          </cell>
          <cell r="O319">
            <v>1783</v>
          </cell>
          <cell r="P319">
            <v>1783</v>
          </cell>
          <cell r="Q319">
            <v>1783</v>
          </cell>
        </row>
        <row r="320">
          <cell r="B320" t="str">
            <v>30310032800</v>
          </cell>
          <cell r="C320" t="str">
            <v>30310</v>
          </cell>
          <cell r="D320">
            <v>2800</v>
          </cell>
          <cell r="E320">
            <v>16800</v>
          </cell>
          <cell r="F320">
            <v>1400</v>
          </cell>
          <cell r="G320">
            <v>1400</v>
          </cell>
          <cell r="H320">
            <v>1400</v>
          </cell>
          <cell r="I320">
            <v>1400</v>
          </cell>
          <cell r="J320">
            <v>1400</v>
          </cell>
          <cell r="K320">
            <v>1400</v>
          </cell>
          <cell r="L320">
            <v>1400</v>
          </cell>
          <cell r="M320">
            <v>1400</v>
          </cell>
          <cell r="N320">
            <v>1400</v>
          </cell>
          <cell r="O320">
            <v>1400</v>
          </cell>
          <cell r="P320">
            <v>1400</v>
          </cell>
          <cell r="Q320">
            <v>1400</v>
          </cell>
        </row>
        <row r="321">
          <cell r="B321" t="str">
            <v>30310032900</v>
          </cell>
          <cell r="C321" t="str">
            <v>30310</v>
          </cell>
          <cell r="D321">
            <v>2900</v>
          </cell>
          <cell r="E321">
            <v>26900</v>
          </cell>
          <cell r="F321">
            <v>2242</v>
          </cell>
          <cell r="G321">
            <v>2242</v>
          </cell>
          <cell r="H321">
            <v>2242</v>
          </cell>
          <cell r="I321">
            <v>2242</v>
          </cell>
          <cell r="J321">
            <v>2242</v>
          </cell>
          <cell r="K321">
            <v>2242</v>
          </cell>
          <cell r="L321">
            <v>2242</v>
          </cell>
          <cell r="M321">
            <v>2242</v>
          </cell>
          <cell r="N321">
            <v>2242</v>
          </cell>
          <cell r="O321">
            <v>2242</v>
          </cell>
          <cell r="P321">
            <v>2242</v>
          </cell>
          <cell r="Q321">
            <v>2242</v>
          </cell>
        </row>
        <row r="322">
          <cell r="B322" t="str">
            <v>30310032907</v>
          </cell>
          <cell r="C322" t="str">
            <v>30310</v>
          </cell>
          <cell r="D322">
            <v>2907</v>
          </cell>
          <cell r="E322">
            <v>6500</v>
          </cell>
          <cell r="F322">
            <v>542</v>
          </cell>
          <cell r="G322">
            <v>542</v>
          </cell>
          <cell r="H322">
            <v>542</v>
          </cell>
          <cell r="I322">
            <v>542</v>
          </cell>
          <cell r="J322">
            <v>542</v>
          </cell>
          <cell r="K322">
            <v>542</v>
          </cell>
          <cell r="L322">
            <v>542</v>
          </cell>
          <cell r="M322">
            <v>542</v>
          </cell>
          <cell r="N322">
            <v>542</v>
          </cell>
          <cell r="O322">
            <v>542</v>
          </cell>
          <cell r="P322">
            <v>542</v>
          </cell>
          <cell r="Q322">
            <v>542</v>
          </cell>
        </row>
        <row r="323">
          <cell r="B323" t="str">
            <v>30310033101</v>
          </cell>
          <cell r="C323" t="str">
            <v>30310</v>
          </cell>
          <cell r="D323">
            <v>3101</v>
          </cell>
          <cell r="E323">
            <v>6700</v>
          </cell>
          <cell r="F323">
            <v>558</v>
          </cell>
          <cell r="G323">
            <v>558</v>
          </cell>
          <cell r="H323">
            <v>558</v>
          </cell>
          <cell r="I323">
            <v>558</v>
          </cell>
          <cell r="J323">
            <v>558</v>
          </cell>
          <cell r="K323">
            <v>558</v>
          </cell>
          <cell r="L323">
            <v>558</v>
          </cell>
          <cell r="M323">
            <v>558</v>
          </cell>
          <cell r="N323">
            <v>558</v>
          </cell>
          <cell r="O323">
            <v>558</v>
          </cell>
          <cell r="P323">
            <v>558</v>
          </cell>
          <cell r="Q323">
            <v>558</v>
          </cell>
        </row>
        <row r="324">
          <cell r="B324" t="str">
            <v>30310033103</v>
          </cell>
          <cell r="C324" t="str">
            <v>30310</v>
          </cell>
          <cell r="D324">
            <v>3103</v>
          </cell>
          <cell r="E324">
            <v>8200</v>
          </cell>
          <cell r="F324">
            <v>683</v>
          </cell>
          <cell r="G324">
            <v>683</v>
          </cell>
          <cell r="H324">
            <v>683</v>
          </cell>
          <cell r="I324">
            <v>683</v>
          </cell>
          <cell r="J324">
            <v>683</v>
          </cell>
          <cell r="K324">
            <v>683</v>
          </cell>
          <cell r="L324">
            <v>683</v>
          </cell>
          <cell r="M324">
            <v>683</v>
          </cell>
          <cell r="N324">
            <v>683</v>
          </cell>
          <cell r="O324">
            <v>683</v>
          </cell>
          <cell r="P324">
            <v>683</v>
          </cell>
          <cell r="Q324">
            <v>683</v>
          </cell>
        </row>
        <row r="325">
          <cell r="B325" t="str">
            <v>30310033302</v>
          </cell>
          <cell r="C325" t="str">
            <v>30310</v>
          </cell>
          <cell r="D325">
            <v>3302</v>
          </cell>
          <cell r="E325">
            <v>86600</v>
          </cell>
          <cell r="F325">
            <v>7217</v>
          </cell>
          <cell r="G325">
            <v>7217</v>
          </cell>
          <cell r="H325">
            <v>7217</v>
          </cell>
          <cell r="I325">
            <v>7217</v>
          </cell>
          <cell r="J325">
            <v>7217</v>
          </cell>
          <cell r="K325">
            <v>7217</v>
          </cell>
          <cell r="L325">
            <v>7217</v>
          </cell>
          <cell r="M325">
            <v>7217</v>
          </cell>
          <cell r="N325">
            <v>7217</v>
          </cell>
          <cell r="O325">
            <v>7217</v>
          </cell>
          <cell r="P325">
            <v>7217</v>
          </cell>
          <cell r="Q325">
            <v>7217</v>
          </cell>
        </row>
        <row r="326">
          <cell r="B326" t="str">
            <v>30310033303</v>
          </cell>
          <cell r="C326" t="str">
            <v>30310</v>
          </cell>
          <cell r="D326">
            <v>3303</v>
          </cell>
          <cell r="E326">
            <v>14200</v>
          </cell>
          <cell r="F326">
            <v>1183</v>
          </cell>
          <cell r="G326">
            <v>1183</v>
          </cell>
          <cell r="H326">
            <v>1183</v>
          </cell>
          <cell r="I326">
            <v>1183</v>
          </cell>
          <cell r="J326">
            <v>1183</v>
          </cell>
          <cell r="K326">
            <v>1183</v>
          </cell>
          <cell r="L326">
            <v>1183</v>
          </cell>
          <cell r="M326">
            <v>1183</v>
          </cell>
          <cell r="N326">
            <v>1183</v>
          </cell>
          <cell r="O326">
            <v>1183</v>
          </cell>
          <cell r="P326">
            <v>1183</v>
          </cell>
          <cell r="Q326">
            <v>1183</v>
          </cell>
        </row>
        <row r="327">
          <cell r="B327" t="str">
            <v>30311031302</v>
          </cell>
          <cell r="C327" t="str">
            <v>30311</v>
          </cell>
          <cell r="D327">
            <v>1302</v>
          </cell>
          <cell r="E327">
            <v>330000</v>
          </cell>
          <cell r="F327">
            <v>27500</v>
          </cell>
          <cell r="G327">
            <v>27500</v>
          </cell>
          <cell r="H327">
            <v>27500</v>
          </cell>
          <cell r="I327">
            <v>27500</v>
          </cell>
          <cell r="J327">
            <v>27500</v>
          </cell>
          <cell r="K327">
            <v>27500</v>
          </cell>
          <cell r="L327">
            <v>27500</v>
          </cell>
          <cell r="M327">
            <v>27500</v>
          </cell>
          <cell r="N327">
            <v>27500</v>
          </cell>
          <cell r="O327">
            <v>27500</v>
          </cell>
          <cell r="P327">
            <v>27500</v>
          </cell>
          <cell r="Q327">
            <v>27500</v>
          </cell>
        </row>
        <row r="328">
          <cell r="B328" t="str">
            <v>30311032103</v>
          </cell>
          <cell r="C328" t="str">
            <v>30311</v>
          </cell>
          <cell r="D328">
            <v>2103</v>
          </cell>
          <cell r="E328">
            <v>60100</v>
          </cell>
          <cell r="F328">
            <v>5000</v>
          </cell>
          <cell r="G328">
            <v>5000</v>
          </cell>
          <cell r="H328">
            <v>5000</v>
          </cell>
          <cell r="I328">
            <v>5000</v>
          </cell>
          <cell r="J328">
            <v>5000</v>
          </cell>
          <cell r="K328">
            <v>5000</v>
          </cell>
          <cell r="L328">
            <v>5000</v>
          </cell>
          <cell r="M328">
            <v>5000</v>
          </cell>
          <cell r="N328">
            <v>5000</v>
          </cell>
          <cell r="O328">
            <v>5000</v>
          </cell>
          <cell r="P328">
            <v>5000</v>
          </cell>
          <cell r="Q328">
            <v>5100</v>
          </cell>
        </row>
        <row r="329">
          <cell r="B329" t="str">
            <v>30311032202</v>
          </cell>
          <cell r="C329" t="str">
            <v>30311</v>
          </cell>
          <cell r="D329">
            <v>2202</v>
          </cell>
          <cell r="E329">
            <v>370</v>
          </cell>
          <cell r="F329">
            <v>370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</row>
        <row r="330">
          <cell r="B330" t="str">
            <v>30311032207</v>
          </cell>
          <cell r="C330" t="str">
            <v>30311</v>
          </cell>
          <cell r="D330">
            <v>2207</v>
          </cell>
          <cell r="E330">
            <v>50400</v>
          </cell>
          <cell r="F330">
            <v>4200</v>
          </cell>
          <cell r="G330">
            <v>4200</v>
          </cell>
          <cell r="H330">
            <v>4200</v>
          </cell>
          <cell r="I330">
            <v>4200</v>
          </cell>
          <cell r="J330">
            <v>4200</v>
          </cell>
          <cell r="K330">
            <v>4200</v>
          </cell>
          <cell r="L330">
            <v>4200</v>
          </cell>
          <cell r="M330">
            <v>4200</v>
          </cell>
          <cell r="N330">
            <v>4200</v>
          </cell>
          <cell r="O330">
            <v>4200</v>
          </cell>
          <cell r="P330">
            <v>4200</v>
          </cell>
          <cell r="Q330">
            <v>4200</v>
          </cell>
        </row>
        <row r="331">
          <cell r="B331" t="str">
            <v>30311032208</v>
          </cell>
          <cell r="C331" t="str">
            <v>30311</v>
          </cell>
          <cell r="D331">
            <v>2208</v>
          </cell>
          <cell r="E331">
            <v>5128</v>
          </cell>
          <cell r="F331">
            <v>420</v>
          </cell>
          <cell r="G331">
            <v>420</v>
          </cell>
          <cell r="H331">
            <v>420</v>
          </cell>
          <cell r="I331">
            <v>420</v>
          </cell>
          <cell r="J331">
            <v>420</v>
          </cell>
          <cell r="K331">
            <v>420</v>
          </cell>
          <cell r="L331">
            <v>420</v>
          </cell>
          <cell r="M331">
            <v>420</v>
          </cell>
          <cell r="N331">
            <v>420</v>
          </cell>
          <cell r="O331">
            <v>420</v>
          </cell>
          <cell r="P331">
            <v>420</v>
          </cell>
          <cell r="Q331">
            <v>508</v>
          </cell>
        </row>
        <row r="332">
          <cell r="B332" t="str">
            <v>30311032701</v>
          </cell>
          <cell r="C332" t="str">
            <v>30311</v>
          </cell>
          <cell r="D332">
            <v>2701</v>
          </cell>
          <cell r="E332">
            <v>65400</v>
          </cell>
          <cell r="F332">
            <v>5450</v>
          </cell>
          <cell r="G332">
            <v>5450</v>
          </cell>
          <cell r="H332">
            <v>5450</v>
          </cell>
          <cell r="I332">
            <v>5450</v>
          </cell>
          <cell r="J332">
            <v>5450</v>
          </cell>
          <cell r="K332">
            <v>5450</v>
          </cell>
          <cell r="L332">
            <v>5450</v>
          </cell>
          <cell r="M332">
            <v>5450</v>
          </cell>
          <cell r="N332">
            <v>5450</v>
          </cell>
          <cell r="O332">
            <v>5450</v>
          </cell>
          <cell r="P332">
            <v>5450</v>
          </cell>
          <cell r="Q332">
            <v>5450</v>
          </cell>
        </row>
        <row r="333">
          <cell r="B333" t="str">
            <v>30311032702</v>
          </cell>
          <cell r="C333" t="str">
            <v>30311</v>
          </cell>
          <cell r="D333">
            <v>2702</v>
          </cell>
          <cell r="E333">
            <v>24000</v>
          </cell>
          <cell r="F333">
            <v>2000</v>
          </cell>
          <cell r="G333">
            <v>2000</v>
          </cell>
          <cell r="H333">
            <v>2000</v>
          </cell>
          <cell r="I333">
            <v>2000</v>
          </cell>
          <cell r="J333">
            <v>2000</v>
          </cell>
          <cell r="K333">
            <v>2000</v>
          </cell>
          <cell r="L333">
            <v>2000</v>
          </cell>
          <cell r="M333">
            <v>2000</v>
          </cell>
          <cell r="N333">
            <v>2000</v>
          </cell>
          <cell r="O333">
            <v>2000</v>
          </cell>
          <cell r="P333">
            <v>2000</v>
          </cell>
          <cell r="Q333">
            <v>2000</v>
          </cell>
        </row>
        <row r="334">
          <cell r="B334" t="str">
            <v>30311032900</v>
          </cell>
          <cell r="C334" t="str">
            <v>30311</v>
          </cell>
          <cell r="D334">
            <v>2900</v>
          </cell>
          <cell r="E334">
            <v>128400</v>
          </cell>
          <cell r="F334">
            <v>10700</v>
          </cell>
          <cell r="G334">
            <v>10700</v>
          </cell>
          <cell r="H334">
            <v>10700</v>
          </cell>
          <cell r="I334">
            <v>10700</v>
          </cell>
          <cell r="J334">
            <v>10700</v>
          </cell>
          <cell r="K334">
            <v>10700</v>
          </cell>
          <cell r="L334">
            <v>10700</v>
          </cell>
          <cell r="M334">
            <v>10700</v>
          </cell>
          <cell r="N334">
            <v>10700</v>
          </cell>
          <cell r="O334">
            <v>10700</v>
          </cell>
          <cell r="P334">
            <v>10700</v>
          </cell>
          <cell r="Q334">
            <v>10700</v>
          </cell>
        </row>
        <row r="335">
          <cell r="B335" t="str">
            <v>30311032907</v>
          </cell>
          <cell r="C335" t="str">
            <v>30311</v>
          </cell>
          <cell r="D335">
            <v>2907</v>
          </cell>
          <cell r="E335">
            <v>109100</v>
          </cell>
          <cell r="F335">
            <v>10000</v>
          </cell>
          <cell r="G335">
            <v>10000</v>
          </cell>
          <cell r="H335">
            <v>10000</v>
          </cell>
          <cell r="I335">
            <v>5000</v>
          </cell>
          <cell r="J335">
            <v>10000</v>
          </cell>
          <cell r="K335">
            <v>10000</v>
          </cell>
          <cell r="L335">
            <v>10000</v>
          </cell>
          <cell r="M335">
            <v>10000</v>
          </cell>
          <cell r="N335">
            <v>10000</v>
          </cell>
          <cell r="O335">
            <v>10000</v>
          </cell>
          <cell r="P335">
            <v>10000</v>
          </cell>
          <cell r="Q335">
            <v>4100</v>
          </cell>
        </row>
        <row r="336">
          <cell r="B336" t="str">
            <v>30311032908</v>
          </cell>
          <cell r="C336" t="str">
            <v>30311</v>
          </cell>
          <cell r="D336">
            <v>2908</v>
          </cell>
          <cell r="E336">
            <v>51400</v>
          </cell>
          <cell r="F336">
            <v>4500</v>
          </cell>
          <cell r="G336">
            <v>4500</v>
          </cell>
          <cell r="H336">
            <v>4500</v>
          </cell>
          <cell r="I336">
            <v>4000</v>
          </cell>
          <cell r="J336">
            <v>4500</v>
          </cell>
          <cell r="K336">
            <v>4500</v>
          </cell>
          <cell r="L336">
            <v>4500</v>
          </cell>
          <cell r="M336">
            <v>4500</v>
          </cell>
          <cell r="N336">
            <v>4500</v>
          </cell>
          <cell r="O336">
            <v>4500</v>
          </cell>
          <cell r="P336">
            <v>4500</v>
          </cell>
          <cell r="Q336">
            <v>2400</v>
          </cell>
        </row>
        <row r="337">
          <cell r="B337" t="str">
            <v>30311033101</v>
          </cell>
          <cell r="C337" t="str">
            <v>30311</v>
          </cell>
          <cell r="D337">
            <v>3101</v>
          </cell>
          <cell r="E337">
            <v>129100</v>
          </cell>
          <cell r="F337">
            <v>10800</v>
          </cell>
          <cell r="G337">
            <v>10800</v>
          </cell>
          <cell r="H337">
            <v>10800</v>
          </cell>
          <cell r="I337">
            <v>10800</v>
          </cell>
          <cell r="J337">
            <v>10800</v>
          </cell>
          <cell r="K337">
            <v>10800</v>
          </cell>
          <cell r="L337">
            <v>10800</v>
          </cell>
          <cell r="M337">
            <v>10800</v>
          </cell>
          <cell r="N337">
            <v>10800</v>
          </cell>
          <cell r="O337">
            <v>10800</v>
          </cell>
          <cell r="P337">
            <v>10800</v>
          </cell>
          <cell r="Q337">
            <v>10300</v>
          </cell>
        </row>
        <row r="338">
          <cell r="B338" t="str">
            <v>30311033103</v>
          </cell>
          <cell r="C338" t="str">
            <v>30311</v>
          </cell>
          <cell r="D338">
            <v>3103</v>
          </cell>
          <cell r="E338">
            <v>96300</v>
          </cell>
          <cell r="F338">
            <v>8025</v>
          </cell>
          <cell r="G338">
            <v>8025</v>
          </cell>
          <cell r="H338">
            <v>8025</v>
          </cell>
          <cell r="I338">
            <v>8025</v>
          </cell>
          <cell r="J338">
            <v>8025</v>
          </cell>
          <cell r="K338">
            <v>8025</v>
          </cell>
          <cell r="L338">
            <v>8025</v>
          </cell>
          <cell r="M338">
            <v>8025</v>
          </cell>
          <cell r="N338">
            <v>8025</v>
          </cell>
          <cell r="O338">
            <v>8025</v>
          </cell>
          <cell r="P338">
            <v>8025</v>
          </cell>
          <cell r="Q338">
            <v>8025</v>
          </cell>
        </row>
        <row r="339">
          <cell r="B339" t="str">
            <v>30311033302</v>
          </cell>
          <cell r="C339" t="str">
            <v>30311</v>
          </cell>
          <cell r="D339">
            <v>3302</v>
          </cell>
          <cell r="E339">
            <v>233500</v>
          </cell>
          <cell r="F339">
            <v>19500</v>
          </cell>
          <cell r="G339">
            <v>19500</v>
          </cell>
          <cell r="H339">
            <v>19500</v>
          </cell>
          <cell r="I339">
            <v>19500</v>
          </cell>
          <cell r="J339">
            <v>19500</v>
          </cell>
          <cell r="K339">
            <v>19500</v>
          </cell>
          <cell r="L339">
            <v>19500</v>
          </cell>
          <cell r="M339">
            <v>19500</v>
          </cell>
          <cell r="N339">
            <v>19500</v>
          </cell>
          <cell r="O339">
            <v>19500</v>
          </cell>
          <cell r="P339">
            <v>19500</v>
          </cell>
          <cell r="Q339">
            <v>19000</v>
          </cell>
        </row>
        <row r="340">
          <cell r="B340" t="str">
            <v>30311033303</v>
          </cell>
          <cell r="C340" t="str">
            <v>30311</v>
          </cell>
          <cell r="D340">
            <v>3303</v>
          </cell>
          <cell r="E340">
            <v>28596</v>
          </cell>
          <cell r="F340">
            <v>2383</v>
          </cell>
          <cell r="G340">
            <v>2383</v>
          </cell>
          <cell r="H340">
            <v>2383</v>
          </cell>
          <cell r="I340">
            <v>2383</v>
          </cell>
          <cell r="J340">
            <v>2383</v>
          </cell>
          <cell r="K340">
            <v>2383</v>
          </cell>
          <cell r="L340">
            <v>2383</v>
          </cell>
          <cell r="M340">
            <v>2383</v>
          </cell>
          <cell r="N340">
            <v>2383</v>
          </cell>
          <cell r="O340">
            <v>2383</v>
          </cell>
          <cell r="P340">
            <v>2383</v>
          </cell>
          <cell r="Q340">
            <v>2383</v>
          </cell>
        </row>
        <row r="341">
          <cell r="B341" t="str">
            <v>30312031302</v>
          </cell>
          <cell r="C341" t="str">
            <v>30312</v>
          </cell>
          <cell r="D341">
            <v>1302</v>
          </cell>
          <cell r="E341">
            <v>2603800</v>
          </cell>
          <cell r="F341">
            <v>216983</v>
          </cell>
          <cell r="G341">
            <v>216983</v>
          </cell>
          <cell r="H341">
            <v>216983</v>
          </cell>
          <cell r="I341">
            <v>216983</v>
          </cell>
          <cell r="J341">
            <v>216983</v>
          </cell>
          <cell r="K341">
            <v>216983</v>
          </cell>
          <cell r="L341">
            <v>216983</v>
          </cell>
          <cell r="M341">
            <v>216983</v>
          </cell>
          <cell r="N341">
            <v>216983</v>
          </cell>
          <cell r="O341">
            <v>216983</v>
          </cell>
          <cell r="P341">
            <v>216983</v>
          </cell>
          <cell r="Q341">
            <v>216987</v>
          </cell>
        </row>
        <row r="342">
          <cell r="B342" t="str">
            <v>30312032103</v>
          </cell>
          <cell r="C342" t="str">
            <v>30312</v>
          </cell>
          <cell r="D342">
            <v>2103</v>
          </cell>
          <cell r="E342">
            <v>74200</v>
          </cell>
          <cell r="F342">
            <v>6183</v>
          </cell>
          <cell r="G342">
            <v>6183</v>
          </cell>
          <cell r="H342">
            <v>6183</v>
          </cell>
          <cell r="I342">
            <v>6183</v>
          </cell>
          <cell r="J342">
            <v>6183</v>
          </cell>
          <cell r="K342">
            <v>6183</v>
          </cell>
          <cell r="L342">
            <v>6183</v>
          </cell>
          <cell r="M342">
            <v>6183</v>
          </cell>
          <cell r="N342">
            <v>6183</v>
          </cell>
          <cell r="O342">
            <v>6183</v>
          </cell>
          <cell r="P342">
            <v>6183</v>
          </cell>
          <cell r="Q342">
            <v>6187</v>
          </cell>
        </row>
        <row r="343">
          <cell r="B343" t="str">
            <v>30312032202</v>
          </cell>
          <cell r="C343" t="str">
            <v>30312</v>
          </cell>
          <cell r="D343">
            <v>2202</v>
          </cell>
          <cell r="E343">
            <v>3478279</v>
          </cell>
          <cell r="F343">
            <v>289857</v>
          </cell>
          <cell r="G343">
            <v>289857</v>
          </cell>
          <cell r="H343">
            <v>289857</v>
          </cell>
          <cell r="I343">
            <v>289857</v>
          </cell>
          <cell r="J343">
            <v>289857</v>
          </cell>
          <cell r="K343">
            <v>289857</v>
          </cell>
          <cell r="L343">
            <v>289857</v>
          </cell>
          <cell r="M343">
            <v>289857</v>
          </cell>
          <cell r="N343">
            <v>289857</v>
          </cell>
          <cell r="O343">
            <v>289857</v>
          </cell>
          <cell r="P343">
            <v>289857</v>
          </cell>
          <cell r="Q343">
            <v>289852</v>
          </cell>
        </row>
        <row r="344">
          <cell r="B344" t="str">
            <v>30312032207</v>
          </cell>
          <cell r="C344" t="str">
            <v>30312</v>
          </cell>
          <cell r="D344">
            <v>2207</v>
          </cell>
          <cell r="E344">
            <v>176739</v>
          </cell>
          <cell r="F344">
            <v>14728</v>
          </cell>
          <cell r="G344">
            <v>14728</v>
          </cell>
          <cell r="H344">
            <v>14728</v>
          </cell>
          <cell r="I344">
            <v>14728</v>
          </cell>
          <cell r="J344">
            <v>14728</v>
          </cell>
          <cell r="K344">
            <v>14728</v>
          </cell>
          <cell r="L344">
            <v>14728</v>
          </cell>
          <cell r="M344">
            <v>14728</v>
          </cell>
          <cell r="N344">
            <v>14728</v>
          </cell>
          <cell r="O344">
            <v>14728</v>
          </cell>
          <cell r="P344">
            <v>14728</v>
          </cell>
          <cell r="Q344">
            <v>14731</v>
          </cell>
        </row>
        <row r="345">
          <cell r="B345" t="str">
            <v>30312032208</v>
          </cell>
          <cell r="C345" t="str">
            <v>30312</v>
          </cell>
          <cell r="D345">
            <v>2208</v>
          </cell>
          <cell r="E345">
            <v>1578</v>
          </cell>
          <cell r="F345">
            <v>132</v>
          </cell>
          <cell r="G345">
            <v>132</v>
          </cell>
          <cell r="H345">
            <v>132</v>
          </cell>
          <cell r="I345">
            <v>132</v>
          </cell>
          <cell r="J345">
            <v>132</v>
          </cell>
          <cell r="K345">
            <v>132</v>
          </cell>
          <cell r="L345">
            <v>132</v>
          </cell>
          <cell r="M345">
            <v>132</v>
          </cell>
          <cell r="N345">
            <v>132</v>
          </cell>
          <cell r="O345">
            <v>132</v>
          </cell>
          <cell r="P345">
            <v>132</v>
          </cell>
          <cell r="Q345">
            <v>126</v>
          </cell>
        </row>
        <row r="346">
          <cell r="B346" t="str">
            <v>30312032306</v>
          </cell>
          <cell r="C346" t="str">
            <v>30312</v>
          </cell>
          <cell r="D346">
            <v>2306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B347" t="str">
            <v>30312032701</v>
          </cell>
          <cell r="C347" t="str">
            <v>30312</v>
          </cell>
          <cell r="D347">
            <v>2701</v>
          </cell>
          <cell r="E347">
            <v>10789700</v>
          </cell>
          <cell r="F347">
            <v>899142</v>
          </cell>
          <cell r="G347">
            <v>899142</v>
          </cell>
          <cell r="H347">
            <v>899142</v>
          </cell>
          <cell r="I347">
            <v>899142</v>
          </cell>
          <cell r="J347">
            <v>899142</v>
          </cell>
          <cell r="K347">
            <v>899142</v>
          </cell>
          <cell r="L347">
            <v>899142</v>
          </cell>
          <cell r="M347">
            <v>899142</v>
          </cell>
          <cell r="N347">
            <v>899142</v>
          </cell>
          <cell r="O347">
            <v>899142</v>
          </cell>
          <cell r="P347">
            <v>899142</v>
          </cell>
          <cell r="Q347">
            <v>899138</v>
          </cell>
        </row>
        <row r="348">
          <cell r="B348" t="str">
            <v>30312032702</v>
          </cell>
          <cell r="C348" t="str">
            <v>30312</v>
          </cell>
          <cell r="D348">
            <v>2702</v>
          </cell>
          <cell r="E348">
            <v>84400</v>
          </cell>
          <cell r="F348">
            <v>7033</v>
          </cell>
          <cell r="G348">
            <v>7033</v>
          </cell>
          <cell r="H348">
            <v>7033</v>
          </cell>
          <cell r="I348">
            <v>7033</v>
          </cell>
          <cell r="J348">
            <v>7033</v>
          </cell>
          <cell r="K348">
            <v>7033</v>
          </cell>
          <cell r="L348">
            <v>7033</v>
          </cell>
          <cell r="M348">
            <v>7033</v>
          </cell>
          <cell r="N348">
            <v>7033</v>
          </cell>
          <cell r="O348">
            <v>7033</v>
          </cell>
          <cell r="P348">
            <v>7033</v>
          </cell>
          <cell r="Q348">
            <v>7037</v>
          </cell>
        </row>
        <row r="349">
          <cell r="B349" t="str">
            <v>30312032704</v>
          </cell>
          <cell r="C349" t="str">
            <v>30312</v>
          </cell>
          <cell r="D349">
            <v>2704</v>
          </cell>
          <cell r="E349">
            <v>1902000</v>
          </cell>
          <cell r="F349">
            <v>158500</v>
          </cell>
          <cell r="G349">
            <v>158500</v>
          </cell>
          <cell r="H349">
            <v>158500</v>
          </cell>
          <cell r="I349">
            <v>158500</v>
          </cell>
          <cell r="J349">
            <v>158500</v>
          </cell>
          <cell r="K349">
            <v>158500</v>
          </cell>
          <cell r="L349">
            <v>158500</v>
          </cell>
          <cell r="M349">
            <v>158500</v>
          </cell>
          <cell r="N349">
            <v>158500</v>
          </cell>
          <cell r="O349">
            <v>158500</v>
          </cell>
          <cell r="P349">
            <v>158500</v>
          </cell>
          <cell r="Q349">
            <v>158500</v>
          </cell>
        </row>
        <row r="350">
          <cell r="B350" t="str">
            <v>30312032705</v>
          </cell>
          <cell r="C350" t="str">
            <v>30312</v>
          </cell>
          <cell r="D350">
            <v>2705</v>
          </cell>
          <cell r="E350">
            <v>76500</v>
          </cell>
          <cell r="F350">
            <v>6375</v>
          </cell>
          <cell r="G350">
            <v>6375</v>
          </cell>
          <cell r="H350">
            <v>6375</v>
          </cell>
          <cell r="I350">
            <v>6375</v>
          </cell>
          <cell r="J350">
            <v>6375</v>
          </cell>
          <cell r="K350">
            <v>6375</v>
          </cell>
          <cell r="L350">
            <v>6375</v>
          </cell>
          <cell r="M350">
            <v>6375</v>
          </cell>
          <cell r="N350">
            <v>6375</v>
          </cell>
          <cell r="O350">
            <v>6375</v>
          </cell>
          <cell r="P350">
            <v>6375</v>
          </cell>
          <cell r="Q350">
            <v>6375</v>
          </cell>
        </row>
        <row r="351">
          <cell r="B351" t="str">
            <v>30312032708</v>
          </cell>
          <cell r="C351" t="str">
            <v>30312</v>
          </cell>
          <cell r="D351">
            <v>2708</v>
          </cell>
          <cell r="E351">
            <v>4200</v>
          </cell>
          <cell r="F351">
            <v>350</v>
          </cell>
          <cell r="G351">
            <v>350</v>
          </cell>
          <cell r="H351">
            <v>350</v>
          </cell>
          <cell r="I351">
            <v>350</v>
          </cell>
          <cell r="J351">
            <v>350</v>
          </cell>
          <cell r="K351">
            <v>350</v>
          </cell>
          <cell r="L351">
            <v>350</v>
          </cell>
          <cell r="M351">
            <v>350</v>
          </cell>
          <cell r="N351">
            <v>350</v>
          </cell>
          <cell r="O351">
            <v>350</v>
          </cell>
          <cell r="P351">
            <v>350</v>
          </cell>
          <cell r="Q351">
            <v>350</v>
          </cell>
        </row>
        <row r="352">
          <cell r="B352" t="str">
            <v>30312032800</v>
          </cell>
          <cell r="C352" t="str">
            <v>30312</v>
          </cell>
          <cell r="D352">
            <v>2800</v>
          </cell>
          <cell r="E352">
            <v>913200</v>
          </cell>
          <cell r="F352">
            <v>76100</v>
          </cell>
          <cell r="G352">
            <v>76100</v>
          </cell>
          <cell r="H352">
            <v>76100</v>
          </cell>
          <cell r="I352">
            <v>76100</v>
          </cell>
          <cell r="J352">
            <v>76100</v>
          </cell>
          <cell r="K352">
            <v>76100</v>
          </cell>
          <cell r="L352">
            <v>76100</v>
          </cell>
          <cell r="M352">
            <v>76100</v>
          </cell>
          <cell r="N352">
            <v>76100</v>
          </cell>
          <cell r="O352">
            <v>76100</v>
          </cell>
          <cell r="P352">
            <v>76100</v>
          </cell>
          <cell r="Q352">
            <v>76100</v>
          </cell>
        </row>
        <row r="353">
          <cell r="B353" t="str">
            <v>30312032900</v>
          </cell>
          <cell r="C353" t="str">
            <v>30312</v>
          </cell>
          <cell r="D353">
            <v>2900</v>
          </cell>
          <cell r="E353">
            <v>977800</v>
          </cell>
          <cell r="F353">
            <v>81483</v>
          </cell>
          <cell r="G353">
            <v>81483</v>
          </cell>
          <cell r="H353">
            <v>81483</v>
          </cell>
          <cell r="I353">
            <v>81483</v>
          </cell>
          <cell r="J353">
            <v>81483</v>
          </cell>
          <cell r="K353">
            <v>81483</v>
          </cell>
          <cell r="L353">
            <v>81483</v>
          </cell>
          <cell r="M353">
            <v>81483</v>
          </cell>
          <cell r="N353">
            <v>81483</v>
          </cell>
          <cell r="O353">
            <v>81483</v>
          </cell>
          <cell r="P353">
            <v>81483</v>
          </cell>
          <cell r="Q353">
            <v>81487</v>
          </cell>
        </row>
        <row r="354">
          <cell r="B354" t="str">
            <v>30312032907</v>
          </cell>
          <cell r="C354" t="str">
            <v>30312</v>
          </cell>
          <cell r="D354">
            <v>2907</v>
          </cell>
          <cell r="E354">
            <v>738200</v>
          </cell>
          <cell r="F354">
            <v>61517</v>
          </cell>
          <cell r="G354">
            <v>61517</v>
          </cell>
          <cell r="H354">
            <v>61517</v>
          </cell>
          <cell r="I354">
            <v>61517</v>
          </cell>
          <cell r="J354">
            <v>61517</v>
          </cell>
          <cell r="K354">
            <v>61517</v>
          </cell>
          <cell r="L354">
            <v>61517</v>
          </cell>
          <cell r="M354">
            <v>61517</v>
          </cell>
          <cell r="N354">
            <v>61517</v>
          </cell>
          <cell r="O354">
            <v>61517</v>
          </cell>
          <cell r="P354">
            <v>61517</v>
          </cell>
          <cell r="Q354">
            <v>61513</v>
          </cell>
        </row>
        <row r="355">
          <cell r="B355" t="str">
            <v>30312032908</v>
          </cell>
          <cell r="C355" t="str">
            <v>30312</v>
          </cell>
          <cell r="D355">
            <v>2908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B356" t="str">
            <v>30312033101</v>
          </cell>
          <cell r="C356" t="str">
            <v>30312</v>
          </cell>
          <cell r="D356">
            <v>3101</v>
          </cell>
          <cell r="E356">
            <v>373800</v>
          </cell>
          <cell r="F356">
            <v>31150</v>
          </cell>
          <cell r="G356">
            <v>31150</v>
          </cell>
          <cell r="H356">
            <v>31150</v>
          </cell>
          <cell r="I356">
            <v>31150</v>
          </cell>
          <cell r="J356">
            <v>31150</v>
          </cell>
          <cell r="K356">
            <v>31150</v>
          </cell>
          <cell r="L356">
            <v>31150</v>
          </cell>
          <cell r="M356">
            <v>31150</v>
          </cell>
          <cell r="N356">
            <v>31150</v>
          </cell>
          <cell r="O356">
            <v>31150</v>
          </cell>
          <cell r="P356">
            <v>31150</v>
          </cell>
          <cell r="Q356">
            <v>31150</v>
          </cell>
        </row>
        <row r="357">
          <cell r="B357" t="str">
            <v>30312033103</v>
          </cell>
          <cell r="C357" t="str">
            <v>30312</v>
          </cell>
          <cell r="D357">
            <v>3103</v>
          </cell>
          <cell r="E357">
            <v>148600</v>
          </cell>
          <cell r="F357">
            <v>12383</v>
          </cell>
          <cell r="G357">
            <v>12383</v>
          </cell>
          <cell r="H357">
            <v>12383</v>
          </cell>
          <cell r="I357">
            <v>12383</v>
          </cell>
          <cell r="J357">
            <v>12383</v>
          </cell>
          <cell r="K357">
            <v>12383</v>
          </cell>
          <cell r="L357">
            <v>12383</v>
          </cell>
          <cell r="M357">
            <v>12383</v>
          </cell>
          <cell r="N357">
            <v>12383</v>
          </cell>
          <cell r="O357">
            <v>12383</v>
          </cell>
          <cell r="P357">
            <v>12383</v>
          </cell>
          <cell r="Q357">
            <v>12387</v>
          </cell>
        </row>
        <row r="358">
          <cell r="B358" t="str">
            <v>30312033302</v>
          </cell>
          <cell r="C358" t="str">
            <v>30312</v>
          </cell>
          <cell r="D358">
            <v>3302</v>
          </cell>
          <cell r="E358">
            <v>14470100</v>
          </cell>
          <cell r="F358">
            <v>1205842</v>
          </cell>
          <cell r="G358">
            <v>1205842</v>
          </cell>
          <cell r="H358">
            <v>1205842</v>
          </cell>
          <cell r="I358">
            <v>1205842</v>
          </cell>
          <cell r="J358">
            <v>1205842</v>
          </cell>
          <cell r="K358">
            <v>1205842</v>
          </cell>
          <cell r="L358">
            <v>1205842</v>
          </cell>
          <cell r="M358">
            <v>1205842</v>
          </cell>
          <cell r="N358">
            <v>1205842</v>
          </cell>
          <cell r="O358">
            <v>1205842</v>
          </cell>
          <cell r="P358">
            <v>1205842</v>
          </cell>
          <cell r="Q358">
            <v>1205838</v>
          </cell>
        </row>
        <row r="359">
          <cell r="B359" t="str">
            <v>30312033303</v>
          </cell>
          <cell r="C359" t="str">
            <v>30312</v>
          </cell>
          <cell r="D359">
            <v>3303</v>
          </cell>
          <cell r="E359">
            <v>145400</v>
          </cell>
          <cell r="F359">
            <v>12117</v>
          </cell>
          <cell r="G359">
            <v>12117</v>
          </cell>
          <cell r="H359">
            <v>12117</v>
          </cell>
          <cell r="I359">
            <v>12117</v>
          </cell>
          <cell r="J359">
            <v>12117</v>
          </cell>
          <cell r="K359">
            <v>12117</v>
          </cell>
          <cell r="L359">
            <v>12117</v>
          </cell>
          <cell r="M359">
            <v>12117</v>
          </cell>
          <cell r="N359">
            <v>12117</v>
          </cell>
          <cell r="O359">
            <v>12117</v>
          </cell>
          <cell r="P359">
            <v>12117</v>
          </cell>
          <cell r="Q359">
            <v>12113</v>
          </cell>
        </row>
        <row r="360">
          <cell r="B360" t="str">
            <v>30312033401</v>
          </cell>
          <cell r="C360" t="str">
            <v>30312</v>
          </cell>
          <cell r="D360">
            <v>3401</v>
          </cell>
          <cell r="E360">
            <v>8650800</v>
          </cell>
          <cell r="F360">
            <v>4325400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4325400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B361" t="str">
            <v>30312033404</v>
          </cell>
          <cell r="C361" t="str">
            <v>30312</v>
          </cell>
          <cell r="D361">
            <v>3404</v>
          </cell>
          <cell r="E361">
            <v>33050</v>
          </cell>
          <cell r="F361">
            <v>2754</v>
          </cell>
          <cell r="G361">
            <v>2754</v>
          </cell>
          <cell r="H361">
            <v>2754</v>
          </cell>
          <cell r="I361">
            <v>2754</v>
          </cell>
          <cell r="J361">
            <v>2754</v>
          </cell>
          <cell r="K361">
            <v>2754</v>
          </cell>
          <cell r="L361">
            <v>2754</v>
          </cell>
          <cell r="M361">
            <v>2754</v>
          </cell>
          <cell r="N361">
            <v>2754</v>
          </cell>
          <cell r="O361">
            <v>2754</v>
          </cell>
          <cell r="P361">
            <v>2754</v>
          </cell>
          <cell r="Q361">
            <v>2756</v>
          </cell>
        </row>
        <row r="362">
          <cell r="B362" t="str">
            <v>30312033410</v>
          </cell>
          <cell r="C362" t="str">
            <v>30312</v>
          </cell>
          <cell r="D362">
            <v>3410</v>
          </cell>
          <cell r="E362">
            <v>137300</v>
          </cell>
          <cell r="F362">
            <v>11441</v>
          </cell>
          <cell r="G362">
            <v>11441</v>
          </cell>
          <cell r="H362">
            <v>11441</v>
          </cell>
          <cell r="I362">
            <v>11441</v>
          </cell>
          <cell r="J362">
            <v>11441</v>
          </cell>
          <cell r="K362">
            <v>11441</v>
          </cell>
          <cell r="L362">
            <v>11441</v>
          </cell>
          <cell r="M362">
            <v>11441</v>
          </cell>
          <cell r="N362">
            <v>11441</v>
          </cell>
          <cell r="O362">
            <v>11441</v>
          </cell>
          <cell r="P362">
            <v>11441</v>
          </cell>
          <cell r="Q362">
            <v>11449</v>
          </cell>
        </row>
        <row r="363">
          <cell r="B363" t="str">
            <v>30312033416</v>
          </cell>
          <cell r="C363" t="str">
            <v>30312</v>
          </cell>
          <cell r="D363">
            <v>3416</v>
          </cell>
          <cell r="E363">
            <v>184300</v>
          </cell>
          <cell r="F363">
            <v>15358</v>
          </cell>
          <cell r="G363">
            <v>15358</v>
          </cell>
          <cell r="H363">
            <v>15358</v>
          </cell>
          <cell r="I363">
            <v>15358</v>
          </cell>
          <cell r="J363">
            <v>15358</v>
          </cell>
          <cell r="K363">
            <v>15358</v>
          </cell>
          <cell r="L363">
            <v>15358</v>
          </cell>
          <cell r="M363">
            <v>15358</v>
          </cell>
          <cell r="N363">
            <v>15358</v>
          </cell>
          <cell r="O363">
            <v>15358</v>
          </cell>
          <cell r="P363">
            <v>15358</v>
          </cell>
          <cell r="Q363">
            <v>15362</v>
          </cell>
        </row>
        <row r="364">
          <cell r="B364" t="str">
            <v>30313031302</v>
          </cell>
          <cell r="C364" t="str">
            <v>30313</v>
          </cell>
          <cell r="D364">
            <v>1302</v>
          </cell>
          <cell r="E364">
            <v>55000</v>
          </cell>
          <cell r="F364">
            <v>4583</v>
          </cell>
          <cell r="G364">
            <v>4583</v>
          </cell>
          <cell r="H364">
            <v>4583</v>
          </cell>
          <cell r="I364">
            <v>4583</v>
          </cell>
          <cell r="J364">
            <v>4583</v>
          </cell>
          <cell r="K364">
            <v>4583</v>
          </cell>
          <cell r="L364">
            <v>4583</v>
          </cell>
          <cell r="M364">
            <v>4583</v>
          </cell>
          <cell r="N364">
            <v>4583</v>
          </cell>
          <cell r="O364">
            <v>4583</v>
          </cell>
          <cell r="P364">
            <v>4583</v>
          </cell>
          <cell r="Q364">
            <v>4587</v>
          </cell>
        </row>
        <row r="365">
          <cell r="B365" t="str">
            <v>30313032103</v>
          </cell>
          <cell r="C365" t="str">
            <v>30313</v>
          </cell>
          <cell r="D365">
            <v>2103</v>
          </cell>
          <cell r="E365">
            <v>11700</v>
          </cell>
          <cell r="F365">
            <v>975</v>
          </cell>
          <cell r="G365">
            <v>975</v>
          </cell>
          <cell r="H365">
            <v>975</v>
          </cell>
          <cell r="I365">
            <v>975</v>
          </cell>
          <cell r="J365">
            <v>975</v>
          </cell>
          <cell r="K365">
            <v>975</v>
          </cell>
          <cell r="L365">
            <v>975</v>
          </cell>
          <cell r="M365">
            <v>975</v>
          </cell>
          <cell r="N365">
            <v>975</v>
          </cell>
          <cell r="O365">
            <v>975</v>
          </cell>
          <cell r="P365">
            <v>975</v>
          </cell>
          <cell r="Q365">
            <v>975</v>
          </cell>
        </row>
        <row r="366">
          <cell r="B366" t="str">
            <v>30313032202</v>
          </cell>
          <cell r="C366" t="str">
            <v>30313</v>
          </cell>
          <cell r="D366">
            <v>2202</v>
          </cell>
          <cell r="E366">
            <v>108915</v>
          </cell>
          <cell r="F366">
            <v>9076</v>
          </cell>
          <cell r="G366">
            <v>9076</v>
          </cell>
          <cell r="H366">
            <v>9076</v>
          </cell>
          <cell r="I366">
            <v>9076</v>
          </cell>
          <cell r="J366">
            <v>9076</v>
          </cell>
          <cell r="K366">
            <v>9076</v>
          </cell>
          <cell r="L366">
            <v>9076</v>
          </cell>
          <cell r="M366">
            <v>9076</v>
          </cell>
          <cell r="N366">
            <v>9076</v>
          </cell>
          <cell r="O366">
            <v>9076</v>
          </cell>
          <cell r="P366">
            <v>9076</v>
          </cell>
          <cell r="Q366">
            <v>9079</v>
          </cell>
        </row>
        <row r="367">
          <cell r="B367" t="str">
            <v>30313032207</v>
          </cell>
          <cell r="C367" t="str">
            <v>30313</v>
          </cell>
          <cell r="D367">
            <v>2207</v>
          </cell>
          <cell r="E367">
            <v>24819</v>
          </cell>
          <cell r="F367">
            <v>2068</v>
          </cell>
          <cell r="G367">
            <v>2068</v>
          </cell>
          <cell r="H367">
            <v>2068</v>
          </cell>
          <cell r="I367">
            <v>2068</v>
          </cell>
          <cell r="J367">
            <v>2068</v>
          </cell>
          <cell r="K367">
            <v>2068</v>
          </cell>
          <cell r="L367">
            <v>2068</v>
          </cell>
          <cell r="M367">
            <v>2068</v>
          </cell>
          <cell r="N367">
            <v>2068</v>
          </cell>
          <cell r="O367">
            <v>2068</v>
          </cell>
          <cell r="P367">
            <v>2068</v>
          </cell>
          <cell r="Q367">
            <v>2071</v>
          </cell>
        </row>
        <row r="368">
          <cell r="B368" t="str">
            <v>30313032701</v>
          </cell>
          <cell r="C368" t="str">
            <v>30313</v>
          </cell>
          <cell r="D368">
            <v>2701</v>
          </cell>
          <cell r="E368">
            <v>1712900</v>
          </cell>
          <cell r="F368">
            <v>142742</v>
          </cell>
          <cell r="G368">
            <v>142742</v>
          </cell>
          <cell r="H368">
            <v>142742</v>
          </cell>
          <cell r="I368">
            <v>142742</v>
          </cell>
          <cell r="J368">
            <v>142742</v>
          </cell>
          <cell r="K368">
            <v>142742</v>
          </cell>
          <cell r="L368">
            <v>142742</v>
          </cell>
          <cell r="M368">
            <v>142742</v>
          </cell>
          <cell r="N368">
            <v>142742</v>
          </cell>
          <cell r="O368">
            <v>142742</v>
          </cell>
          <cell r="P368">
            <v>142742</v>
          </cell>
          <cell r="Q368">
            <v>142738</v>
          </cell>
        </row>
        <row r="369">
          <cell r="B369" t="str">
            <v>30313032702</v>
          </cell>
          <cell r="C369" t="str">
            <v>30313</v>
          </cell>
          <cell r="D369">
            <v>2702</v>
          </cell>
          <cell r="E369">
            <v>11600</v>
          </cell>
          <cell r="F369">
            <v>967</v>
          </cell>
          <cell r="G369">
            <v>967</v>
          </cell>
          <cell r="H369">
            <v>967</v>
          </cell>
          <cell r="I369">
            <v>967</v>
          </cell>
          <cell r="J369">
            <v>967</v>
          </cell>
          <cell r="K369">
            <v>967</v>
          </cell>
          <cell r="L369">
            <v>967</v>
          </cell>
          <cell r="M369">
            <v>967</v>
          </cell>
          <cell r="N369">
            <v>967</v>
          </cell>
          <cell r="O369">
            <v>967</v>
          </cell>
          <cell r="P369">
            <v>967</v>
          </cell>
          <cell r="Q369">
            <v>963</v>
          </cell>
        </row>
        <row r="370">
          <cell r="B370" t="str">
            <v>30313032704</v>
          </cell>
          <cell r="C370" t="str">
            <v>30313</v>
          </cell>
          <cell r="D370">
            <v>2704</v>
          </cell>
          <cell r="E370">
            <v>149600</v>
          </cell>
          <cell r="F370">
            <v>12467</v>
          </cell>
          <cell r="G370">
            <v>12467</v>
          </cell>
          <cell r="H370">
            <v>12467</v>
          </cell>
          <cell r="I370">
            <v>12467</v>
          </cell>
          <cell r="J370">
            <v>12467</v>
          </cell>
          <cell r="K370">
            <v>12467</v>
          </cell>
          <cell r="L370">
            <v>12467</v>
          </cell>
          <cell r="M370">
            <v>12467</v>
          </cell>
          <cell r="N370">
            <v>12467</v>
          </cell>
          <cell r="O370">
            <v>12467</v>
          </cell>
          <cell r="P370">
            <v>12467</v>
          </cell>
          <cell r="Q370">
            <v>12463</v>
          </cell>
        </row>
        <row r="371">
          <cell r="B371" t="str">
            <v>30313032705</v>
          </cell>
          <cell r="C371" t="str">
            <v>30313</v>
          </cell>
          <cell r="D371">
            <v>2705</v>
          </cell>
          <cell r="E371">
            <v>10500</v>
          </cell>
          <cell r="F371">
            <v>875</v>
          </cell>
          <cell r="G371">
            <v>875</v>
          </cell>
          <cell r="H371">
            <v>875</v>
          </cell>
          <cell r="I371">
            <v>875</v>
          </cell>
          <cell r="J371">
            <v>875</v>
          </cell>
          <cell r="K371">
            <v>875</v>
          </cell>
          <cell r="L371">
            <v>875</v>
          </cell>
          <cell r="M371">
            <v>875</v>
          </cell>
          <cell r="N371">
            <v>875</v>
          </cell>
          <cell r="O371">
            <v>875</v>
          </cell>
          <cell r="P371">
            <v>875</v>
          </cell>
          <cell r="Q371">
            <v>875</v>
          </cell>
        </row>
        <row r="372">
          <cell r="B372" t="str">
            <v>30313032800</v>
          </cell>
          <cell r="C372" t="str">
            <v>30313</v>
          </cell>
          <cell r="D372">
            <v>2800</v>
          </cell>
          <cell r="E372">
            <v>96300</v>
          </cell>
          <cell r="F372">
            <v>8025</v>
          </cell>
          <cell r="G372">
            <v>8025</v>
          </cell>
          <cell r="H372">
            <v>8025</v>
          </cell>
          <cell r="I372">
            <v>8025</v>
          </cell>
          <cell r="J372">
            <v>8025</v>
          </cell>
          <cell r="K372">
            <v>8025</v>
          </cell>
          <cell r="L372">
            <v>8025</v>
          </cell>
          <cell r="M372">
            <v>8025</v>
          </cell>
          <cell r="N372">
            <v>8025</v>
          </cell>
          <cell r="O372">
            <v>8025</v>
          </cell>
          <cell r="P372">
            <v>8025</v>
          </cell>
          <cell r="Q372">
            <v>8025</v>
          </cell>
        </row>
        <row r="373">
          <cell r="B373" t="str">
            <v>30313032900</v>
          </cell>
          <cell r="C373" t="str">
            <v>30313</v>
          </cell>
          <cell r="D373">
            <v>2900</v>
          </cell>
          <cell r="E373">
            <v>134000</v>
          </cell>
          <cell r="F373">
            <v>11167</v>
          </cell>
          <cell r="G373">
            <v>11167</v>
          </cell>
          <cell r="H373">
            <v>11167</v>
          </cell>
          <cell r="I373">
            <v>11167</v>
          </cell>
          <cell r="J373">
            <v>11167</v>
          </cell>
          <cell r="K373">
            <v>11167</v>
          </cell>
          <cell r="L373">
            <v>11167</v>
          </cell>
          <cell r="M373">
            <v>11167</v>
          </cell>
          <cell r="N373">
            <v>11167</v>
          </cell>
          <cell r="O373">
            <v>11167</v>
          </cell>
          <cell r="P373">
            <v>11167</v>
          </cell>
          <cell r="Q373">
            <v>11163</v>
          </cell>
        </row>
        <row r="374">
          <cell r="B374" t="str">
            <v>30313032907</v>
          </cell>
          <cell r="C374" t="str">
            <v>30313</v>
          </cell>
          <cell r="D374">
            <v>2907</v>
          </cell>
          <cell r="E374">
            <v>651578</v>
          </cell>
          <cell r="F374">
            <v>54298</v>
          </cell>
          <cell r="G374">
            <v>54298</v>
          </cell>
          <cell r="H374">
            <v>54298</v>
          </cell>
          <cell r="I374">
            <v>54298</v>
          </cell>
          <cell r="J374">
            <v>54298</v>
          </cell>
          <cell r="K374">
            <v>54298</v>
          </cell>
          <cell r="L374">
            <v>54298</v>
          </cell>
          <cell r="M374">
            <v>54298</v>
          </cell>
          <cell r="N374">
            <v>54298</v>
          </cell>
          <cell r="O374">
            <v>54298</v>
          </cell>
          <cell r="P374">
            <v>54298</v>
          </cell>
          <cell r="Q374">
            <v>54300</v>
          </cell>
        </row>
        <row r="375">
          <cell r="B375" t="str">
            <v>30313033101</v>
          </cell>
          <cell r="C375" t="str">
            <v>30313</v>
          </cell>
          <cell r="D375">
            <v>3101</v>
          </cell>
          <cell r="E375">
            <v>38500</v>
          </cell>
          <cell r="F375">
            <v>3208</v>
          </cell>
          <cell r="G375">
            <v>3208</v>
          </cell>
          <cell r="H375">
            <v>3208</v>
          </cell>
          <cell r="I375">
            <v>3208</v>
          </cell>
          <cell r="J375">
            <v>3208</v>
          </cell>
          <cell r="K375">
            <v>3208</v>
          </cell>
          <cell r="L375">
            <v>3208</v>
          </cell>
          <cell r="M375">
            <v>3208</v>
          </cell>
          <cell r="N375">
            <v>3208</v>
          </cell>
          <cell r="O375">
            <v>3208</v>
          </cell>
          <cell r="P375">
            <v>3208</v>
          </cell>
          <cell r="Q375">
            <v>3212</v>
          </cell>
        </row>
        <row r="376">
          <cell r="B376" t="str">
            <v>30313033103</v>
          </cell>
          <cell r="C376" t="str">
            <v>30313</v>
          </cell>
          <cell r="D376">
            <v>3103</v>
          </cell>
          <cell r="E376">
            <v>11600</v>
          </cell>
          <cell r="F376">
            <v>967</v>
          </cell>
          <cell r="G376">
            <v>967</v>
          </cell>
          <cell r="H376">
            <v>967</v>
          </cell>
          <cell r="I376">
            <v>967</v>
          </cell>
          <cell r="J376">
            <v>967</v>
          </cell>
          <cell r="K376">
            <v>967</v>
          </cell>
          <cell r="L376">
            <v>967</v>
          </cell>
          <cell r="M376">
            <v>967</v>
          </cell>
          <cell r="N376">
            <v>967</v>
          </cell>
          <cell r="O376">
            <v>967</v>
          </cell>
          <cell r="P376">
            <v>967</v>
          </cell>
          <cell r="Q376">
            <v>963</v>
          </cell>
        </row>
        <row r="377">
          <cell r="B377" t="str">
            <v>30313033302</v>
          </cell>
          <cell r="C377" t="str">
            <v>30313</v>
          </cell>
          <cell r="D377">
            <v>3302</v>
          </cell>
          <cell r="E377">
            <v>4817300</v>
          </cell>
          <cell r="F377">
            <v>401442</v>
          </cell>
          <cell r="G377">
            <v>401442</v>
          </cell>
          <cell r="H377">
            <v>401442</v>
          </cell>
          <cell r="I377">
            <v>401442</v>
          </cell>
          <cell r="J377">
            <v>401442</v>
          </cell>
          <cell r="K377">
            <v>401442</v>
          </cell>
          <cell r="L377">
            <v>401442</v>
          </cell>
          <cell r="M377">
            <v>401442</v>
          </cell>
          <cell r="N377">
            <v>401442</v>
          </cell>
          <cell r="O377">
            <v>401442</v>
          </cell>
          <cell r="P377">
            <v>401442</v>
          </cell>
          <cell r="Q377">
            <v>401438</v>
          </cell>
        </row>
        <row r="378">
          <cell r="B378" t="str">
            <v>30313033303</v>
          </cell>
          <cell r="C378" t="str">
            <v>30313</v>
          </cell>
          <cell r="D378">
            <v>3303</v>
          </cell>
          <cell r="E378">
            <v>12800</v>
          </cell>
          <cell r="F378">
            <v>1067</v>
          </cell>
          <cell r="G378">
            <v>1067</v>
          </cell>
          <cell r="H378">
            <v>1067</v>
          </cell>
          <cell r="I378">
            <v>1067</v>
          </cell>
          <cell r="J378">
            <v>1067</v>
          </cell>
          <cell r="K378">
            <v>1067</v>
          </cell>
          <cell r="L378">
            <v>1067</v>
          </cell>
          <cell r="M378">
            <v>1067</v>
          </cell>
          <cell r="N378">
            <v>1067</v>
          </cell>
          <cell r="O378">
            <v>1067</v>
          </cell>
          <cell r="P378">
            <v>1067</v>
          </cell>
          <cell r="Q378">
            <v>1063</v>
          </cell>
        </row>
        <row r="379">
          <cell r="B379" t="str">
            <v>30313033401</v>
          </cell>
          <cell r="C379" t="str">
            <v>30313</v>
          </cell>
          <cell r="D379">
            <v>3401</v>
          </cell>
          <cell r="E379">
            <v>2179600</v>
          </cell>
          <cell r="F379">
            <v>181633</v>
          </cell>
          <cell r="G379">
            <v>181633</v>
          </cell>
          <cell r="H379">
            <v>181633</v>
          </cell>
          <cell r="I379">
            <v>181633</v>
          </cell>
          <cell r="J379">
            <v>181633</v>
          </cell>
          <cell r="K379">
            <v>181633</v>
          </cell>
          <cell r="L379">
            <v>181633</v>
          </cell>
          <cell r="M379">
            <v>181633</v>
          </cell>
          <cell r="N379">
            <v>181633</v>
          </cell>
          <cell r="O379">
            <v>181633</v>
          </cell>
          <cell r="P379">
            <v>181633</v>
          </cell>
          <cell r="Q379">
            <v>181637</v>
          </cell>
        </row>
        <row r="380">
          <cell r="B380" t="str">
            <v>30313033404</v>
          </cell>
          <cell r="C380" t="str">
            <v>30313</v>
          </cell>
          <cell r="D380">
            <v>3404</v>
          </cell>
          <cell r="E380">
            <v>5400</v>
          </cell>
          <cell r="F380">
            <v>450</v>
          </cell>
          <cell r="G380">
            <v>450</v>
          </cell>
          <cell r="H380">
            <v>450</v>
          </cell>
          <cell r="I380">
            <v>450</v>
          </cell>
          <cell r="J380">
            <v>450</v>
          </cell>
          <cell r="K380">
            <v>450</v>
          </cell>
          <cell r="L380">
            <v>450</v>
          </cell>
          <cell r="M380">
            <v>450</v>
          </cell>
          <cell r="N380">
            <v>450</v>
          </cell>
          <cell r="O380">
            <v>450</v>
          </cell>
          <cell r="P380">
            <v>450</v>
          </cell>
          <cell r="Q380">
            <v>450</v>
          </cell>
        </row>
        <row r="381">
          <cell r="B381" t="str">
            <v>30313033410</v>
          </cell>
          <cell r="C381" t="str">
            <v>30313</v>
          </cell>
          <cell r="D381">
            <v>3410</v>
          </cell>
          <cell r="E381">
            <v>25700</v>
          </cell>
          <cell r="F381">
            <v>2142</v>
          </cell>
          <cell r="G381">
            <v>2142</v>
          </cell>
          <cell r="H381">
            <v>2142</v>
          </cell>
          <cell r="I381">
            <v>2142</v>
          </cell>
          <cell r="J381">
            <v>2142</v>
          </cell>
          <cell r="K381">
            <v>2142</v>
          </cell>
          <cell r="L381">
            <v>2142</v>
          </cell>
          <cell r="M381">
            <v>2142</v>
          </cell>
          <cell r="N381">
            <v>2142</v>
          </cell>
          <cell r="O381">
            <v>2142</v>
          </cell>
          <cell r="P381">
            <v>2142</v>
          </cell>
          <cell r="Q381">
            <v>2138</v>
          </cell>
        </row>
        <row r="382">
          <cell r="B382" t="str">
            <v>30314031302</v>
          </cell>
          <cell r="C382" t="str">
            <v>30314</v>
          </cell>
          <cell r="D382">
            <v>1302</v>
          </cell>
          <cell r="E382">
            <v>220400</v>
          </cell>
          <cell r="F382">
            <v>22040</v>
          </cell>
          <cell r="G382">
            <v>22040</v>
          </cell>
          <cell r="H382">
            <v>22040</v>
          </cell>
          <cell r="I382">
            <v>0</v>
          </cell>
          <cell r="J382">
            <v>22040</v>
          </cell>
          <cell r="K382">
            <v>22040</v>
          </cell>
          <cell r="L382">
            <v>22040</v>
          </cell>
          <cell r="M382">
            <v>22040</v>
          </cell>
          <cell r="N382">
            <v>22040</v>
          </cell>
          <cell r="O382">
            <v>22040</v>
          </cell>
          <cell r="P382">
            <v>22040</v>
          </cell>
          <cell r="Q382">
            <v>0</v>
          </cell>
        </row>
        <row r="383">
          <cell r="B383" t="str">
            <v>30314032103</v>
          </cell>
          <cell r="C383" t="str">
            <v>30314</v>
          </cell>
          <cell r="D383">
            <v>2103</v>
          </cell>
          <cell r="E383">
            <v>26700</v>
          </cell>
          <cell r="F383">
            <v>2225</v>
          </cell>
          <cell r="G383">
            <v>2225</v>
          </cell>
          <cell r="H383">
            <v>2225</v>
          </cell>
          <cell r="I383">
            <v>2225</v>
          </cell>
          <cell r="J383">
            <v>2225</v>
          </cell>
          <cell r="K383">
            <v>2225</v>
          </cell>
          <cell r="L383">
            <v>2225</v>
          </cell>
          <cell r="M383">
            <v>2225</v>
          </cell>
          <cell r="N383">
            <v>2225</v>
          </cell>
          <cell r="O383">
            <v>2225</v>
          </cell>
          <cell r="P383">
            <v>2225</v>
          </cell>
          <cell r="Q383">
            <v>2225</v>
          </cell>
        </row>
        <row r="384">
          <cell r="B384" t="str">
            <v>30314032202</v>
          </cell>
          <cell r="C384" t="str">
            <v>30314</v>
          </cell>
          <cell r="D384">
            <v>2202</v>
          </cell>
          <cell r="E384">
            <v>355514</v>
          </cell>
          <cell r="F384">
            <v>29626</v>
          </cell>
          <cell r="G384">
            <v>29626</v>
          </cell>
          <cell r="H384">
            <v>29626</v>
          </cell>
          <cell r="I384">
            <v>29626</v>
          </cell>
          <cell r="J384">
            <v>29626</v>
          </cell>
          <cell r="K384">
            <v>29626</v>
          </cell>
          <cell r="L384">
            <v>29626</v>
          </cell>
          <cell r="M384">
            <v>29626</v>
          </cell>
          <cell r="N384">
            <v>29626</v>
          </cell>
          <cell r="O384">
            <v>29626</v>
          </cell>
          <cell r="P384">
            <v>29626</v>
          </cell>
          <cell r="Q384">
            <v>29628</v>
          </cell>
        </row>
        <row r="385">
          <cell r="B385" t="str">
            <v>30314032207</v>
          </cell>
          <cell r="C385" t="str">
            <v>30314</v>
          </cell>
          <cell r="D385">
            <v>2207</v>
          </cell>
          <cell r="E385">
            <v>18470</v>
          </cell>
          <cell r="F385">
            <v>1539</v>
          </cell>
          <cell r="G385">
            <v>1539</v>
          </cell>
          <cell r="H385">
            <v>1539</v>
          </cell>
          <cell r="I385">
            <v>1539</v>
          </cell>
          <cell r="J385">
            <v>1539</v>
          </cell>
          <cell r="K385">
            <v>1539</v>
          </cell>
          <cell r="L385">
            <v>1539</v>
          </cell>
          <cell r="M385">
            <v>1539</v>
          </cell>
          <cell r="N385">
            <v>1539</v>
          </cell>
          <cell r="O385">
            <v>1539</v>
          </cell>
          <cell r="P385">
            <v>1539</v>
          </cell>
          <cell r="Q385">
            <v>1541</v>
          </cell>
        </row>
        <row r="386">
          <cell r="B386" t="str">
            <v>30314032208</v>
          </cell>
          <cell r="C386" t="str">
            <v>30314</v>
          </cell>
          <cell r="D386">
            <v>2208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B387" t="str">
            <v>30314032306</v>
          </cell>
          <cell r="C387" t="str">
            <v>30314</v>
          </cell>
          <cell r="D387">
            <v>2306</v>
          </cell>
          <cell r="E387">
            <v>90000</v>
          </cell>
          <cell r="F387">
            <v>22500</v>
          </cell>
          <cell r="G387">
            <v>22500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22500</v>
          </cell>
          <cell r="M387">
            <v>22500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30314032701</v>
          </cell>
          <cell r="C388" t="str">
            <v>30314</v>
          </cell>
          <cell r="D388">
            <v>2701</v>
          </cell>
          <cell r="E388">
            <v>201900</v>
          </cell>
          <cell r="F388">
            <v>33650</v>
          </cell>
          <cell r="G388">
            <v>16825</v>
          </cell>
          <cell r="H388">
            <v>16825</v>
          </cell>
          <cell r="I388">
            <v>16825</v>
          </cell>
          <cell r="J388">
            <v>16825</v>
          </cell>
          <cell r="K388">
            <v>16825</v>
          </cell>
          <cell r="L388">
            <v>16825</v>
          </cell>
          <cell r="M388">
            <v>16825</v>
          </cell>
          <cell r="N388">
            <v>16825</v>
          </cell>
          <cell r="O388">
            <v>16825</v>
          </cell>
          <cell r="P388">
            <v>16825</v>
          </cell>
          <cell r="Q388">
            <v>0</v>
          </cell>
        </row>
        <row r="389">
          <cell r="B389" t="str">
            <v>30314032702</v>
          </cell>
          <cell r="C389" t="str">
            <v>30314</v>
          </cell>
          <cell r="D389">
            <v>2702</v>
          </cell>
          <cell r="E389">
            <v>14800</v>
          </cell>
          <cell r="F389">
            <v>1233</v>
          </cell>
          <cell r="G389">
            <v>1233</v>
          </cell>
          <cell r="H389">
            <v>1233</v>
          </cell>
          <cell r="I389">
            <v>1233</v>
          </cell>
          <cell r="J389">
            <v>1233</v>
          </cell>
          <cell r="K389">
            <v>1233</v>
          </cell>
          <cell r="L389">
            <v>1233</v>
          </cell>
          <cell r="M389">
            <v>1233</v>
          </cell>
          <cell r="N389">
            <v>1233</v>
          </cell>
          <cell r="O389">
            <v>1233</v>
          </cell>
          <cell r="P389">
            <v>1233</v>
          </cell>
          <cell r="Q389">
            <v>1237</v>
          </cell>
        </row>
        <row r="390">
          <cell r="B390" t="str">
            <v>30314032704</v>
          </cell>
          <cell r="C390" t="str">
            <v>30314</v>
          </cell>
          <cell r="D390">
            <v>2704</v>
          </cell>
          <cell r="E390">
            <v>10600</v>
          </cell>
          <cell r="F390">
            <v>2300</v>
          </cell>
          <cell r="G390">
            <v>2300</v>
          </cell>
          <cell r="H390">
            <v>0</v>
          </cell>
          <cell r="I390">
            <v>0</v>
          </cell>
          <cell r="J390">
            <v>2000</v>
          </cell>
          <cell r="K390">
            <v>2000</v>
          </cell>
          <cell r="L390">
            <v>0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</row>
        <row r="391">
          <cell r="B391" t="str">
            <v>30314032705</v>
          </cell>
          <cell r="C391" t="str">
            <v>30314</v>
          </cell>
          <cell r="D391">
            <v>2705</v>
          </cell>
          <cell r="E391">
            <v>56500</v>
          </cell>
          <cell r="F391">
            <v>4708</v>
          </cell>
          <cell r="G391">
            <v>4708</v>
          </cell>
          <cell r="H391">
            <v>4708</v>
          </cell>
          <cell r="I391">
            <v>4708</v>
          </cell>
          <cell r="J391">
            <v>4708</v>
          </cell>
          <cell r="K391">
            <v>4708</v>
          </cell>
          <cell r="L391">
            <v>4708</v>
          </cell>
          <cell r="M391">
            <v>4708</v>
          </cell>
          <cell r="N391">
            <v>4708</v>
          </cell>
          <cell r="O391">
            <v>4708</v>
          </cell>
          <cell r="P391">
            <v>4708</v>
          </cell>
          <cell r="Q391">
            <v>4712</v>
          </cell>
        </row>
        <row r="392">
          <cell r="B392" t="str">
            <v>30314032708</v>
          </cell>
          <cell r="C392" t="str">
            <v>30314</v>
          </cell>
          <cell r="D392">
            <v>2708</v>
          </cell>
          <cell r="E392">
            <v>14100</v>
          </cell>
          <cell r="F392">
            <v>1175</v>
          </cell>
          <cell r="G392">
            <v>1175</v>
          </cell>
          <cell r="H392">
            <v>1175</v>
          </cell>
          <cell r="I392">
            <v>1175</v>
          </cell>
          <cell r="J392">
            <v>1175</v>
          </cell>
          <cell r="K392">
            <v>1175</v>
          </cell>
          <cell r="L392">
            <v>1175</v>
          </cell>
          <cell r="M392">
            <v>1175</v>
          </cell>
          <cell r="N392">
            <v>1175</v>
          </cell>
          <cell r="O392">
            <v>1175</v>
          </cell>
          <cell r="P392">
            <v>1175</v>
          </cell>
          <cell r="Q392">
            <v>1175</v>
          </cell>
        </row>
        <row r="393">
          <cell r="B393" t="str">
            <v>30314032800</v>
          </cell>
          <cell r="C393" t="str">
            <v>30314</v>
          </cell>
          <cell r="D393">
            <v>2800</v>
          </cell>
          <cell r="E393">
            <v>760000</v>
          </cell>
          <cell r="F393">
            <v>66667</v>
          </cell>
          <cell r="G393">
            <v>66667</v>
          </cell>
          <cell r="H393">
            <v>66667</v>
          </cell>
          <cell r="I393">
            <v>66667</v>
          </cell>
          <cell r="J393">
            <v>66667</v>
          </cell>
          <cell r="K393">
            <v>66667</v>
          </cell>
          <cell r="L393">
            <v>60000</v>
          </cell>
          <cell r="M393">
            <v>60000</v>
          </cell>
          <cell r="N393">
            <v>60000</v>
          </cell>
          <cell r="O393">
            <v>60000</v>
          </cell>
          <cell r="P393">
            <v>60000</v>
          </cell>
          <cell r="Q393">
            <v>60000</v>
          </cell>
        </row>
        <row r="394">
          <cell r="B394" t="str">
            <v>30314032900</v>
          </cell>
          <cell r="C394" t="str">
            <v>30314</v>
          </cell>
          <cell r="D394">
            <v>2900</v>
          </cell>
          <cell r="E394">
            <v>221910</v>
          </cell>
          <cell r="F394">
            <v>20173</v>
          </cell>
          <cell r="G394">
            <v>20173</v>
          </cell>
          <cell r="H394">
            <v>20173</v>
          </cell>
          <cell r="I394">
            <v>20173</v>
          </cell>
          <cell r="J394">
            <v>20173</v>
          </cell>
          <cell r="K394">
            <v>20173</v>
          </cell>
          <cell r="L394">
            <v>20173</v>
          </cell>
          <cell r="M394">
            <v>20173</v>
          </cell>
          <cell r="N394">
            <v>20173</v>
          </cell>
          <cell r="O394">
            <v>20173</v>
          </cell>
          <cell r="P394">
            <v>10086</v>
          </cell>
          <cell r="Q394">
            <v>10094</v>
          </cell>
        </row>
        <row r="395">
          <cell r="B395" t="str">
            <v>30314032907</v>
          </cell>
          <cell r="C395" t="str">
            <v>30314</v>
          </cell>
          <cell r="D395">
            <v>2907</v>
          </cell>
          <cell r="E395">
            <v>36700</v>
          </cell>
          <cell r="F395">
            <v>6000</v>
          </cell>
          <cell r="G395">
            <v>3000</v>
          </cell>
          <cell r="H395">
            <v>6000</v>
          </cell>
          <cell r="I395">
            <v>3000</v>
          </cell>
          <cell r="J395">
            <v>3000</v>
          </cell>
          <cell r="K395">
            <v>3000</v>
          </cell>
          <cell r="L395">
            <v>3000</v>
          </cell>
          <cell r="M395">
            <v>3000</v>
          </cell>
          <cell r="N395">
            <v>3000</v>
          </cell>
          <cell r="O395">
            <v>700</v>
          </cell>
          <cell r="P395">
            <v>1500</v>
          </cell>
          <cell r="Q395">
            <v>1500</v>
          </cell>
        </row>
        <row r="396">
          <cell r="B396" t="str">
            <v>30314032908</v>
          </cell>
          <cell r="C396" t="str">
            <v>30314</v>
          </cell>
          <cell r="D396">
            <v>2908</v>
          </cell>
          <cell r="E396">
            <v>31800</v>
          </cell>
          <cell r="F396">
            <v>2650</v>
          </cell>
          <cell r="G396">
            <v>2650</v>
          </cell>
          <cell r="H396">
            <v>2650</v>
          </cell>
          <cell r="I396">
            <v>2650</v>
          </cell>
          <cell r="J396">
            <v>2650</v>
          </cell>
          <cell r="K396">
            <v>2650</v>
          </cell>
          <cell r="L396">
            <v>2650</v>
          </cell>
          <cell r="M396">
            <v>2650</v>
          </cell>
          <cell r="N396">
            <v>2650</v>
          </cell>
          <cell r="O396">
            <v>2650</v>
          </cell>
          <cell r="P396">
            <v>2650</v>
          </cell>
          <cell r="Q396">
            <v>2650</v>
          </cell>
        </row>
        <row r="397">
          <cell r="B397" t="str">
            <v>30314032924</v>
          </cell>
          <cell r="C397" t="str">
            <v>30314</v>
          </cell>
          <cell r="D397">
            <v>2924</v>
          </cell>
          <cell r="E397">
            <v>9400</v>
          </cell>
          <cell r="F397">
            <v>783</v>
          </cell>
          <cell r="G397">
            <v>783</v>
          </cell>
          <cell r="H397">
            <v>783</v>
          </cell>
          <cell r="I397">
            <v>783</v>
          </cell>
          <cell r="J397">
            <v>783</v>
          </cell>
          <cell r="K397">
            <v>783</v>
          </cell>
          <cell r="L397">
            <v>783</v>
          </cell>
          <cell r="M397">
            <v>783</v>
          </cell>
          <cell r="N397">
            <v>783</v>
          </cell>
          <cell r="O397">
            <v>783</v>
          </cell>
          <cell r="P397">
            <v>783</v>
          </cell>
          <cell r="Q397">
            <v>787</v>
          </cell>
        </row>
        <row r="398">
          <cell r="B398" t="str">
            <v>30314033101</v>
          </cell>
          <cell r="C398" t="str">
            <v>30314</v>
          </cell>
          <cell r="D398">
            <v>3101</v>
          </cell>
          <cell r="E398">
            <v>68100</v>
          </cell>
          <cell r="F398">
            <v>8512</v>
          </cell>
          <cell r="G398">
            <v>5675</v>
          </cell>
          <cell r="H398">
            <v>5675</v>
          </cell>
          <cell r="I398">
            <v>5675</v>
          </cell>
          <cell r="J398">
            <v>5675</v>
          </cell>
          <cell r="K398">
            <v>5675</v>
          </cell>
          <cell r="L398">
            <v>5675</v>
          </cell>
          <cell r="M398">
            <v>5675</v>
          </cell>
          <cell r="N398">
            <v>5675</v>
          </cell>
          <cell r="O398">
            <v>5675</v>
          </cell>
          <cell r="P398">
            <v>5675</v>
          </cell>
          <cell r="Q398">
            <v>2838</v>
          </cell>
        </row>
        <row r="399">
          <cell r="B399" t="str">
            <v>30314033103</v>
          </cell>
          <cell r="C399" t="str">
            <v>30314</v>
          </cell>
          <cell r="D399">
            <v>3103</v>
          </cell>
          <cell r="E399">
            <v>61100</v>
          </cell>
          <cell r="F399">
            <v>6100</v>
          </cell>
          <cell r="G399">
            <v>5000</v>
          </cell>
          <cell r="H399">
            <v>5000</v>
          </cell>
          <cell r="I399">
            <v>5000</v>
          </cell>
          <cell r="J399">
            <v>5000</v>
          </cell>
          <cell r="K399">
            <v>5000</v>
          </cell>
          <cell r="L399">
            <v>5000</v>
          </cell>
          <cell r="M399">
            <v>5000</v>
          </cell>
          <cell r="N399">
            <v>5000</v>
          </cell>
          <cell r="O399">
            <v>5000</v>
          </cell>
          <cell r="P399">
            <v>5000</v>
          </cell>
          <cell r="Q399">
            <v>5000</v>
          </cell>
        </row>
        <row r="400">
          <cell r="B400" t="str">
            <v>30314033106</v>
          </cell>
          <cell r="C400" t="str">
            <v>30314</v>
          </cell>
          <cell r="D400">
            <v>3106</v>
          </cell>
          <cell r="E400">
            <v>3200</v>
          </cell>
          <cell r="F400">
            <v>274</v>
          </cell>
          <cell r="G400">
            <v>266</v>
          </cell>
          <cell r="H400">
            <v>266</v>
          </cell>
          <cell r="I400">
            <v>266</v>
          </cell>
          <cell r="J400">
            <v>266</v>
          </cell>
          <cell r="K400">
            <v>266</v>
          </cell>
          <cell r="L400">
            <v>266</v>
          </cell>
          <cell r="M400">
            <v>266</v>
          </cell>
          <cell r="N400">
            <v>266</v>
          </cell>
          <cell r="O400">
            <v>266</v>
          </cell>
          <cell r="P400">
            <v>266</v>
          </cell>
          <cell r="Q400">
            <v>266</v>
          </cell>
        </row>
        <row r="401">
          <cell r="B401" t="str">
            <v>30314033114</v>
          </cell>
          <cell r="C401" t="str">
            <v>30314</v>
          </cell>
          <cell r="D401">
            <v>3114</v>
          </cell>
          <cell r="E401">
            <v>50000</v>
          </cell>
          <cell r="F401">
            <v>4174</v>
          </cell>
          <cell r="G401">
            <v>4166</v>
          </cell>
          <cell r="H401">
            <v>4166</v>
          </cell>
          <cell r="I401">
            <v>4166</v>
          </cell>
          <cell r="J401">
            <v>4166</v>
          </cell>
          <cell r="K401">
            <v>4166</v>
          </cell>
          <cell r="L401">
            <v>4166</v>
          </cell>
          <cell r="M401">
            <v>4166</v>
          </cell>
          <cell r="N401">
            <v>4166</v>
          </cell>
          <cell r="O401">
            <v>4166</v>
          </cell>
          <cell r="P401">
            <v>4166</v>
          </cell>
          <cell r="Q401">
            <v>4166</v>
          </cell>
        </row>
        <row r="402">
          <cell r="B402" t="str">
            <v>30314033302</v>
          </cell>
          <cell r="C402" t="str">
            <v>30314</v>
          </cell>
          <cell r="D402">
            <v>3302</v>
          </cell>
          <cell r="E402">
            <v>433400</v>
          </cell>
          <cell r="F402">
            <v>37400</v>
          </cell>
          <cell r="G402">
            <v>36000</v>
          </cell>
          <cell r="H402">
            <v>36000</v>
          </cell>
          <cell r="I402">
            <v>36000</v>
          </cell>
          <cell r="J402">
            <v>36000</v>
          </cell>
          <cell r="K402">
            <v>36000</v>
          </cell>
          <cell r="L402">
            <v>36000</v>
          </cell>
          <cell r="M402">
            <v>36000</v>
          </cell>
          <cell r="N402">
            <v>36000</v>
          </cell>
          <cell r="O402">
            <v>36000</v>
          </cell>
          <cell r="P402">
            <v>36000</v>
          </cell>
          <cell r="Q402">
            <v>36000</v>
          </cell>
        </row>
        <row r="403">
          <cell r="B403" t="str">
            <v>30314033303</v>
          </cell>
          <cell r="C403" t="str">
            <v>30314</v>
          </cell>
          <cell r="D403">
            <v>3303</v>
          </cell>
          <cell r="E403">
            <v>69700</v>
          </cell>
          <cell r="F403">
            <v>5900</v>
          </cell>
          <cell r="G403">
            <v>5800</v>
          </cell>
          <cell r="H403">
            <v>5800</v>
          </cell>
          <cell r="I403">
            <v>5800</v>
          </cell>
          <cell r="J403">
            <v>5800</v>
          </cell>
          <cell r="K403">
            <v>5800</v>
          </cell>
          <cell r="L403">
            <v>5800</v>
          </cell>
          <cell r="M403">
            <v>5800</v>
          </cell>
          <cell r="N403">
            <v>5800</v>
          </cell>
          <cell r="O403">
            <v>5800</v>
          </cell>
          <cell r="P403">
            <v>5800</v>
          </cell>
          <cell r="Q403">
            <v>5800</v>
          </cell>
        </row>
        <row r="404">
          <cell r="B404" t="str">
            <v>30314033401</v>
          </cell>
          <cell r="C404" t="str">
            <v>30314</v>
          </cell>
          <cell r="D404">
            <v>3401</v>
          </cell>
          <cell r="E404">
            <v>555700</v>
          </cell>
          <cell r="F404">
            <v>69000</v>
          </cell>
          <cell r="G404">
            <v>49550</v>
          </cell>
          <cell r="H404">
            <v>46000</v>
          </cell>
          <cell r="I404">
            <v>46000</v>
          </cell>
          <cell r="J404">
            <v>46000</v>
          </cell>
          <cell r="K404">
            <v>46000</v>
          </cell>
          <cell r="L404">
            <v>46000</v>
          </cell>
          <cell r="M404">
            <v>46000</v>
          </cell>
          <cell r="N404">
            <v>46000</v>
          </cell>
          <cell r="O404">
            <v>46000</v>
          </cell>
          <cell r="P404">
            <v>46000</v>
          </cell>
          <cell r="Q404">
            <v>23150</v>
          </cell>
        </row>
        <row r="405">
          <cell r="B405" t="str">
            <v>30314033404</v>
          </cell>
          <cell r="C405" t="str">
            <v>30314</v>
          </cell>
          <cell r="D405">
            <v>3404</v>
          </cell>
          <cell r="E405">
            <v>14600</v>
          </cell>
          <cell r="F405">
            <v>1400</v>
          </cell>
          <cell r="G405">
            <v>1200</v>
          </cell>
          <cell r="H405">
            <v>1200</v>
          </cell>
          <cell r="I405">
            <v>1200</v>
          </cell>
          <cell r="J405">
            <v>1200</v>
          </cell>
          <cell r="K405">
            <v>1200</v>
          </cell>
          <cell r="L405">
            <v>1200</v>
          </cell>
          <cell r="M405">
            <v>1200</v>
          </cell>
          <cell r="N405">
            <v>1200</v>
          </cell>
          <cell r="O405">
            <v>1200</v>
          </cell>
          <cell r="P405">
            <v>1200</v>
          </cell>
          <cell r="Q405">
            <v>1200</v>
          </cell>
        </row>
        <row r="406">
          <cell r="B406" t="str">
            <v>30314033410</v>
          </cell>
          <cell r="C406" t="str">
            <v>30314</v>
          </cell>
          <cell r="D406">
            <v>3410</v>
          </cell>
          <cell r="E406">
            <v>34700</v>
          </cell>
          <cell r="F406">
            <v>4355</v>
          </cell>
          <cell r="G406">
            <v>2890</v>
          </cell>
          <cell r="H406">
            <v>2890</v>
          </cell>
          <cell r="I406">
            <v>2890</v>
          </cell>
          <cell r="J406">
            <v>2890</v>
          </cell>
          <cell r="K406">
            <v>2890</v>
          </cell>
          <cell r="L406">
            <v>2890</v>
          </cell>
          <cell r="M406">
            <v>2890</v>
          </cell>
          <cell r="N406">
            <v>2890</v>
          </cell>
          <cell r="O406">
            <v>2890</v>
          </cell>
          <cell r="P406">
            <v>2890</v>
          </cell>
          <cell r="Q406">
            <v>1445</v>
          </cell>
        </row>
        <row r="407">
          <cell r="B407" t="str">
            <v>30314033423</v>
          </cell>
          <cell r="C407" t="str">
            <v>30314</v>
          </cell>
          <cell r="D407">
            <v>3423</v>
          </cell>
          <cell r="E407">
            <v>207000</v>
          </cell>
          <cell r="F407">
            <v>25875</v>
          </cell>
          <cell r="G407">
            <v>17250</v>
          </cell>
          <cell r="H407">
            <v>17250</v>
          </cell>
          <cell r="I407">
            <v>17250</v>
          </cell>
          <cell r="J407">
            <v>17250</v>
          </cell>
          <cell r="K407">
            <v>17250</v>
          </cell>
          <cell r="L407">
            <v>17250</v>
          </cell>
          <cell r="M407">
            <v>17250</v>
          </cell>
          <cell r="N407">
            <v>17250</v>
          </cell>
          <cell r="O407">
            <v>17250</v>
          </cell>
          <cell r="P407">
            <v>17250</v>
          </cell>
          <cell r="Q407">
            <v>8625</v>
          </cell>
        </row>
        <row r="408">
          <cell r="B408" t="str">
            <v>30314033507</v>
          </cell>
          <cell r="C408" t="str">
            <v>30314</v>
          </cell>
          <cell r="D408">
            <v>3507</v>
          </cell>
          <cell r="E408">
            <v>3263990</v>
          </cell>
          <cell r="F408">
            <v>414250</v>
          </cell>
          <cell r="G408">
            <v>272000</v>
          </cell>
          <cell r="H408">
            <v>272000</v>
          </cell>
          <cell r="I408">
            <v>272000</v>
          </cell>
          <cell r="J408">
            <v>272000</v>
          </cell>
          <cell r="K408">
            <v>272000</v>
          </cell>
          <cell r="L408">
            <v>272000</v>
          </cell>
          <cell r="M408">
            <v>272000</v>
          </cell>
          <cell r="N408">
            <v>272000</v>
          </cell>
          <cell r="O408">
            <v>272000</v>
          </cell>
          <cell r="P408">
            <v>272000</v>
          </cell>
          <cell r="Q408">
            <v>129740</v>
          </cell>
        </row>
        <row r="409">
          <cell r="B409" t="str">
            <v>30315061302</v>
          </cell>
          <cell r="C409" t="str">
            <v>30315</v>
          </cell>
          <cell r="D409">
            <v>1302</v>
          </cell>
          <cell r="E409">
            <v>123500</v>
          </cell>
          <cell r="F409">
            <v>10292</v>
          </cell>
          <cell r="G409">
            <v>10292</v>
          </cell>
          <cell r="H409">
            <v>10292</v>
          </cell>
          <cell r="I409">
            <v>10292</v>
          </cell>
          <cell r="J409">
            <v>10292</v>
          </cell>
          <cell r="K409">
            <v>10292</v>
          </cell>
          <cell r="L409">
            <v>10292</v>
          </cell>
          <cell r="M409">
            <v>10292</v>
          </cell>
          <cell r="N409">
            <v>10292</v>
          </cell>
          <cell r="O409">
            <v>10292</v>
          </cell>
          <cell r="P409">
            <v>10292</v>
          </cell>
          <cell r="Q409">
            <v>10288</v>
          </cell>
        </row>
        <row r="410">
          <cell r="B410" t="str">
            <v>30315062103</v>
          </cell>
          <cell r="C410" t="str">
            <v>30315</v>
          </cell>
          <cell r="D410">
            <v>2103</v>
          </cell>
          <cell r="E410">
            <v>25500</v>
          </cell>
          <cell r="F410">
            <v>2125</v>
          </cell>
          <cell r="G410">
            <v>2125</v>
          </cell>
          <cell r="H410">
            <v>2125</v>
          </cell>
          <cell r="I410">
            <v>2125</v>
          </cell>
          <cell r="J410">
            <v>2125</v>
          </cell>
          <cell r="K410">
            <v>2125</v>
          </cell>
          <cell r="L410">
            <v>2125</v>
          </cell>
          <cell r="M410">
            <v>2125</v>
          </cell>
          <cell r="N410">
            <v>2125</v>
          </cell>
          <cell r="O410">
            <v>2125</v>
          </cell>
          <cell r="P410">
            <v>2125</v>
          </cell>
          <cell r="Q410">
            <v>2125</v>
          </cell>
        </row>
        <row r="411">
          <cell r="B411" t="str">
            <v>30315062201</v>
          </cell>
          <cell r="C411" t="str">
            <v>30315</v>
          </cell>
          <cell r="D411">
            <v>2201</v>
          </cell>
          <cell r="E411">
            <v>2400</v>
          </cell>
          <cell r="F411">
            <v>200</v>
          </cell>
          <cell r="G411">
            <v>200</v>
          </cell>
          <cell r="H411">
            <v>200</v>
          </cell>
          <cell r="I411">
            <v>200</v>
          </cell>
          <cell r="J411">
            <v>200</v>
          </cell>
          <cell r="K411">
            <v>200</v>
          </cell>
          <cell r="L411">
            <v>200</v>
          </cell>
          <cell r="M411">
            <v>200</v>
          </cell>
          <cell r="N411">
            <v>200</v>
          </cell>
          <cell r="O411">
            <v>200</v>
          </cell>
          <cell r="P411">
            <v>200</v>
          </cell>
          <cell r="Q411">
            <v>200</v>
          </cell>
        </row>
        <row r="412">
          <cell r="B412" t="str">
            <v>30315062202</v>
          </cell>
          <cell r="C412" t="str">
            <v>30315</v>
          </cell>
          <cell r="D412">
            <v>2202</v>
          </cell>
          <cell r="E412">
            <v>361343</v>
          </cell>
          <cell r="F412">
            <v>30112</v>
          </cell>
          <cell r="G412">
            <v>30112</v>
          </cell>
          <cell r="H412">
            <v>30112</v>
          </cell>
          <cell r="I412">
            <v>30112</v>
          </cell>
          <cell r="J412">
            <v>30112</v>
          </cell>
          <cell r="K412">
            <v>30112</v>
          </cell>
          <cell r="L412">
            <v>30112</v>
          </cell>
          <cell r="M412">
            <v>30112</v>
          </cell>
          <cell r="N412">
            <v>30112</v>
          </cell>
          <cell r="O412">
            <v>30112</v>
          </cell>
          <cell r="P412">
            <v>30112</v>
          </cell>
          <cell r="Q412">
            <v>30111</v>
          </cell>
        </row>
        <row r="413">
          <cell r="B413" t="str">
            <v>30315062207</v>
          </cell>
          <cell r="C413" t="str">
            <v>30315</v>
          </cell>
          <cell r="D413">
            <v>2207</v>
          </cell>
          <cell r="E413">
            <v>39222</v>
          </cell>
          <cell r="F413">
            <v>3269</v>
          </cell>
          <cell r="G413">
            <v>3269</v>
          </cell>
          <cell r="H413">
            <v>3269</v>
          </cell>
          <cell r="I413">
            <v>3269</v>
          </cell>
          <cell r="J413">
            <v>3269</v>
          </cell>
          <cell r="K413">
            <v>3269</v>
          </cell>
          <cell r="L413">
            <v>3269</v>
          </cell>
          <cell r="M413">
            <v>3269</v>
          </cell>
          <cell r="N413">
            <v>3269</v>
          </cell>
          <cell r="O413">
            <v>3269</v>
          </cell>
          <cell r="P413">
            <v>3269</v>
          </cell>
          <cell r="Q413">
            <v>3263</v>
          </cell>
        </row>
        <row r="414">
          <cell r="B414" t="str">
            <v>30315062306</v>
          </cell>
          <cell r="C414" t="str">
            <v>30315</v>
          </cell>
          <cell r="D414">
            <v>2306</v>
          </cell>
          <cell r="E414">
            <v>54100</v>
          </cell>
          <cell r="F414">
            <v>4508</v>
          </cell>
          <cell r="G414">
            <v>4508</v>
          </cell>
          <cell r="H414">
            <v>4508</v>
          </cell>
          <cell r="I414">
            <v>4508</v>
          </cell>
          <cell r="J414">
            <v>4508</v>
          </cell>
          <cell r="K414">
            <v>4508</v>
          </cell>
          <cell r="L414">
            <v>4508</v>
          </cell>
          <cell r="M414">
            <v>4508</v>
          </cell>
          <cell r="N414">
            <v>4508</v>
          </cell>
          <cell r="O414">
            <v>4508</v>
          </cell>
          <cell r="P414">
            <v>4508</v>
          </cell>
          <cell r="Q414">
            <v>4512</v>
          </cell>
        </row>
        <row r="415">
          <cell r="B415" t="str">
            <v>30315062701</v>
          </cell>
          <cell r="C415" t="str">
            <v>30315</v>
          </cell>
          <cell r="D415">
            <v>2701</v>
          </cell>
          <cell r="E415">
            <v>575200</v>
          </cell>
          <cell r="F415">
            <v>47933</v>
          </cell>
          <cell r="G415">
            <v>47933</v>
          </cell>
          <cell r="H415">
            <v>47933</v>
          </cell>
          <cell r="I415">
            <v>47933</v>
          </cell>
          <cell r="J415">
            <v>47933</v>
          </cell>
          <cell r="K415">
            <v>47933</v>
          </cell>
          <cell r="L415">
            <v>47933</v>
          </cell>
          <cell r="M415">
            <v>47933</v>
          </cell>
          <cell r="N415">
            <v>47933</v>
          </cell>
          <cell r="O415">
            <v>47933</v>
          </cell>
          <cell r="P415">
            <v>47933</v>
          </cell>
          <cell r="Q415">
            <v>47937</v>
          </cell>
        </row>
        <row r="416">
          <cell r="B416" t="str">
            <v>30315062702</v>
          </cell>
          <cell r="C416" t="str">
            <v>30315</v>
          </cell>
          <cell r="D416">
            <v>2702</v>
          </cell>
          <cell r="E416">
            <v>7900</v>
          </cell>
          <cell r="F416">
            <v>658</v>
          </cell>
          <cell r="G416">
            <v>658</v>
          </cell>
          <cell r="H416">
            <v>658</v>
          </cell>
          <cell r="I416">
            <v>658</v>
          </cell>
          <cell r="J416">
            <v>658</v>
          </cell>
          <cell r="K416">
            <v>658</v>
          </cell>
          <cell r="L416">
            <v>658</v>
          </cell>
          <cell r="M416">
            <v>658</v>
          </cell>
          <cell r="N416">
            <v>658</v>
          </cell>
          <cell r="O416">
            <v>658</v>
          </cell>
          <cell r="P416">
            <v>658</v>
          </cell>
          <cell r="Q416">
            <v>662</v>
          </cell>
        </row>
        <row r="417">
          <cell r="B417" t="str">
            <v>30315062704</v>
          </cell>
          <cell r="C417" t="str">
            <v>30315</v>
          </cell>
          <cell r="D417">
            <v>2704</v>
          </cell>
          <cell r="E417">
            <v>150100</v>
          </cell>
          <cell r="F417">
            <v>12508</v>
          </cell>
          <cell r="G417">
            <v>12508</v>
          </cell>
          <cell r="H417">
            <v>12508</v>
          </cell>
          <cell r="I417">
            <v>12508</v>
          </cell>
          <cell r="J417">
            <v>12508</v>
          </cell>
          <cell r="K417">
            <v>12508</v>
          </cell>
          <cell r="L417">
            <v>12508</v>
          </cell>
          <cell r="M417">
            <v>12508</v>
          </cell>
          <cell r="N417">
            <v>12508</v>
          </cell>
          <cell r="O417">
            <v>12508</v>
          </cell>
          <cell r="P417">
            <v>12508</v>
          </cell>
          <cell r="Q417">
            <v>12512</v>
          </cell>
        </row>
        <row r="418">
          <cell r="B418" t="str">
            <v>30315062705</v>
          </cell>
          <cell r="C418" t="str">
            <v>30315</v>
          </cell>
          <cell r="D418">
            <v>2705</v>
          </cell>
          <cell r="E418">
            <v>119700</v>
          </cell>
          <cell r="F418">
            <v>9975</v>
          </cell>
          <cell r="G418">
            <v>9975</v>
          </cell>
          <cell r="H418">
            <v>9975</v>
          </cell>
          <cell r="I418">
            <v>9975</v>
          </cell>
          <cell r="J418">
            <v>9975</v>
          </cell>
          <cell r="K418">
            <v>9975</v>
          </cell>
          <cell r="L418">
            <v>9975</v>
          </cell>
          <cell r="M418">
            <v>9975</v>
          </cell>
          <cell r="N418">
            <v>9975</v>
          </cell>
          <cell r="O418">
            <v>9975</v>
          </cell>
          <cell r="P418">
            <v>9975</v>
          </cell>
          <cell r="Q418">
            <v>9975</v>
          </cell>
        </row>
        <row r="419">
          <cell r="B419" t="str">
            <v>30315062800</v>
          </cell>
          <cell r="C419" t="str">
            <v>30315</v>
          </cell>
          <cell r="D419">
            <v>2800</v>
          </cell>
          <cell r="E419">
            <v>104000</v>
          </cell>
          <cell r="F419">
            <v>8666</v>
          </cell>
          <cell r="G419">
            <v>8666</v>
          </cell>
          <cell r="H419">
            <v>8666</v>
          </cell>
          <cell r="I419">
            <v>8666</v>
          </cell>
          <cell r="J419">
            <v>8666</v>
          </cell>
          <cell r="K419">
            <v>8666</v>
          </cell>
          <cell r="L419">
            <v>8666</v>
          </cell>
          <cell r="M419">
            <v>8666</v>
          </cell>
          <cell r="N419">
            <v>8666</v>
          </cell>
          <cell r="O419">
            <v>8666</v>
          </cell>
          <cell r="P419">
            <v>8666</v>
          </cell>
          <cell r="Q419">
            <v>8674</v>
          </cell>
        </row>
        <row r="420">
          <cell r="B420" t="str">
            <v>30315062900</v>
          </cell>
          <cell r="C420" t="str">
            <v>30315</v>
          </cell>
          <cell r="D420">
            <v>2900</v>
          </cell>
          <cell r="E420">
            <v>162040</v>
          </cell>
          <cell r="F420">
            <v>13503</v>
          </cell>
          <cell r="G420">
            <v>13503</v>
          </cell>
          <cell r="H420">
            <v>13503</v>
          </cell>
          <cell r="I420">
            <v>13503</v>
          </cell>
          <cell r="J420">
            <v>13503</v>
          </cell>
          <cell r="K420">
            <v>13503</v>
          </cell>
          <cell r="L420">
            <v>13503</v>
          </cell>
          <cell r="M420">
            <v>13503</v>
          </cell>
          <cell r="N420">
            <v>13503</v>
          </cell>
          <cell r="O420">
            <v>13503</v>
          </cell>
          <cell r="P420">
            <v>13503</v>
          </cell>
          <cell r="Q420">
            <v>13507</v>
          </cell>
        </row>
        <row r="421">
          <cell r="B421" t="str">
            <v>30315062907</v>
          </cell>
          <cell r="C421" t="str">
            <v>30315</v>
          </cell>
          <cell r="D421">
            <v>2907</v>
          </cell>
          <cell r="E421">
            <v>93200</v>
          </cell>
          <cell r="F421">
            <v>7767</v>
          </cell>
          <cell r="G421">
            <v>7767</v>
          </cell>
          <cell r="H421">
            <v>7767</v>
          </cell>
          <cell r="I421">
            <v>7767</v>
          </cell>
          <cell r="J421">
            <v>7767</v>
          </cell>
          <cell r="K421">
            <v>7767</v>
          </cell>
          <cell r="L421">
            <v>7767</v>
          </cell>
          <cell r="M421">
            <v>7767</v>
          </cell>
          <cell r="N421">
            <v>7767</v>
          </cell>
          <cell r="O421">
            <v>7767</v>
          </cell>
          <cell r="P421">
            <v>7767</v>
          </cell>
          <cell r="Q421">
            <v>7763</v>
          </cell>
        </row>
        <row r="422">
          <cell r="B422" t="str">
            <v>30315062908</v>
          </cell>
          <cell r="C422" t="str">
            <v>30315</v>
          </cell>
          <cell r="D422">
            <v>2908</v>
          </cell>
          <cell r="E422">
            <v>91400</v>
          </cell>
          <cell r="F422">
            <v>7616</v>
          </cell>
          <cell r="G422">
            <v>7616</v>
          </cell>
          <cell r="H422">
            <v>7616</v>
          </cell>
          <cell r="I422">
            <v>7616</v>
          </cell>
          <cell r="J422">
            <v>7616</v>
          </cell>
          <cell r="K422">
            <v>7616</v>
          </cell>
          <cell r="L422">
            <v>7616</v>
          </cell>
          <cell r="M422">
            <v>7616</v>
          </cell>
          <cell r="N422">
            <v>7616</v>
          </cell>
          <cell r="O422">
            <v>7616</v>
          </cell>
          <cell r="P422">
            <v>7616</v>
          </cell>
          <cell r="Q422">
            <v>7624</v>
          </cell>
        </row>
        <row r="423">
          <cell r="B423" t="str">
            <v>30315062922</v>
          </cell>
          <cell r="C423" t="str">
            <v>30315</v>
          </cell>
          <cell r="D423">
            <v>2922</v>
          </cell>
          <cell r="E423">
            <v>36616760</v>
          </cell>
          <cell r="F423">
            <v>3051397</v>
          </cell>
          <cell r="G423">
            <v>3051397</v>
          </cell>
          <cell r="H423">
            <v>3051397</v>
          </cell>
          <cell r="I423">
            <v>3051397</v>
          </cell>
          <cell r="J423">
            <v>3051397</v>
          </cell>
          <cell r="K423">
            <v>3051397</v>
          </cell>
          <cell r="L423">
            <v>3051397</v>
          </cell>
          <cell r="M423">
            <v>3051397</v>
          </cell>
          <cell r="N423">
            <v>3051397</v>
          </cell>
          <cell r="O423">
            <v>3051397</v>
          </cell>
          <cell r="P423">
            <v>3051397</v>
          </cell>
          <cell r="Q423">
            <v>3051393</v>
          </cell>
        </row>
        <row r="424">
          <cell r="B424" t="str">
            <v>30315063101</v>
          </cell>
          <cell r="C424" t="str">
            <v>30315</v>
          </cell>
          <cell r="D424">
            <v>3101</v>
          </cell>
          <cell r="E424">
            <v>79500</v>
          </cell>
          <cell r="F424">
            <v>6625</v>
          </cell>
          <cell r="G424">
            <v>6625</v>
          </cell>
          <cell r="H424">
            <v>6625</v>
          </cell>
          <cell r="I424">
            <v>6625</v>
          </cell>
          <cell r="J424">
            <v>6625</v>
          </cell>
          <cell r="K424">
            <v>6625</v>
          </cell>
          <cell r="L424">
            <v>6625</v>
          </cell>
          <cell r="M424">
            <v>6625</v>
          </cell>
          <cell r="N424">
            <v>6625</v>
          </cell>
          <cell r="O424">
            <v>6625</v>
          </cell>
          <cell r="P424">
            <v>6625</v>
          </cell>
          <cell r="Q424">
            <v>6625</v>
          </cell>
        </row>
        <row r="425">
          <cell r="B425" t="str">
            <v>30315063103</v>
          </cell>
          <cell r="C425" t="str">
            <v>30315</v>
          </cell>
          <cell r="D425">
            <v>3103</v>
          </cell>
          <cell r="E425">
            <v>193600</v>
          </cell>
          <cell r="F425">
            <v>16133</v>
          </cell>
          <cell r="G425">
            <v>16133</v>
          </cell>
          <cell r="H425">
            <v>16133</v>
          </cell>
          <cell r="I425">
            <v>16133</v>
          </cell>
          <cell r="J425">
            <v>16133</v>
          </cell>
          <cell r="K425">
            <v>16133</v>
          </cell>
          <cell r="L425">
            <v>16133</v>
          </cell>
          <cell r="M425">
            <v>16133</v>
          </cell>
          <cell r="N425">
            <v>16133</v>
          </cell>
          <cell r="O425">
            <v>16133</v>
          </cell>
          <cell r="P425">
            <v>16133</v>
          </cell>
          <cell r="Q425">
            <v>16137</v>
          </cell>
        </row>
        <row r="426">
          <cell r="B426" t="str">
            <v>30315063106</v>
          </cell>
          <cell r="C426" t="str">
            <v>30315</v>
          </cell>
          <cell r="D426">
            <v>3106</v>
          </cell>
          <cell r="E426">
            <v>5400</v>
          </cell>
          <cell r="F426">
            <v>450</v>
          </cell>
          <cell r="G426">
            <v>450</v>
          </cell>
          <cell r="H426">
            <v>450</v>
          </cell>
          <cell r="I426">
            <v>450</v>
          </cell>
          <cell r="J426">
            <v>450</v>
          </cell>
          <cell r="K426">
            <v>450</v>
          </cell>
          <cell r="L426">
            <v>450</v>
          </cell>
          <cell r="M426">
            <v>450</v>
          </cell>
          <cell r="N426">
            <v>450</v>
          </cell>
          <cell r="O426">
            <v>450</v>
          </cell>
          <cell r="P426">
            <v>450</v>
          </cell>
          <cell r="Q426">
            <v>450</v>
          </cell>
        </row>
        <row r="427">
          <cell r="B427" t="str">
            <v>30315063302</v>
          </cell>
          <cell r="C427" t="str">
            <v>30315</v>
          </cell>
          <cell r="D427">
            <v>3302</v>
          </cell>
          <cell r="E427">
            <v>876500</v>
          </cell>
          <cell r="F427">
            <v>73042</v>
          </cell>
          <cell r="G427">
            <v>73042</v>
          </cell>
          <cell r="H427">
            <v>73042</v>
          </cell>
          <cell r="I427">
            <v>73042</v>
          </cell>
          <cell r="J427">
            <v>73042</v>
          </cell>
          <cell r="K427">
            <v>73042</v>
          </cell>
          <cell r="L427">
            <v>73042</v>
          </cell>
          <cell r="M427">
            <v>73042</v>
          </cell>
          <cell r="N427">
            <v>73042</v>
          </cell>
          <cell r="O427">
            <v>73042</v>
          </cell>
          <cell r="P427">
            <v>73042</v>
          </cell>
          <cell r="Q427">
            <v>73038</v>
          </cell>
        </row>
        <row r="428">
          <cell r="B428" t="str">
            <v>30315063303</v>
          </cell>
          <cell r="C428" t="str">
            <v>30315</v>
          </cell>
          <cell r="D428">
            <v>3303</v>
          </cell>
          <cell r="E428">
            <v>26700</v>
          </cell>
          <cell r="F428">
            <v>2225</v>
          </cell>
          <cell r="G428">
            <v>2225</v>
          </cell>
          <cell r="H428">
            <v>2225</v>
          </cell>
          <cell r="I428">
            <v>2225</v>
          </cell>
          <cell r="J428">
            <v>2225</v>
          </cell>
          <cell r="K428">
            <v>2225</v>
          </cell>
          <cell r="L428">
            <v>2225</v>
          </cell>
          <cell r="M428">
            <v>2225</v>
          </cell>
          <cell r="N428">
            <v>2225</v>
          </cell>
          <cell r="O428">
            <v>2225</v>
          </cell>
          <cell r="P428">
            <v>2225</v>
          </cell>
          <cell r="Q428">
            <v>2225</v>
          </cell>
        </row>
        <row r="429">
          <cell r="B429" t="str">
            <v>30315063401</v>
          </cell>
          <cell r="C429" t="str">
            <v>30315</v>
          </cell>
          <cell r="D429">
            <v>3401</v>
          </cell>
          <cell r="E429">
            <v>279800</v>
          </cell>
          <cell r="F429">
            <v>23317</v>
          </cell>
          <cell r="G429">
            <v>23317</v>
          </cell>
          <cell r="H429">
            <v>23317</v>
          </cell>
          <cell r="I429">
            <v>23317</v>
          </cell>
          <cell r="J429">
            <v>23317</v>
          </cell>
          <cell r="K429">
            <v>23317</v>
          </cell>
          <cell r="L429">
            <v>23317</v>
          </cell>
          <cell r="M429">
            <v>23317</v>
          </cell>
          <cell r="N429">
            <v>23317</v>
          </cell>
          <cell r="O429">
            <v>23317</v>
          </cell>
          <cell r="P429">
            <v>23317</v>
          </cell>
          <cell r="Q429">
            <v>23313</v>
          </cell>
        </row>
        <row r="430">
          <cell r="B430" t="str">
            <v>30315063404</v>
          </cell>
          <cell r="C430" t="str">
            <v>30315</v>
          </cell>
          <cell r="D430">
            <v>3404</v>
          </cell>
          <cell r="E430">
            <v>19600</v>
          </cell>
          <cell r="F430">
            <v>1633</v>
          </cell>
          <cell r="G430">
            <v>1633</v>
          </cell>
          <cell r="H430">
            <v>1633</v>
          </cell>
          <cell r="I430">
            <v>1633</v>
          </cell>
          <cell r="J430">
            <v>1633</v>
          </cell>
          <cell r="K430">
            <v>1633</v>
          </cell>
          <cell r="L430">
            <v>1633</v>
          </cell>
          <cell r="M430">
            <v>1633</v>
          </cell>
          <cell r="N430">
            <v>1633</v>
          </cell>
          <cell r="O430">
            <v>1633</v>
          </cell>
          <cell r="P430">
            <v>1633</v>
          </cell>
          <cell r="Q430">
            <v>1637</v>
          </cell>
        </row>
        <row r="431">
          <cell r="B431" t="str">
            <v>30315063419</v>
          </cell>
          <cell r="C431" t="str">
            <v>30315</v>
          </cell>
          <cell r="D431">
            <v>3419</v>
          </cell>
          <cell r="E431">
            <v>43300</v>
          </cell>
          <cell r="F431">
            <v>3608</v>
          </cell>
          <cell r="G431">
            <v>3608</v>
          </cell>
          <cell r="H431">
            <v>3608</v>
          </cell>
          <cell r="I431">
            <v>3608</v>
          </cell>
          <cell r="J431">
            <v>3608</v>
          </cell>
          <cell r="K431">
            <v>3608</v>
          </cell>
          <cell r="L431">
            <v>3608</v>
          </cell>
          <cell r="M431">
            <v>3608</v>
          </cell>
          <cell r="N431">
            <v>3608</v>
          </cell>
          <cell r="O431">
            <v>3608</v>
          </cell>
          <cell r="P431">
            <v>3608</v>
          </cell>
          <cell r="Q431">
            <v>3612</v>
          </cell>
        </row>
        <row r="432">
          <cell r="B432" t="str">
            <v>30316031302</v>
          </cell>
          <cell r="C432" t="str">
            <v>30316</v>
          </cell>
          <cell r="D432">
            <v>1302</v>
          </cell>
          <cell r="E432">
            <v>134000</v>
          </cell>
          <cell r="F432">
            <v>11167</v>
          </cell>
          <cell r="G432">
            <v>11167</v>
          </cell>
          <cell r="H432">
            <v>11167</v>
          </cell>
          <cell r="I432">
            <v>11167</v>
          </cell>
          <cell r="J432">
            <v>11167</v>
          </cell>
          <cell r="K432">
            <v>11167</v>
          </cell>
          <cell r="L432">
            <v>11167</v>
          </cell>
          <cell r="M432">
            <v>11167</v>
          </cell>
          <cell r="N432">
            <v>11167</v>
          </cell>
          <cell r="O432">
            <v>11167</v>
          </cell>
          <cell r="P432">
            <v>11167</v>
          </cell>
          <cell r="Q432">
            <v>11163</v>
          </cell>
        </row>
        <row r="433">
          <cell r="B433" t="str">
            <v>30316032103</v>
          </cell>
          <cell r="C433" t="str">
            <v>30316</v>
          </cell>
          <cell r="D433">
            <v>2103</v>
          </cell>
          <cell r="E433">
            <v>47100</v>
          </cell>
          <cell r="F433">
            <v>3925</v>
          </cell>
          <cell r="G433">
            <v>3925</v>
          </cell>
          <cell r="H433">
            <v>3925</v>
          </cell>
          <cell r="I433">
            <v>3925</v>
          </cell>
          <cell r="J433">
            <v>3925</v>
          </cell>
          <cell r="K433">
            <v>3925</v>
          </cell>
          <cell r="L433">
            <v>3925</v>
          </cell>
          <cell r="M433">
            <v>3925</v>
          </cell>
          <cell r="N433">
            <v>3925</v>
          </cell>
          <cell r="O433">
            <v>3925</v>
          </cell>
          <cell r="P433">
            <v>3925</v>
          </cell>
          <cell r="Q433">
            <v>3925</v>
          </cell>
        </row>
        <row r="434">
          <cell r="B434" t="str">
            <v>30316032201</v>
          </cell>
          <cell r="C434" t="str">
            <v>30316</v>
          </cell>
          <cell r="D434">
            <v>2201</v>
          </cell>
          <cell r="E434">
            <v>6500</v>
          </cell>
          <cell r="F434">
            <v>542</v>
          </cell>
          <cell r="G434">
            <v>542</v>
          </cell>
          <cell r="H434">
            <v>542</v>
          </cell>
          <cell r="I434">
            <v>542</v>
          </cell>
          <cell r="J434">
            <v>542</v>
          </cell>
          <cell r="K434">
            <v>542</v>
          </cell>
          <cell r="L434">
            <v>542</v>
          </cell>
          <cell r="M434">
            <v>542</v>
          </cell>
          <cell r="N434">
            <v>542</v>
          </cell>
          <cell r="O434">
            <v>542</v>
          </cell>
          <cell r="P434">
            <v>542</v>
          </cell>
          <cell r="Q434">
            <v>538</v>
          </cell>
        </row>
        <row r="435">
          <cell r="B435" t="str">
            <v>30316032202</v>
          </cell>
          <cell r="C435" t="str">
            <v>30316</v>
          </cell>
          <cell r="D435">
            <v>2202</v>
          </cell>
          <cell r="E435">
            <v>179389</v>
          </cell>
          <cell r="F435">
            <v>14949</v>
          </cell>
          <cell r="G435">
            <v>14949</v>
          </cell>
          <cell r="H435">
            <v>14949</v>
          </cell>
          <cell r="I435">
            <v>14949</v>
          </cell>
          <cell r="J435">
            <v>14949</v>
          </cell>
          <cell r="K435">
            <v>14949</v>
          </cell>
          <cell r="L435">
            <v>14949</v>
          </cell>
          <cell r="M435">
            <v>14949</v>
          </cell>
          <cell r="N435">
            <v>14949</v>
          </cell>
          <cell r="O435">
            <v>14949</v>
          </cell>
          <cell r="P435">
            <v>14949</v>
          </cell>
          <cell r="Q435">
            <v>14950</v>
          </cell>
        </row>
        <row r="436">
          <cell r="B436" t="str">
            <v>30316032207</v>
          </cell>
          <cell r="C436" t="str">
            <v>30316</v>
          </cell>
          <cell r="D436">
            <v>2207</v>
          </cell>
          <cell r="E436">
            <v>29244</v>
          </cell>
          <cell r="F436">
            <v>2437</v>
          </cell>
          <cell r="G436">
            <v>2437</v>
          </cell>
          <cell r="H436">
            <v>2437</v>
          </cell>
          <cell r="I436">
            <v>2437</v>
          </cell>
          <cell r="J436">
            <v>2437</v>
          </cell>
          <cell r="K436">
            <v>2437</v>
          </cell>
          <cell r="L436">
            <v>2437</v>
          </cell>
          <cell r="M436">
            <v>2437</v>
          </cell>
          <cell r="N436">
            <v>2437</v>
          </cell>
          <cell r="O436">
            <v>2437</v>
          </cell>
          <cell r="P436">
            <v>2437</v>
          </cell>
          <cell r="Q436">
            <v>2437</v>
          </cell>
        </row>
        <row r="437">
          <cell r="B437" t="str">
            <v>30316032208</v>
          </cell>
          <cell r="C437" t="str">
            <v>30316</v>
          </cell>
          <cell r="D437">
            <v>2208</v>
          </cell>
          <cell r="E437">
            <v>11013</v>
          </cell>
          <cell r="F437">
            <v>918</v>
          </cell>
          <cell r="G437">
            <v>918</v>
          </cell>
          <cell r="H437">
            <v>918</v>
          </cell>
          <cell r="I437">
            <v>918</v>
          </cell>
          <cell r="J437">
            <v>918</v>
          </cell>
          <cell r="K437">
            <v>918</v>
          </cell>
          <cell r="L437">
            <v>918</v>
          </cell>
          <cell r="M437">
            <v>918</v>
          </cell>
          <cell r="N437">
            <v>918</v>
          </cell>
          <cell r="O437">
            <v>918</v>
          </cell>
          <cell r="P437">
            <v>918</v>
          </cell>
          <cell r="Q437">
            <v>915</v>
          </cell>
        </row>
        <row r="438">
          <cell r="B438" t="str">
            <v>30316032306</v>
          </cell>
          <cell r="C438" t="str">
            <v>30316</v>
          </cell>
          <cell r="D438">
            <v>2306</v>
          </cell>
          <cell r="E438">
            <v>11300</v>
          </cell>
          <cell r="F438">
            <v>942</v>
          </cell>
          <cell r="G438">
            <v>942</v>
          </cell>
          <cell r="H438">
            <v>942</v>
          </cell>
          <cell r="I438">
            <v>942</v>
          </cell>
          <cell r="J438">
            <v>942</v>
          </cell>
          <cell r="K438">
            <v>942</v>
          </cell>
          <cell r="L438">
            <v>942</v>
          </cell>
          <cell r="M438">
            <v>942</v>
          </cell>
          <cell r="N438">
            <v>942</v>
          </cell>
          <cell r="O438">
            <v>942</v>
          </cell>
          <cell r="P438">
            <v>942</v>
          </cell>
          <cell r="Q438">
            <v>938</v>
          </cell>
        </row>
        <row r="439">
          <cell r="B439" t="str">
            <v>30316032701</v>
          </cell>
          <cell r="C439" t="str">
            <v>30316</v>
          </cell>
          <cell r="D439">
            <v>2701</v>
          </cell>
          <cell r="E439">
            <v>156000</v>
          </cell>
          <cell r="F439">
            <v>13000</v>
          </cell>
          <cell r="G439">
            <v>13000</v>
          </cell>
          <cell r="H439">
            <v>13000</v>
          </cell>
          <cell r="I439">
            <v>13000</v>
          </cell>
          <cell r="J439">
            <v>13000</v>
          </cell>
          <cell r="K439">
            <v>13000</v>
          </cell>
          <cell r="L439">
            <v>13000</v>
          </cell>
          <cell r="M439">
            <v>13000</v>
          </cell>
          <cell r="N439">
            <v>13000</v>
          </cell>
          <cell r="O439">
            <v>13000</v>
          </cell>
          <cell r="P439">
            <v>13000</v>
          </cell>
          <cell r="Q439">
            <v>13000</v>
          </cell>
        </row>
        <row r="440">
          <cell r="B440" t="str">
            <v>30316032702</v>
          </cell>
          <cell r="C440" t="str">
            <v>30316</v>
          </cell>
          <cell r="D440">
            <v>2702</v>
          </cell>
          <cell r="E440">
            <v>14100</v>
          </cell>
          <cell r="F440">
            <v>1175</v>
          </cell>
          <cell r="G440">
            <v>1175</v>
          </cell>
          <cell r="H440">
            <v>1175</v>
          </cell>
          <cell r="I440">
            <v>1175</v>
          </cell>
          <cell r="J440">
            <v>1175</v>
          </cell>
          <cell r="K440">
            <v>1175</v>
          </cell>
          <cell r="L440">
            <v>1175</v>
          </cell>
          <cell r="M440">
            <v>1175</v>
          </cell>
          <cell r="N440">
            <v>1175</v>
          </cell>
          <cell r="O440">
            <v>1175</v>
          </cell>
          <cell r="P440">
            <v>1175</v>
          </cell>
          <cell r="Q440">
            <v>1175</v>
          </cell>
        </row>
        <row r="441">
          <cell r="B441" t="str">
            <v>30316032705</v>
          </cell>
          <cell r="C441" t="str">
            <v>30316</v>
          </cell>
          <cell r="D441">
            <v>2705</v>
          </cell>
          <cell r="E441">
            <v>27650</v>
          </cell>
          <cell r="F441">
            <v>2304</v>
          </cell>
          <cell r="G441">
            <v>2304</v>
          </cell>
          <cell r="H441">
            <v>2304</v>
          </cell>
          <cell r="I441">
            <v>2304</v>
          </cell>
          <cell r="J441">
            <v>2304</v>
          </cell>
          <cell r="K441">
            <v>2304</v>
          </cell>
          <cell r="L441">
            <v>2304</v>
          </cell>
          <cell r="M441">
            <v>2304</v>
          </cell>
          <cell r="N441">
            <v>2304</v>
          </cell>
          <cell r="O441">
            <v>2304</v>
          </cell>
          <cell r="P441">
            <v>2304</v>
          </cell>
          <cell r="Q441">
            <v>2306</v>
          </cell>
        </row>
        <row r="442">
          <cell r="B442" t="str">
            <v>30316032800</v>
          </cell>
          <cell r="C442" t="str">
            <v>30316</v>
          </cell>
          <cell r="D442">
            <v>2800</v>
          </cell>
          <cell r="E442">
            <v>96300</v>
          </cell>
          <cell r="F442">
            <v>8025</v>
          </cell>
          <cell r="G442">
            <v>8025</v>
          </cell>
          <cell r="H442">
            <v>8025</v>
          </cell>
          <cell r="I442">
            <v>8025</v>
          </cell>
          <cell r="J442">
            <v>8025</v>
          </cell>
          <cell r="K442">
            <v>8025</v>
          </cell>
          <cell r="L442">
            <v>8025</v>
          </cell>
          <cell r="M442">
            <v>8025</v>
          </cell>
          <cell r="N442">
            <v>8025</v>
          </cell>
          <cell r="O442">
            <v>8025</v>
          </cell>
          <cell r="P442">
            <v>8025</v>
          </cell>
          <cell r="Q442">
            <v>8025</v>
          </cell>
        </row>
        <row r="443">
          <cell r="B443" t="str">
            <v>30316032900</v>
          </cell>
          <cell r="C443" t="str">
            <v>30316</v>
          </cell>
          <cell r="D443">
            <v>2900</v>
          </cell>
          <cell r="E443">
            <v>53550</v>
          </cell>
          <cell r="F443">
            <v>4463</v>
          </cell>
          <cell r="G443">
            <v>4463</v>
          </cell>
          <cell r="H443">
            <v>4463</v>
          </cell>
          <cell r="I443">
            <v>4463</v>
          </cell>
          <cell r="J443">
            <v>4463</v>
          </cell>
          <cell r="K443">
            <v>4463</v>
          </cell>
          <cell r="L443">
            <v>4463</v>
          </cell>
          <cell r="M443">
            <v>4463</v>
          </cell>
          <cell r="N443">
            <v>4463</v>
          </cell>
          <cell r="O443">
            <v>4463</v>
          </cell>
          <cell r="P443">
            <v>4463</v>
          </cell>
          <cell r="Q443">
            <v>4457</v>
          </cell>
        </row>
        <row r="444">
          <cell r="B444" t="str">
            <v>30316032907</v>
          </cell>
          <cell r="C444" t="str">
            <v>30316</v>
          </cell>
          <cell r="D444">
            <v>2907</v>
          </cell>
          <cell r="E444">
            <v>63800</v>
          </cell>
          <cell r="F444">
            <v>5317</v>
          </cell>
          <cell r="G444">
            <v>5317</v>
          </cell>
          <cell r="H444">
            <v>5317</v>
          </cell>
          <cell r="I444">
            <v>5317</v>
          </cell>
          <cell r="J444">
            <v>5317</v>
          </cell>
          <cell r="K444">
            <v>5317</v>
          </cell>
          <cell r="L444">
            <v>5317</v>
          </cell>
          <cell r="M444">
            <v>5317</v>
          </cell>
          <cell r="N444">
            <v>5317</v>
          </cell>
          <cell r="O444">
            <v>5317</v>
          </cell>
          <cell r="P444">
            <v>5317</v>
          </cell>
          <cell r="Q444">
            <v>5313</v>
          </cell>
        </row>
        <row r="445">
          <cell r="B445" t="str">
            <v>30316032908</v>
          </cell>
          <cell r="C445" t="str">
            <v>30316</v>
          </cell>
          <cell r="D445">
            <v>2908</v>
          </cell>
          <cell r="E445">
            <v>36800</v>
          </cell>
          <cell r="F445">
            <v>3067</v>
          </cell>
          <cell r="G445">
            <v>3067</v>
          </cell>
          <cell r="H445">
            <v>3067</v>
          </cell>
          <cell r="I445">
            <v>3067</v>
          </cell>
          <cell r="J445">
            <v>3067</v>
          </cell>
          <cell r="K445">
            <v>3067</v>
          </cell>
          <cell r="L445">
            <v>3067</v>
          </cell>
          <cell r="M445">
            <v>3067</v>
          </cell>
          <cell r="N445">
            <v>3067</v>
          </cell>
          <cell r="O445">
            <v>3067</v>
          </cell>
          <cell r="P445">
            <v>3067</v>
          </cell>
          <cell r="Q445">
            <v>3063</v>
          </cell>
        </row>
        <row r="446">
          <cell r="B446" t="str">
            <v>30316033101</v>
          </cell>
          <cell r="C446" t="str">
            <v>30316</v>
          </cell>
          <cell r="D446">
            <v>3101</v>
          </cell>
          <cell r="E446">
            <v>63400</v>
          </cell>
          <cell r="F446">
            <v>5283</v>
          </cell>
          <cell r="G446">
            <v>5283</v>
          </cell>
          <cell r="H446">
            <v>5283</v>
          </cell>
          <cell r="I446">
            <v>5283</v>
          </cell>
          <cell r="J446">
            <v>5283</v>
          </cell>
          <cell r="K446">
            <v>5283</v>
          </cell>
          <cell r="L446">
            <v>5283</v>
          </cell>
          <cell r="M446">
            <v>5283</v>
          </cell>
          <cell r="N446">
            <v>5283</v>
          </cell>
          <cell r="O446">
            <v>5283</v>
          </cell>
          <cell r="P446">
            <v>5283</v>
          </cell>
          <cell r="Q446">
            <v>5287</v>
          </cell>
        </row>
        <row r="447">
          <cell r="B447" t="str">
            <v>30316033103</v>
          </cell>
          <cell r="C447" t="str">
            <v>30316</v>
          </cell>
          <cell r="D447">
            <v>3103</v>
          </cell>
          <cell r="E447">
            <v>76100</v>
          </cell>
          <cell r="F447">
            <v>6342</v>
          </cell>
          <cell r="G447">
            <v>6342</v>
          </cell>
          <cell r="H447">
            <v>6342</v>
          </cell>
          <cell r="I447">
            <v>6342</v>
          </cell>
          <cell r="J447">
            <v>6342</v>
          </cell>
          <cell r="K447">
            <v>6342</v>
          </cell>
          <cell r="L447">
            <v>6342</v>
          </cell>
          <cell r="M447">
            <v>6342</v>
          </cell>
          <cell r="N447">
            <v>6342</v>
          </cell>
          <cell r="O447">
            <v>6342</v>
          </cell>
          <cell r="P447">
            <v>6342</v>
          </cell>
          <cell r="Q447">
            <v>6338</v>
          </cell>
        </row>
        <row r="448">
          <cell r="B448" t="str">
            <v>30316033302</v>
          </cell>
          <cell r="C448" t="str">
            <v>30316</v>
          </cell>
          <cell r="D448">
            <v>3302</v>
          </cell>
          <cell r="E448">
            <v>346800</v>
          </cell>
          <cell r="F448">
            <v>28900</v>
          </cell>
          <cell r="G448">
            <v>28900</v>
          </cell>
          <cell r="H448">
            <v>28900</v>
          </cell>
          <cell r="I448">
            <v>28900</v>
          </cell>
          <cell r="J448">
            <v>28900</v>
          </cell>
          <cell r="K448">
            <v>28900</v>
          </cell>
          <cell r="L448">
            <v>28900</v>
          </cell>
          <cell r="M448">
            <v>28900</v>
          </cell>
          <cell r="N448">
            <v>28900</v>
          </cell>
          <cell r="O448">
            <v>28900</v>
          </cell>
          <cell r="P448">
            <v>28900</v>
          </cell>
          <cell r="Q448">
            <v>28900</v>
          </cell>
        </row>
        <row r="449">
          <cell r="B449" t="str">
            <v>30316033303</v>
          </cell>
          <cell r="C449" t="str">
            <v>30316</v>
          </cell>
          <cell r="D449">
            <v>3303</v>
          </cell>
          <cell r="E449">
            <v>24900</v>
          </cell>
          <cell r="F449">
            <v>2075</v>
          </cell>
          <cell r="G449">
            <v>2075</v>
          </cell>
          <cell r="H449">
            <v>2075</v>
          </cell>
          <cell r="I449">
            <v>2075</v>
          </cell>
          <cell r="J449">
            <v>2075</v>
          </cell>
          <cell r="K449">
            <v>2075</v>
          </cell>
          <cell r="L449">
            <v>2075</v>
          </cell>
          <cell r="M449">
            <v>2075</v>
          </cell>
          <cell r="N449">
            <v>2075</v>
          </cell>
          <cell r="O449">
            <v>2075</v>
          </cell>
          <cell r="P449">
            <v>2075</v>
          </cell>
          <cell r="Q449">
            <v>2075</v>
          </cell>
        </row>
        <row r="450">
          <cell r="B450" t="str">
            <v>30316033404</v>
          </cell>
          <cell r="C450" t="str">
            <v>30316</v>
          </cell>
          <cell r="D450">
            <v>3404</v>
          </cell>
          <cell r="E450">
            <v>7700</v>
          </cell>
          <cell r="F450">
            <v>642</v>
          </cell>
          <cell r="G450">
            <v>642</v>
          </cell>
          <cell r="H450">
            <v>642</v>
          </cell>
          <cell r="I450">
            <v>642</v>
          </cell>
          <cell r="J450">
            <v>642</v>
          </cell>
          <cell r="K450">
            <v>642</v>
          </cell>
          <cell r="L450">
            <v>642</v>
          </cell>
          <cell r="M450">
            <v>642</v>
          </cell>
          <cell r="N450">
            <v>642</v>
          </cell>
          <cell r="O450">
            <v>642</v>
          </cell>
          <cell r="P450">
            <v>642</v>
          </cell>
          <cell r="Q450">
            <v>638</v>
          </cell>
        </row>
        <row r="451">
          <cell r="B451" t="str">
            <v>30317031302</v>
          </cell>
          <cell r="C451" t="str">
            <v>30317</v>
          </cell>
          <cell r="D451">
            <v>1302</v>
          </cell>
          <cell r="E451">
            <v>1320000</v>
          </cell>
          <cell r="F451">
            <v>110000</v>
          </cell>
          <cell r="G451">
            <v>110000</v>
          </cell>
          <cell r="H451">
            <v>110000</v>
          </cell>
          <cell r="I451">
            <v>110000</v>
          </cell>
          <cell r="J451">
            <v>110000</v>
          </cell>
          <cell r="K451">
            <v>110000</v>
          </cell>
          <cell r="L451">
            <v>110000</v>
          </cell>
          <cell r="M451">
            <v>110000</v>
          </cell>
          <cell r="N451">
            <v>110000</v>
          </cell>
          <cell r="O451">
            <v>110000</v>
          </cell>
          <cell r="P451">
            <v>110000</v>
          </cell>
          <cell r="Q451">
            <v>110000</v>
          </cell>
        </row>
        <row r="452">
          <cell r="B452" t="str">
            <v>30317032103</v>
          </cell>
          <cell r="C452" t="str">
            <v>30317</v>
          </cell>
          <cell r="D452">
            <v>2103</v>
          </cell>
          <cell r="E452">
            <v>82900</v>
          </cell>
          <cell r="F452">
            <v>6908</v>
          </cell>
          <cell r="G452">
            <v>6908</v>
          </cell>
          <cell r="H452">
            <v>6908</v>
          </cell>
          <cell r="I452">
            <v>6908</v>
          </cell>
          <cell r="J452">
            <v>6908</v>
          </cell>
          <cell r="K452">
            <v>6908</v>
          </cell>
          <cell r="L452">
            <v>6908</v>
          </cell>
          <cell r="M452">
            <v>6908</v>
          </cell>
          <cell r="N452">
            <v>6908</v>
          </cell>
          <cell r="O452">
            <v>6908</v>
          </cell>
          <cell r="P452">
            <v>6908</v>
          </cell>
          <cell r="Q452">
            <v>6912</v>
          </cell>
        </row>
        <row r="453">
          <cell r="B453" t="str">
            <v>30317032202</v>
          </cell>
          <cell r="C453" t="str">
            <v>30317</v>
          </cell>
          <cell r="D453">
            <v>2202</v>
          </cell>
          <cell r="E453">
            <v>58360</v>
          </cell>
          <cell r="F453">
            <v>4863</v>
          </cell>
          <cell r="G453">
            <v>4863</v>
          </cell>
          <cell r="H453">
            <v>4863</v>
          </cell>
          <cell r="I453">
            <v>4863</v>
          </cell>
          <cell r="J453">
            <v>4863</v>
          </cell>
          <cell r="K453">
            <v>4863</v>
          </cell>
          <cell r="L453">
            <v>4863</v>
          </cell>
          <cell r="M453">
            <v>4863</v>
          </cell>
          <cell r="N453">
            <v>4863</v>
          </cell>
          <cell r="O453">
            <v>4863</v>
          </cell>
          <cell r="P453">
            <v>4863</v>
          </cell>
          <cell r="Q453">
            <v>4867</v>
          </cell>
        </row>
        <row r="454">
          <cell r="B454" t="str">
            <v>30317032207</v>
          </cell>
          <cell r="C454" t="str">
            <v>30317</v>
          </cell>
          <cell r="D454">
            <v>2207</v>
          </cell>
          <cell r="E454">
            <v>37065</v>
          </cell>
          <cell r="F454">
            <v>3089</v>
          </cell>
          <cell r="G454">
            <v>3089</v>
          </cell>
          <cell r="H454">
            <v>3089</v>
          </cell>
          <cell r="I454">
            <v>3089</v>
          </cell>
          <cell r="J454">
            <v>3089</v>
          </cell>
          <cell r="K454">
            <v>3089</v>
          </cell>
          <cell r="L454">
            <v>3089</v>
          </cell>
          <cell r="M454">
            <v>3089</v>
          </cell>
          <cell r="N454">
            <v>3089</v>
          </cell>
          <cell r="O454">
            <v>3089</v>
          </cell>
          <cell r="P454">
            <v>3089</v>
          </cell>
          <cell r="Q454">
            <v>3086</v>
          </cell>
        </row>
        <row r="455">
          <cell r="B455" t="str">
            <v>30317032208</v>
          </cell>
          <cell r="C455" t="str">
            <v>30317</v>
          </cell>
          <cell r="D455">
            <v>2208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B456" t="str">
            <v>30317032306</v>
          </cell>
          <cell r="C456" t="str">
            <v>30317</v>
          </cell>
          <cell r="D456">
            <v>2306</v>
          </cell>
          <cell r="E456">
            <v>216000</v>
          </cell>
          <cell r="F456">
            <v>18000</v>
          </cell>
          <cell r="G456">
            <v>18000</v>
          </cell>
          <cell r="H456">
            <v>18000</v>
          </cell>
          <cell r="I456">
            <v>18000</v>
          </cell>
          <cell r="J456">
            <v>18000</v>
          </cell>
          <cell r="K456">
            <v>18000</v>
          </cell>
          <cell r="L456">
            <v>18000</v>
          </cell>
          <cell r="M456">
            <v>18000</v>
          </cell>
          <cell r="N456">
            <v>18000</v>
          </cell>
          <cell r="O456">
            <v>18000</v>
          </cell>
          <cell r="P456">
            <v>18000</v>
          </cell>
          <cell r="Q456">
            <v>18000</v>
          </cell>
        </row>
        <row r="457">
          <cell r="B457" t="str">
            <v>30317032701</v>
          </cell>
          <cell r="C457" t="str">
            <v>30317</v>
          </cell>
          <cell r="D457">
            <v>2701</v>
          </cell>
          <cell r="E457">
            <v>569800</v>
          </cell>
          <cell r="F457">
            <v>47483</v>
          </cell>
          <cell r="G457">
            <v>47483</v>
          </cell>
          <cell r="H457">
            <v>47483</v>
          </cell>
          <cell r="I457">
            <v>47483</v>
          </cell>
          <cell r="J457">
            <v>47483</v>
          </cell>
          <cell r="K457">
            <v>47483</v>
          </cell>
          <cell r="L457">
            <v>47483</v>
          </cell>
          <cell r="M457">
            <v>47483</v>
          </cell>
          <cell r="N457">
            <v>47483</v>
          </cell>
          <cell r="O457">
            <v>47483</v>
          </cell>
          <cell r="P457">
            <v>47483</v>
          </cell>
          <cell r="Q457">
            <v>47487</v>
          </cell>
        </row>
        <row r="458">
          <cell r="B458" t="str">
            <v>30317032702</v>
          </cell>
          <cell r="C458" t="str">
            <v>30317</v>
          </cell>
          <cell r="D458">
            <v>2702</v>
          </cell>
          <cell r="E458">
            <v>20000</v>
          </cell>
          <cell r="F458">
            <v>0</v>
          </cell>
          <cell r="G458">
            <v>4000</v>
          </cell>
          <cell r="H458">
            <v>4000</v>
          </cell>
          <cell r="I458">
            <v>4000</v>
          </cell>
          <cell r="J458">
            <v>0</v>
          </cell>
          <cell r="K458">
            <v>4000</v>
          </cell>
          <cell r="L458">
            <v>0</v>
          </cell>
          <cell r="M458">
            <v>2000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</row>
        <row r="459">
          <cell r="B459" t="str">
            <v>30317032704</v>
          </cell>
          <cell r="C459" t="str">
            <v>30317</v>
          </cell>
          <cell r="D459">
            <v>2704</v>
          </cell>
          <cell r="E459">
            <v>138600</v>
          </cell>
          <cell r="F459">
            <v>11550</v>
          </cell>
          <cell r="G459">
            <v>11550</v>
          </cell>
          <cell r="H459">
            <v>11550</v>
          </cell>
          <cell r="I459">
            <v>11550</v>
          </cell>
          <cell r="J459">
            <v>11550</v>
          </cell>
          <cell r="K459">
            <v>11550</v>
          </cell>
          <cell r="L459">
            <v>11550</v>
          </cell>
          <cell r="M459">
            <v>11550</v>
          </cell>
          <cell r="N459">
            <v>11550</v>
          </cell>
          <cell r="O459">
            <v>11550</v>
          </cell>
          <cell r="P459">
            <v>11550</v>
          </cell>
          <cell r="Q459">
            <v>11550</v>
          </cell>
        </row>
        <row r="460">
          <cell r="B460" t="str">
            <v>30317032705</v>
          </cell>
          <cell r="C460" t="str">
            <v>30317</v>
          </cell>
          <cell r="D460">
            <v>2705</v>
          </cell>
          <cell r="E460">
            <v>76000</v>
          </cell>
          <cell r="F460">
            <v>12000</v>
          </cell>
          <cell r="G460">
            <v>12000</v>
          </cell>
          <cell r="H460">
            <v>5500</v>
          </cell>
          <cell r="I460">
            <v>5000</v>
          </cell>
          <cell r="J460">
            <v>5500</v>
          </cell>
          <cell r="K460">
            <v>5500</v>
          </cell>
          <cell r="L460">
            <v>5000</v>
          </cell>
          <cell r="M460">
            <v>5000</v>
          </cell>
          <cell r="N460">
            <v>5000</v>
          </cell>
          <cell r="O460">
            <v>5500</v>
          </cell>
          <cell r="P460">
            <v>5000</v>
          </cell>
          <cell r="Q460">
            <v>5000</v>
          </cell>
        </row>
        <row r="461">
          <cell r="B461" t="str">
            <v>30317032708</v>
          </cell>
          <cell r="C461" t="str">
            <v>30317</v>
          </cell>
          <cell r="D461">
            <v>2708</v>
          </cell>
          <cell r="E461">
            <v>251700</v>
          </cell>
          <cell r="F461">
            <v>20000</v>
          </cell>
          <cell r="G461">
            <v>25850</v>
          </cell>
          <cell r="H461">
            <v>20000</v>
          </cell>
          <cell r="I461">
            <v>20000</v>
          </cell>
          <cell r="J461">
            <v>25850</v>
          </cell>
          <cell r="K461">
            <v>20000</v>
          </cell>
          <cell r="L461">
            <v>20000</v>
          </cell>
          <cell r="M461">
            <v>20000</v>
          </cell>
          <cell r="N461">
            <v>20000</v>
          </cell>
          <cell r="O461">
            <v>20000</v>
          </cell>
          <cell r="P461">
            <v>20000</v>
          </cell>
          <cell r="Q461">
            <v>20000</v>
          </cell>
        </row>
        <row r="462">
          <cell r="B462" t="str">
            <v>30317032800</v>
          </cell>
          <cell r="C462" t="str">
            <v>30317</v>
          </cell>
          <cell r="D462">
            <v>2800</v>
          </cell>
          <cell r="E462">
            <v>1435300</v>
          </cell>
          <cell r="F462">
            <v>119608</v>
          </cell>
          <cell r="G462">
            <v>119608</v>
          </cell>
          <cell r="H462">
            <v>119608</v>
          </cell>
          <cell r="I462">
            <v>119608</v>
          </cell>
          <cell r="J462">
            <v>119608</v>
          </cell>
          <cell r="K462">
            <v>119608</v>
          </cell>
          <cell r="L462">
            <v>119608</v>
          </cell>
          <cell r="M462">
            <v>119608</v>
          </cell>
          <cell r="N462">
            <v>119608</v>
          </cell>
          <cell r="O462">
            <v>119608</v>
          </cell>
          <cell r="P462">
            <v>119608</v>
          </cell>
          <cell r="Q462">
            <v>119612</v>
          </cell>
        </row>
        <row r="463">
          <cell r="B463" t="str">
            <v>30317032900</v>
          </cell>
          <cell r="C463" t="str">
            <v>30317</v>
          </cell>
          <cell r="D463">
            <v>2900</v>
          </cell>
          <cell r="E463">
            <v>512297</v>
          </cell>
          <cell r="F463">
            <v>42691</v>
          </cell>
          <cell r="G463">
            <v>42691</v>
          </cell>
          <cell r="H463">
            <v>42691</v>
          </cell>
          <cell r="I463">
            <v>42691</v>
          </cell>
          <cell r="J463">
            <v>42691</v>
          </cell>
          <cell r="K463">
            <v>42691</v>
          </cell>
          <cell r="L463">
            <v>42691</v>
          </cell>
          <cell r="M463">
            <v>42691</v>
          </cell>
          <cell r="N463">
            <v>42691</v>
          </cell>
          <cell r="O463">
            <v>42691</v>
          </cell>
          <cell r="P463">
            <v>42691</v>
          </cell>
          <cell r="Q463">
            <v>42696</v>
          </cell>
        </row>
        <row r="464">
          <cell r="B464" t="str">
            <v>30317032907</v>
          </cell>
          <cell r="C464" t="str">
            <v>30317</v>
          </cell>
          <cell r="D464">
            <v>2907</v>
          </cell>
          <cell r="E464">
            <v>200000</v>
          </cell>
          <cell r="F464">
            <v>16666</v>
          </cell>
          <cell r="G464">
            <v>16666</v>
          </cell>
          <cell r="H464">
            <v>16666</v>
          </cell>
          <cell r="I464">
            <v>16666</v>
          </cell>
          <cell r="J464">
            <v>16666</v>
          </cell>
          <cell r="K464">
            <v>16666</v>
          </cell>
          <cell r="L464">
            <v>16666</v>
          </cell>
          <cell r="M464">
            <v>16666</v>
          </cell>
          <cell r="N464">
            <v>16666</v>
          </cell>
          <cell r="O464">
            <v>16666</v>
          </cell>
          <cell r="P464">
            <v>16666</v>
          </cell>
          <cell r="Q464">
            <v>16674</v>
          </cell>
        </row>
        <row r="465">
          <cell r="B465" t="str">
            <v>30317032923</v>
          </cell>
          <cell r="C465" t="str">
            <v>30317</v>
          </cell>
          <cell r="D465">
            <v>2923</v>
          </cell>
          <cell r="E465">
            <v>2400000</v>
          </cell>
          <cell r="F465">
            <v>200000</v>
          </cell>
          <cell r="G465">
            <v>200000</v>
          </cell>
          <cell r="H465">
            <v>200000</v>
          </cell>
          <cell r="I465">
            <v>200000</v>
          </cell>
          <cell r="J465">
            <v>200000</v>
          </cell>
          <cell r="K465">
            <v>200000</v>
          </cell>
          <cell r="L465">
            <v>200000</v>
          </cell>
          <cell r="M465">
            <v>200000</v>
          </cell>
          <cell r="N465">
            <v>200000</v>
          </cell>
          <cell r="O465">
            <v>200000</v>
          </cell>
          <cell r="P465">
            <v>200000</v>
          </cell>
          <cell r="Q465">
            <v>200000</v>
          </cell>
        </row>
        <row r="466">
          <cell r="B466" t="str">
            <v>30317033101</v>
          </cell>
          <cell r="C466" t="str">
            <v>30317</v>
          </cell>
          <cell r="D466">
            <v>3101</v>
          </cell>
          <cell r="E466">
            <v>214800</v>
          </cell>
          <cell r="F466">
            <v>17900</v>
          </cell>
          <cell r="G466">
            <v>17900</v>
          </cell>
          <cell r="H466">
            <v>17900</v>
          </cell>
          <cell r="I466">
            <v>17900</v>
          </cell>
          <cell r="J466">
            <v>17900</v>
          </cell>
          <cell r="K466">
            <v>17900</v>
          </cell>
          <cell r="L466">
            <v>17900</v>
          </cell>
          <cell r="M466">
            <v>17900</v>
          </cell>
          <cell r="N466">
            <v>17900</v>
          </cell>
          <cell r="O466">
            <v>17900</v>
          </cell>
          <cell r="P466">
            <v>17900</v>
          </cell>
          <cell r="Q466">
            <v>17900</v>
          </cell>
        </row>
        <row r="467">
          <cell r="B467" t="str">
            <v>30317033103</v>
          </cell>
          <cell r="C467" t="str">
            <v>30317</v>
          </cell>
          <cell r="D467">
            <v>3103</v>
          </cell>
          <cell r="E467">
            <v>134946</v>
          </cell>
          <cell r="F467">
            <v>11245</v>
          </cell>
          <cell r="G467">
            <v>11245</v>
          </cell>
          <cell r="H467">
            <v>11245</v>
          </cell>
          <cell r="I467">
            <v>11245</v>
          </cell>
          <cell r="J467">
            <v>11245</v>
          </cell>
          <cell r="K467">
            <v>11245</v>
          </cell>
          <cell r="L467">
            <v>11245</v>
          </cell>
          <cell r="M467">
            <v>11245</v>
          </cell>
          <cell r="N467">
            <v>11245</v>
          </cell>
          <cell r="O467">
            <v>11245</v>
          </cell>
          <cell r="P467">
            <v>11245</v>
          </cell>
          <cell r="Q467">
            <v>11251</v>
          </cell>
        </row>
        <row r="468">
          <cell r="B468" t="str">
            <v>30317033114</v>
          </cell>
          <cell r="C468" t="str">
            <v>30317</v>
          </cell>
          <cell r="D468">
            <v>3114</v>
          </cell>
          <cell r="E468">
            <v>90000</v>
          </cell>
          <cell r="F468">
            <v>7500</v>
          </cell>
          <cell r="G468">
            <v>7500</v>
          </cell>
          <cell r="H468">
            <v>7500</v>
          </cell>
          <cell r="I468">
            <v>7500</v>
          </cell>
          <cell r="J468">
            <v>7500</v>
          </cell>
          <cell r="K468">
            <v>7500</v>
          </cell>
          <cell r="L468">
            <v>7500</v>
          </cell>
          <cell r="M468">
            <v>7500</v>
          </cell>
          <cell r="N468">
            <v>7500</v>
          </cell>
          <cell r="O468">
            <v>7500</v>
          </cell>
          <cell r="P468">
            <v>7500</v>
          </cell>
          <cell r="Q468">
            <v>7500</v>
          </cell>
        </row>
        <row r="469">
          <cell r="B469" t="str">
            <v>30317033302</v>
          </cell>
          <cell r="C469" t="str">
            <v>30317</v>
          </cell>
          <cell r="D469">
            <v>3302</v>
          </cell>
          <cell r="E469">
            <v>1381100</v>
          </cell>
          <cell r="F469">
            <v>115092</v>
          </cell>
          <cell r="G469">
            <v>115092</v>
          </cell>
          <cell r="H469">
            <v>115092</v>
          </cell>
          <cell r="I469">
            <v>115092</v>
          </cell>
          <cell r="J469">
            <v>115092</v>
          </cell>
          <cell r="K469">
            <v>115092</v>
          </cell>
          <cell r="L469">
            <v>115092</v>
          </cell>
          <cell r="M469">
            <v>115092</v>
          </cell>
          <cell r="N469">
            <v>115092</v>
          </cell>
          <cell r="O469">
            <v>115092</v>
          </cell>
          <cell r="P469">
            <v>115092</v>
          </cell>
          <cell r="Q469">
            <v>115088</v>
          </cell>
        </row>
        <row r="470">
          <cell r="B470" t="str">
            <v>30317033303</v>
          </cell>
          <cell r="C470" t="str">
            <v>30317</v>
          </cell>
          <cell r="D470">
            <v>3303</v>
          </cell>
          <cell r="E470">
            <v>909500</v>
          </cell>
          <cell r="F470">
            <v>75792</v>
          </cell>
          <cell r="G470">
            <v>75792</v>
          </cell>
          <cell r="H470">
            <v>75792</v>
          </cell>
          <cell r="I470">
            <v>75792</v>
          </cell>
          <cell r="J470">
            <v>75792</v>
          </cell>
          <cell r="K470">
            <v>75792</v>
          </cell>
          <cell r="L470">
            <v>75792</v>
          </cell>
          <cell r="M470">
            <v>75792</v>
          </cell>
          <cell r="N470">
            <v>75792</v>
          </cell>
          <cell r="O470">
            <v>75792</v>
          </cell>
          <cell r="P470">
            <v>75792</v>
          </cell>
          <cell r="Q470">
            <v>75788</v>
          </cell>
        </row>
        <row r="471">
          <cell r="B471" t="str">
            <v>30317033401</v>
          </cell>
          <cell r="C471" t="str">
            <v>30317</v>
          </cell>
          <cell r="D471">
            <v>3401</v>
          </cell>
          <cell r="E471">
            <v>700000</v>
          </cell>
          <cell r="F471">
            <v>0</v>
          </cell>
          <cell r="G471">
            <v>0</v>
          </cell>
          <cell r="H471">
            <v>400000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300000</v>
          </cell>
          <cell r="O471">
            <v>0</v>
          </cell>
          <cell r="P471">
            <v>0</v>
          </cell>
          <cell r="Q471">
            <v>0</v>
          </cell>
        </row>
        <row r="472">
          <cell r="B472" t="str">
            <v>30317033402</v>
          </cell>
          <cell r="C472" t="str">
            <v>30317</v>
          </cell>
          <cell r="D472">
            <v>3402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B473" t="str">
            <v>30317033404</v>
          </cell>
          <cell r="C473" t="str">
            <v>30317</v>
          </cell>
          <cell r="D473">
            <v>3404</v>
          </cell>
          <cell r="E473">
            <v>42000</v>
          </cell>
          <cell r="F473">
            <v>3500</v>
          </cell>
          <cell r="G473">
            <v>3500</v>
          </cell>
          <cell r="H473">
            <v>3500</v>
          </cell>
          <cell r="I473">
            <v>3500</v>
          </cell>
          <cell r="J473">
            <v>3500</v>
          </cell>
          <cell r="K473">
            <v>3500</v>
          </cell>
          <cell r="L473">
            <v>3500</v>
          </cell>
          <cell r="M473">
            <v>3500</v>
          </cell>
          <cell r="N473">
            <v>3500</v>
          </cell>
          <cell r="O473">
            <v>3500</v>
          </cell>
          <cell r="P473">
            <v>3500</v>
          </cell>
          <cell r="Q473">
            <v>3500</v>
          </cell>
        </row>
        <row r="474">
          <cell r="B474" t="str">
            <v>30317033405</v>
          </cell>
          <cell r="C474" t="str">
            <v>30317</v>
          </cell>
          <cell r="D474">
            <v>3405</v>
          </cell>
          <cell r="E474">
            <v>30000</v>
          </cell>
          <cell r="F474">
            <v>2500</v>
          </cell>
          <cell r="G474">
            <v>2500</v>
          </cell>
          <cell r="H474">
            <v>2500</v>
          </cell>
          <cell r="I474">
            <v>2500</v>
          </cell>
          <cell r="J474">
            <v>2500</v>
          </cell>
          <cell r="K474">
            <v>2500</v>
          </cell>
          <cell r="L474">
            <v>2500</v>
          </cell>
          <cell r="M474">
            <v>2500</v>
          </cell>
          <cell r="N474">
            <v>2500</v>
          </cell>
          <cell r="O474">
            <v>2500</v>
          </cell>
          <cell r="P474">
            <v>2500</v>
          </cell>
          <cell r="Q474">
            <v>2500</v>
          </cell>
        </row>
        <row r="475">
          <cell r="B475" t="str">
            <v>30317033407</v>
          </cell>
          <cell r="C475" t="str">
            <v>30317</v>
          </cell>
          <cell r="D475">
            <v>3407</v>
          </cell>
          <cell r="E475">
            <v>9360000</v>
          </cell>
          <cell r="F475">
            <v>780000</v>
          </cell>
          <cell r="G475">
            <v>780000</v>
          </cell>
          <cell r="H475">
            <v>780000</v>
          </cell>
          <cell r="I475">
            <v>780000</v>
          </cell>
          <cell r="J475">
            <v>780000</v>
          </cell>
          <cell r="K475">
            <v>780000</v>
          </cell>
          <cell r="L475">
            <v>780000</v>
          </cell>
          <cell r="M475">
            <v>780000</v>
          </cell>
          <cell r="N475">
            <v>780000</v>
          </cell>
          <cell r="O475">
            <v>780000</v>
          </cell>
          <cell r="P475">
            <v>780000</v>
          </cell>
          <cell r="Q475">
            <v>780000</v>
          </cell>
        </row>
        <row r="476">
          <cell r="B476" t="str">
            <v>30317033408</v>
          </cell>
          <cell r="C476" t="str">
            <v>30317</v>
          </cell>
          <cell r="D476">
            <v>3408</v>
          </cell>
          <cell r="E476">
            <v>2760000</v>
          </cell>
          <cell r="F476">
            <v>230000</v>
          </cell>
          <cell r="G476">
            <v>230000</v>
          </cell>
          <cell r="H476">
            <v>230000</v>
          </cell>
          <cell r="I476">
            <v>230000</v>
          </cell>
          <cell r="J476">
            <v>230000</v>
          </cell>
          <cell r="K476">
            <v>230000</v>
          </cell>
          <cell r="L476">
            <v>230000</v>
          </cell>
          <cell r="M476">
            <v>230000</v>
          </cell>
          <cell r="N476">
            <v>230000</v>
          </cell>
          <cell r="O476">
            <v>230000</v>
          </cell>
          <cell r="P476">
            <v>230000</v>
          </cell>
          <cell r="Q476">
            <v>230000</v>
          </cell>
        </row>
        <row r="477">
          <cell r="B477" t="str">
            <v>30317033409</v>
          </cell>
          <cell r="C477" t="str">
            <v>30317</v>
          </cell>
          <cell r="D477">
            <v>3409</v>
          </cell>
          <cell r="E477">
            <v>240000</v>
          </cell>
          <cell r="F477">
            <v>20000</v>
          </cell>
          <cell r="G477">
            <v>20000</v>
          </cell>
          <cell r="H477">
            <v>20000</v>
          </cell>
          <cell r="I477">
            <v>20000</v>
          </cell>
          <cell r="J477">
            <v>20000</v>
          </cell>
          <cell r="K477">
            <v>20000</v>
          </cell>
          <cell r="L477">
            <v>20000</v>
          </cell>
          <cell r="M477">
            <v>20000</v>
          </cell>
          <cell r="N477">
            <v>20000</v>
          </cell>
          <cell r="O477">
            <v>20000</v>
          </cell>
          <cell r="P477">
            <v>20000</v>
          </cell>
          <cell r="Q477">
            <v>20000</v>
          </cell>
        </row>
        <row r="478">
          <cell r="B478" t="str">
            <v>30317033416</v>
          </cell>
          <cell r="C478" t="str">
            <v>30317</v>
          </cell>
          <cell r="D478">
            <v>3416</v>
          </cell>
          <cell r="E478">
            <v>60000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  <cell r="O478">
            <v>5000</v>
          </cell>
          <cell r="P478">
            <v>5000</v>
          </cell>
          <cell r="Q478">
            <v>5000</v>
          </cell>
        </row>
        <row r="479">
          <cell r="B479" t="str">
            <v>30317033418</v>
          </cell>
          <cell r="C479" t="str">
            <v>30317</v>
          </cell>
          <cell r="D479">
            <v>3418</v>
          </cell>
          <cell r="E479">
            <v>40000</v>
          </cell>
          <cell r="F479">
            <v>5000</v>
          </cell>
          <cell r="G479">
            <v>5000</v>
          </cell>
          <cell r="H479">
            <v>5000</v>
          </cell>
          <cell r="I479">
            <v>5000</v>
          </cell>
          <cell r="J479">
            <v>5000</v>
          </cell>
          <cell r="K479">
            <v>0</v>
          </cell>
          <cell r="L479">
            <v>5000</v>
          </cell>
          <cell r="M479">
            <v>0</v>
          </cell>
          <cell r="N479">
            <v>5000</v>
          </cell>
          <cell r="O479">
            <v>5000</v>
          </cell>
          <cell r="P479">
            <v>0</v>
          </cell>
          <cell r="Q479">
            <v>0</v>
          </cell>
        </row>
        <row r="480">
          <cell r="B480" t="str">
            <v>30317033421</v>
          </cell>
          <cell r="C480" t="str">
            <v>30317</v>
          </cell>
          <cell r="D480">
            <v>3421</v>
          </cell>
          <cell r="E480">
            <v>35000</v>
          </cell>
          <cell r="F480">
            <v>5000</v>
          </cell>
          <cell r="G480">
            <v>2000</v>
          </cell>
          <cell r="H480">
            <v>5000</v>
          </cell>
          <cell r="I480">
            <v>0</v>
          </cell>
          <cell r="J480">
            <v>5000</v>
          </cell>
          <cell r="K480">
            <v>2000</v>
          </cell>
          <cell r="L480">
            <v>5000</v>
          </cell>
          <cell r="M480">
            <v>5000</v>
          </cell>
          <cell r="N480">
            <v>2000</v>
          </cell>
          <cell r="O480">
            <v>2000</v>
          </cell>
          <cell r="P480">
            <v>1000</v>
          </cell>
          <cell r="Q480">
            <v>1000</v>
          </cell>
        </row>
        <row r="481">
          <cell r="B481" t="str">
            <v>30318031302</v>
          </cell>
          <cell r="C481" t="str">
            <v>30318</v>
          </cell>
          <cell r="D481">
            <v>1302</v>
          </cell>
          <cell r="E481">
            <v>2112000</v>
          </cell>
          <cell r="F481">
            <v>176000</v>
          </cell>
          <cell r="G481">
            <v>176000</v>
          </cell>
          <cell r="H481">
            <v>176000</v>
          </cell>
          <cell r="I481">
            <v>176000</v>
          </cell>
          <cell r="J481">
            <v>176000</v>
          </cell>
          <cell r="K481">
            <v>176000</v>
          </cell>
          <cell r="L481">
            <v>176000</v>
          </cell>
          <cell r="M481">
            <v>176000</v>
          </cell>
          <cell r="N481">
            <v>176000</v>
          </cell>
          <cell r="O481">
            <v>176000</v>
          </cell>
          <cell r="P481">
            <v>176000</v>
          </cell>
          <cell r="Q481">
            <v>176000</v>
          </cell>
        </row>
        <row r="482">
          <cell r="B482" t="str">
            <v>30318032103</v>
          </cell>
          <cell r="C482" t="str">
            <v>30318</v>
          </cell>
          <cell r="D482">
            <v>2103</v>
          </cell>
          <cell r="E482">
            <v>68100</v>
          </cell>
          <cell r="F482">
            <v>5675</v>
          </cell>
          <cell r="G482">
            <v>5675</v>
          </cell>
          <cell r="H482">
            <v>5675</v>
          </cell>
          <cell r="I482">
            <v>5675</v>
          </cell>
          <cell r="J482">
            <v>5675</v>
          </cell>
          <cell r="K482">
            <v>5675</v>
          </cell>
          <cell r="L482">
            <v>5675</v>
          </cell>
          <cell r="M482">
            <v>5675</v>
          </cell>
          <cell r="N482">
            <v>5675</v>
          </cell>
          <cell r="O482">
            <v>5675</v>
          </cell>
          <cell r="P482">
            <v>5675</v>
          </cell>
          <cell r="Q482">
            <v>5675</v>
          </cell>
        </row>
        <row r="483">
          <cell r="B483" t="str">
            <v>30318032202</v>
          </cell>
          <cell r="C483" t="str">
            <v>30318</v>
          </cell>
          <cell r="D483">
            <v>2202</v>
          </cell>
          <cell r="E483">
            <v>213920</v>
          </cell>
          <cell r="F483">
            <v>17827</v>
          </cell>
          <cell r="G483">
            <v>17827</v>
          </cell>
          <cell r="H483">
            <v>17827</v>
          </cell>
          <cell r="I483">
            <v>17827</v>
          </cell>
          <cell r="J483">
            <v>17827</v>
          </cell>
          <cell r="K483">
            <v>17827</v>
          </cell>
          <cell r="L483">
            <v>17827</v>
          </cell>
          <cell r="M483">
            <v>17827</v>
          </cell>
          <cell r="N483">
            <v>17827</v>
          </cell>
          <cell r="O483">
            <v>17827</v>
          </cell>
          <cell r="P483">
            <v>17827</v>
          </cell>
          <cell r="Q483">
            <v>17823</v>
          </cell>
        </row>
        <row r="484">
          <cell r="B484" t="str">
            <v>30318032207</v>
          </cell>
          <cell r="C484" t="str">
            <v>30318</v>
          </cell>
          <cell r="D484">
            <v>2207</v>
          </cell>
          <cell r="E484">
            <v>14413</v>
          </cell>
          <cell r="F484">
            <v>1201</v>
          </cell>
          <cell r="G484">
            <v>1201</v>
          </cell>
          <cell r="H484">
            <v>1201</v>
          </cell>
          <cell r="I484">
            <v>1201</v>
          </cell>
          <cell r="J484">
            <v>1201</v>
          </cell>
          <cell r="K484">
            <v>1201</v>
          </cell>
          <cell r="L484">
            <v>1201</v>
          </cell>
          <cell r="M484">
            <v>1201</v>
          </cell>
          <cell r="N484">
            <v>1201</v>
          </cell>
          <cell r="O484">
            <v>1201</v>
          </cell>
          <cell r="P484">
            <v>1201</v>
          </cell>
          <cell r="Q484">
            <v>1202</v>
          </cell>
        </row>
        <row r="485">
          <cell r="B485" t="str">
            <v>30318032306</v>
          </cell>
          <cell r="C485" t="str">
            <v>30318</v>
          </cell>
          <cell r="D485">
            <v>2306</v>
          </cell>
          <cell r="E485">
            <v>39100</v>
          </cell>
          <cell r="F485">
            <v>3258</v>
          </cell>
          <cell r="G485">
            <v>3258</v>
          </cell>
          <cell r="H485">
            <v>3258</v>
          </cell>
          <cell r="I485">
            <v>3258</v>
          </cell>
          <cell r="J485">
            <v>3258</v>
          </cell>
          <cell r="K485">
            <v>3258</v>
          </cell>
          <cell r="L485">
            <v>3258</v>
          </cell>
          <cell r="M485">
            <v>3258</v>
          </cell>
          <cell r="N485">
            <v>3258</v>
          </cell>
          <cell r="O485">
            <v>3258</v>
          </cell>
          <cell r="P485">
            <v>3258</v>
          </cell>
          <cell r="Q485">
            <v>3262</v>
          </cell>
        </row>
        <row r="486">
          <cell r="B486" t="str">
            <v>30318032701</v>
          </cell>
          <cell r="C486" t="str">
            <v>30318</v>
          </cell>
          <cell r="D486">
            <v>2701</v>
          </cell>
          <cell r="E486">
            <v>388600</v>
          </cell>
          <cell r="F486">
            <v>32383</v>
          </cell>
          <cell r="G486">
            <v>32383</v>
          </cell>
          <cell r="H486">
            <v>32383</v>
          </cell>
          <cell r="I486">
            <v>32383</v>
          </cell>
          <cell r="J486">
            <v>32383</v>
          </cell>
          <cell r="K486">
            <v>32383</v>
          </cell>
          <cell r="L486">
            <v>32383</v>
          </cell>
          <cell r="M486">
            <v>32383</v>
          </cell>
          <cell r="N486">
            <v>32383</v>
          </cell>
          <cell r="O486">
            <v>32383</v>
          </cell>
          <cell r="P486">
            <v>32383</v>
          </cell>
          <cell r="Q486">
            <v>32387</v>
          </cell>
        </row>
        <row r="487">
          <cell r="B487" t="str">
            <v>30318032702</v>
          </cell>
          <cell r="C487" t="str">
            <v>30318</v>
          </cell>
          <cell r="D487">
            <v>2702</v>
          </cell>
          <cell r="E487">
            <v>56900</v>
          </cell>
          <cell r="F487">
            <v>4742</v>
          </cell>
          <cell r="G487">
            <v>4742</v>
          </cell>
          <cell r="H487">
            <v>4742</v>
          </cell>
          <cell r="I487">
            <v>4742</v>
          </cell>
          <cell r="J487">
            <v>4742</v>
          </cell>
          <cell r="K487">
            <v>4742</v>
          </cell>
          <cell r="L487">
            <v>4742</v>
          </cell>
          <cell r="M487">
            <v>4742</v>
          </cell>
          <cell r="N487">
            <v>4742</v>
          </cell>
          <cell r="O487">
            <v>4742</v>
          </cell>
          <cell r="P487">
            <v>4742</v>
          </cell>
          <cell r="Q487">
            <v>4738</v>
          </cell>
        </row>
        <row r="488">
          <cell r="B488" t="str">
            <v>30318032704</v>
          </cell>
          <cell r="C488" t="str">
            <v>30318</v>
          </cell>
          <cell r="D488">
            <v>2704</v>
          </cell>
          <cell r="E488">
            <v>102200</v>
          </cell>
          <cell r="F488">
            <v>8517</v>
          </cell>
          <cell r="G488">
            <v>8517</v>
          </cell>
          <cell r="H488">
            <v>8517</v>
          </cell>
          <cell r="I488">
            <v>8517</v>
          </cell>
          <cell r="J488">
            <v>8517</v>
          </cell>
          <cell r="K488">
            <v>8517</v>
          </cell>
          <cell r="L488">
            <v>8517</v>
          </cell>
          <cell r="M488">
            <v>8517</v>
          </cell>
          <cell r="N488">
            <v>8517</v>
          </cell>
          <cell r="O488">
            <v>8517</v>
          </cell>
          <cell r="P488">
            <v>8517</v>
          </cell>
          <cell r="Q488">
            <v>8513</v>
          </cell>
        </row>
        <row r="489">
          <cell r="B489" t="str">
            <v>30318032705</v>
          </cell>
          <cell r="C489" t="str">
            <v>30318</v>
          </cell>
          <cell r="D489">
            <v>2705</v>
          </cell>
          <cell r="E489">
            <v>32000</v>
          </cell>
          <cell r="F489">
            <v>2667</v>
          </cell>
          <cell r="G489">
            <v>2667</v>
          </cell>
          <cell r="H489">
            <v>2667</v>
          </cell>
          <cell r="I489">
            <v>2667</v>
          </cell>
          <cell r="J489">
            <v>2667</v>
          </cell>
          <cell r="K489">
            <v>2667</v>
          </cell>
          <cell r="L489">
            <v>2667</v>
          </cell>
          <cell r="M489">
            <v>2667</v>
          </cell>
          <cell r="N489">
            <v>2667</v>
          </cell>
          <cell r="O489">
            <v>2667</v>
          </cell>
          <cell r="P489">
            <v>2667</v>
          </cell>
          <cell r="Q489">
            <v>2663</v>
          </cell>
        </row>
        <row r="490">
          <cell r="B490" t="str">
            <v>30318032800</v>
          </cell>
          <cell r="C490" t="str">
            <v>30318</v>
          </cell>
          <cell r="D490">
            <v>2800</v>
          </cell>
          <cell r="E490">
            <v>1284000</v>
          </cell>
          <cell r="F490">
            <v>107000</v>
          </cell>
          <cell r="G490">
            <v>107000</v>
          </cell>
          <cell r="H490">
            <v>107000</v>
          </cell>
          <cell r="I490">
            <v>107000</v>
          </cell>
          <cell r="J490">
            <v>107000</v>
          </cell>
          <cell r="K490">
            <v>107000</v>
          </cell>
          <cell r="L490">
            <v>107000</v>
          </cell>
          <cell r="M490">
            <v>107000</v>
          </cell>
          <cell r="N490">
            <v>107000</v>
          </cell>
          <cell r="O490">
            <v>107000</v>
          </cell>
          <cell r="P490">
            <v>107000</v>
          </cell>
          <cell r="Q490">
            <v>107000</v>
          </cell>
        </row>
        <row r="491">
          <cell r="B491" t="str">
            <v>30318032900</v>
          </cell>
          <cell r="C491" t="str">
            <v>30318</v>
          </cell>
          <cell r="D491">
            <v>2900</v>
          </cell>
          <cell r="E491">
            <v>455900</v>
          </cell>
          <cell r="F491">
            <v>37992</v>
          </cell>
          <cell r="G491">
            <v>37992</v>
          </cell>
          <cell r="H491">
            <v>37992</v>
          </cell>
          <cell r="I491">
            <v>37992</v>
          </cell>
          <cell r="J491">
            <v>37992</v>
          </cell>
          <cell r="K491">
            <v>37992</v>
          </cell>
          <cell r="L491">
            <v>37992</v>
          </cell>
          <cell r="M491">
            <v>37992</v>
          </cell>
          <cell r="N491">
            <v>37992</v>
          </cell>
          <cell r="O491">
            <v>37992</v>
          </cell>
          <cell r="P491">
            <v>37992</v>
          </cell>
          <cell r="Q491">
            <v>37988</v>
          </cell>
        </row>
        <row r="492">
          <cell r="B492" t="str">
            <v>30318032907</v>
          </cell>
          <cell r="C492" t="str">
            <v>30318</v>
          </cell>
          <cell r="D492">
            <v>2907</v>
          </cell>
          <cell r="E492">
            <v>104200</v>
          </cell>
          <cell r="F492">
            <v>8683</v>
          </cell>
          <cell r="G492">
            <v>8683</v>
          </cell>
          <cell r="H492">
            <v>8683</v>
          </cell>
          <cell r="I492">
            <v>8683</v>
          </cell>
          <cell r="J492">
            <v>8683</v>
          </cell>
          <cell r="K492">
            <v>8683</v>
          </cell>
          <cell r="L492">
            <v>8683</v>
          </cell>
          <cell r="M492">
            <v>8683</v>
          </cell>
          <cell r="N492">
            <v>8683</v>
          </cell>
          <cell r="O492">
            <v>8683</v>
          </cell>
          <cell r="P492">
            <v>8683</v>
          </cell>
          <cell r="Q492">
            <v>8687</v>
          </cell>
        </row>
        <row r="493">
          <cell r="B493" t="str">
            <v>30318032923</v>
          </cell>
          <cell r="C493" t="str">
            <v>30318</v>
          </cell>
          <cell r="D493">
            <v>2923</v>
          </cell>
          <cell r="E493">
            <v>1636800</v>
          </cell>
          <cell r="F493">
            <v>136400</v>
          </cell>
          <cell r="G493">
            <v>136400</v>
          </cell>
          <cell r="H493">
            <v>136400</v>
          </cell>
          <cell r="I493">
            <v>136400</v>
          </cell>
          <cell r="J493">
            <v>136400</v>
          </cell>
          <cell r="K493">
            <v>136400</v>
          </cell>
          <cell r="L493">
            <v>136400</v>
          </cell>
          <cell r="M493">
            <v>136400</v>
          </cell>
          <cell r="N493">
            <v>136400</v>
          </cell>
          <cell r="O493">
            <v>136400</v>
          </cell>
          <cell r="P493">
            <v>136400</v>
          </cell>
          <cell r="Q493">
            <v>136400</v>
          </cell>
        </row>
        <row r="494">
          <cell r="B494" t="str">
            <v>30318033101</v>
          </cell>
          <cell r="C494" t="str">
            <v>30318</v>
          </cell>
          <cell r="D494">
            <v>3101</v>
          </cell>
          <cell r="E494">
            <v>202400</v>
          </cell>
          <cell r="F494">
            <v>16867</v>
          </cell>
          <cell r="G494">
            <v>16867</v>
          </cell>
          <cell r="H494">
            <v>16867</v>
          </cell>
          <cell r="I494">
            <v>16867</v>
          </cell>
          <cell r="J494">
            <v>16867</v>
          </cell>
          <cell r="K494">
            <v>16867</v>
          </cell>
          <cell r="L494">
            <v>16867</v>
          </cell>
          <cell r="M494">
            <v>16867</v>
          </cell>
          <cell r="N494">
            <v>16867</v>
          </cell>
          <cell r="O494">
            <v>16867</v>
          </cell>
          <cell r="P494">
            <v>16867</v>
          </cell>
          <cell r="Q494">
            <v>16863</v>
          </cell>
        </row>
        <row r="495">
          <cell r="B495" t="str">
            <v>30318033103</v>
          </cell>
          <cell r="C495" t="str">
            <v>30318</v>
          </cell>
          <cell r="D495">
            <v>3103</v>
          </cell>
          <cell r="E495">
            <v>115600</v>
          </cell>
          <cell r="F495">
            <v>9633</v>
          </cell>
          <cell r="G495">
            <v>9633</v>
          </cell>
          <cell r="H495">
            <v>9633</v>
          </cell>
          <cell r="I495">
            <v>9633</v>
          </cell>
          <cell r="J495">
            <v>9633</v>
          </cell>
          <cell r="K495">
            <v>9633</v>
          </cell>
          <cell r="L495">
            <v>9633</v>
          </cell>
          <cell r="M495">
            <v>9633</v>
          </cell>
          <cell r="N495">
            <v>9633</v>
          </cell>
          <cell r="O495">
            <v>9633</v>
          </cell>
          <cell r="P495">
            <v>9633</v>
          </cell>
          <cell r="Q495">
            <v>9637</v>
          </cell>
        </row>
        <row r="496">
          <cell r="B496" t="str">
            <v>30318033114</v>
          </cell>
          <cell r="C496" t="str">
            <v>30318</v>
          </cell>
          <cell r="D496">
            <v>3114</v>
          </cell>
          <cell r="E496">
            <v>64200</v>
          </cell>
          <cell r="F496">
            <v>5350</v>
          </cell>
          <cell r="G496">
            <v>5350</v>
          </cell>
          <cell r="H496">
            <v>5350</v>
          </cell>
          <cell r="I496">
            <v>5350</v>
          </cell>
          <cell r="J496">
            <v>5350</v>
          </cell>
          <cell r="K496">
            <v>5350</v>
          </cell>
          <cell r="L496">
            <v>5350</v>
          </cell>
          <cell r="M496">
            <v>5350</v>
          </cell>
          <cell r="N496">
            <v>5350</v>
          </cell>
          <cell r="O496">
            <v>5350</v>
          </cell>
          <cell r="P496">
            <v>5350</v>
          </cell>
          <cell r="Q496">
            <v>5350</v>
          </cell>
        </row>
        <row r="497">
          <cell r="B497" t="str">
            <v>30318033302</v>
          </cell>
          <cell r="C497" t="str">
            <v>30318</v>
          </cell>
          <cell r="D497">
            <v>3302</v>
          </cell>
          <cell r="E497">
            <v>972900</v>
          </cell>
          <cell r="F497">
            <v>81075</v>
          </cell>
          <cell r="G497">
            <v>81075</v>
          </cell>
          <cell r="H497">
            <v>81075</v>
          </cell>
          <cell r="I497">
            <v>81075</v>
          </cell>
          <cell r="J497">
            <v>81075</v>
          </cell>
          <cell r="K497">
            <v>81075</v>
          </cell>
          <cell r="L497">
            <v>81075</v>
          </cell>
          <cell r="M497">
            <v>81075</v>
          </cell>
          <cell r="N497">
            <v>81075</v>
          </cell>
          <cell r="O497">
            <v>81075</v>
          </cell>
          <cell r="P497">
            <v>81075</v>
          </cell>
          <cell r="Q497">
            <v>81075</v>
          </cell>
        </row>
        <row r="498">
          <cell r="B498" t="str">
            <v>30318033303</v>
          </cell>
          <cell r="C498" t="str">
            <v>30318</v>
          </cell>
          <cell r="D498">
            <v>3303</v>
          </cell>
          <cell r="E498">
            <v>535000</v>
          </cell>
          <cell r="F498">
            <v>44583</v>
          </cell>
          <cell r="G498">
            <v>44583</v>
          </cell>
          <cell r="H498">
            <v>44583</v>
          </cell>
          <cell r="I498">
            <v>44583</v>
          </cell>
          <cell r="J498">
            <v>44583</v>
          </cell>
          <cell r="K498">
            <v>44583</v>
          </cell>
          <cell r="L498">
            <v>44583</v>
          </cell>
          <cell r="M498">
            <v>44583</v>
          </cell>
          <cell r="N498">
            <v>44583</v>
          </cell>
          <cell r="O498">
            <v>44583</v>
          </cell>
          <cell r="P498">
            <v>44583</v>
          </cell>
          <cell r="Q498">
            <v>44587</v>
          </cell>
        </row>
        <row r="499">
          <cell r="B499" t="str">
            <v>30318033401</v>
          </cell>
          <cell r="C499" t="str">
            <v>30318</v>
          </cell>
          <cell r="D499">
            <v>3401</v>
          </cell>
          <cell r="E499">
            <v>905900</v>
          </cell>
          <cell r="F499">
            <v>75492</v>
          </cell>
          <cell r="G499">
            <v>75492</v>
          </cell>
          <cell r="H499">
            <v>75492</v>
          </cell>
          <cell r="I499">
            <v>75492</v>
          </cell>
          <cell r="J499">
            <v>75492</v>
          </cell>
          <cell r="K499">
            <v>75492</v>
          </cell>
          <cell r="L499">
            <v>75492</v>
          </cell>
          <cell r="M499">
            <v>75492</v>
          </cell>
          <cell r="N499">
            <v>75492</v>
          </cell>
          <cell r="O499">
            <v>75492</v>
          </cell>
          <cell r="P499">
            <v>75492</v>
          </cell>
          <cell r="Q499">
            <v>75488</v>
          </cell>
        </row>
        <row r="500">
          <cell r="B500" t="str">
            <v>30318033404</v>
          </cell>
          <cell r="C500" t="str">
            <v>30318</v>
          </cell>
          <cell r="D500">
            <v>3404</v>
          </cell>
          <cell r="E500">
            <v>33000</v>
          </cell>
          <cell r="F500">
            <v>2750</v>
          </cell>
          <cell r="G500">
            <v>2750</v>
          </cell>
          <cell r="H500">
            <v>2750</v>
          </cell>
          <cell r="I500">
            <v>2750</v>
          </cell>
          <cell r="J500">
            <v>2750</v>
          </cell>
          <cell r="K500">
            <v>2750</v>
          </cell>
          <cell r="L500">
            <v>2750</v>
          </cell>
          <cell r="M500">
            <v>2750</v>
          </cell>
          <cell r="N500">
            <v>2750</v>
          </cell>
          <cell r="O500">
            <v>2750</v>
          </cell>
          <cell r="P500">
            <v>2750</v>
          </cell>
          <cell r="Q500">
            <v>2750</v>
          </cell>
        </row>
        <row r="501">
          <cell r="B501" t="str">
            <v>30318033407</v>
          </cell>
          <cell r="C501" t="str">
            <v>30318</v>
          </cell>
          <cell r="D501">
            <v>3407</v>
          </cell>
          <cell r="E501">
            <v>14014100</v>
          </cell>
          <cell r="F501">
            <v>1167841</v>
          </cell>
          <cell r="G501">
            <v>1167841</v>
          </cell>
          <cell r="H501">
            <v>1167841</v>
          </cell>
          <cell r="I501">
            <v>1167841</v>
          </cell>
          <cell r="J501">
            <v>1167841</v>
          </cell>
          <cell r="K501">
            <v>1167841</v>
          </cell>
          <cell r="L501">
            <v>1167841</v>
          </cell>
          <cell r="M501">
            <v>1167841</v>
          </cell>
          <cell r="N501">
            <v>1167841</v>
          </cell>
          <cell r="O501">
            <v>1167841</v>
          </cell>
          <cell r="P501">
            <v>1167841</v>
          </cell>
          <cell r="Q501">
            <v>1167849</v>
          </cell>
        </row>
        <row r="502">
          <cell r="B502" t="str">
            <v>30318033408</v>
          </cell>
          <cell r="C502" t="str">
            <v>30318</v>
          </cell>
          <cell r="D502">
            <v>3408</v>
          </cell>
          <cell r="E502">
            <v>3532100</v>
          </cell>
          <cell r="F502">
            <v>294342</v>
          </cell>
          <cell r="G502">
            <v>294342</v>
          </cell>
          <cell r="H502">
            <v>294342</v>
          </cell>
          <cell r="I502">
            <v>294342</v>
          </cell>
          <cell r="J502">
            <v>294342</v>
          </cell>
          <cell r="K502">
            <v>294342</v>
          </cell>
          <cell r="L502">
            <v>294342</v>
          </cell>
          <cell r="M502">
            <v>294342</v>
          </cell>
          <cell r="N502">
            <v>294342</v>
          </cell>
          <cell r="O502">
            <v>294342</v>
          </cell>
          <cell r="P502">
            <v>294342</v>
          </cell>
          <cell r="Q502">
            <v>294338</v>
          </cell>
        </row>
        <row r="503">
          <cell r="B503" t="str">
            <v>30318033409</v>
          </cell>
          <cell r="C503" t="str">
            <v>30318</v>
          </cell>
          <cell r="D503">
            <v>3409</v>
          </cell>
          <cell r="E503">
            <v>1048600</v>
          </cell>
          <cell r="F503">
            <v>87383</v>
          </cell>
          <cell r="G503">
            <v>87383</v>
          </cell>
          <cell r="H503">
            <v>87383</v>
          </cell>
          <cell r="I503">
            <v>87383</v>
          </cell>
          <cell r="J503">
            <v>87383</v>
          </cell>
          <cell r="K503">
            <v>87383</v>
          </cell>
          <cell r="L503">
            <v>87383</v>
          </cell>
          <cell r="M503">
            <v>87383</v>
          </cell>
          <cell r="N503">
            <v>87383</v>
          </cell>
          <cell r="O503">
            <v>87383</v>
          </cell>
          <cell r="P503">
            <v>87383</v>
          </cell>
          <cell r="Q503">
            <v>87387</v>
          </cell>
        </row>
        <row r="504">
          <cell r="B504" t="str">
            <v>30318033416</v>
          </cell>
          <cell r="C504" t="str">
            <v>30318</v>
          </cell>
          <cell r="D504">
            <v>3416</v>
          </cell>
          <cell r="E504">
            <v>7000</v>
          </cell>
          <cell r="F504">
            <v>583</v>
          </cell>
          <cell r="G504">
            <v>583</v>
          </cell>
          <cell r="H504">
            <v>583</v>
          </cell>
          <cell r="I504">
            <v>583</v>
          </cell>
          <cell r="J504">
            <v>583</v>
          </cell>
          <cell r="K504">
            <v>583</v>
          </cell>
          <cell r="L504">
            <v>583</v>
          </cell>
          <cell r="M504">
            <v>583</v>
          </cell>
          <cell r="N504">
            <v>583</v>
          </cell>
          <cell r="O504">
            <v>583</v>
          </cell>
          <cell r="P504">
            <v>583</v>
          </cell>
          <cell r="Q504">
            <v>587</v>
          </cell>
        </row>
        <row r="505">
          <cell r="B505" t="str">
            <v>30319032702</v>
          </cell>
          <cell r="C505" t="str">
            <v>30319</v>
          </cell>
          <cell r="D505">
            <v>2702</v>
          </cell>
          <cell r="E505">
            <v>10000</v>
          </cell>
          <cell r="F505">
            <v>833</v>
          </cell>
          <cell r="G505">
            <v>833</v>
          </cell>
          <cell r="H505">
            <v>833</v>
          </cell>
          <cell r="I505">
            <v>833</v>
          </cell>
          <cell r="J505">
            <v>833</v>
          </cell>
          <cell r="K505">
            <v>833</v>
          </cell>
          <cell r="L505">
            <v>833</v>
          </cell>
          <cell r="M505">
            <v>833</v>
          </cell>
          <cell r="N505">
            <v>833</v>
          </cell>
          <cell r="O505">
            <v>833</v>
          </cell>
          <cell r="P505">
            <v>833</v>
          </cell>
          <cell r="Q505">
            <v>837</v>
          </cell>
        </row>
        <row r="506">
          <cell r="B506" t="str">
            <v>30319041302</v>
          </cell>
          <cell r="C506" t="str">
            <v>30319</v>
          </cell>
          <cell r="D506">
            <v>1302</v>
          </cell>
          <cell r="E506">
            <v>74250</v>
          </cell>
          <cell r="F506">
            <v>8000</v>
          </cell>
          <cell r="G506">
            <v>8000</v>
          </cell>
          <cell r="H506">
            <v>5825</v>
          </cell>
          <cell r="I506">
            <v>5825</v>
          </cell>
          <cell r="J506">
            <v>5825</v>
          </cell>
          <cell r="K506">
            <v>5825</v>
          </cell>
          <cell r="L506">
            <v>5825</v>
          </cell>
          <cell r="M506">
            <v>5825</v>
          </cell>
          <cell r="N506">
            <v>5825</v>
          </cell>
          <cell r="O506">
            <v>5825</v>
          </cell>
          <cell r="P506">
            <v>5825</v>
          </cell>
          <cell r="Q506">
            <v>5825</v>
          </cell>
        </row>
        <row r="507">
          <cell r="B507" t="str">
            <v>30319042202</v>
          </cell>
          <cell r="C507" t="str">
            <v>30319</v>
          </cell>
          <cell r="D507">
            <v>2202</v>
          </cell>
          <cell r="E507">
            <v>45951</v>
          </cell>
          <cell r="F507">
            <v>3829</v>
          </cell>
          <cell r="G507">
            <v>3829</v>
          </cell>
          <cell r="H507">
            <v>3829</v>
          </cell>
          <cell r="I507">
            <v>3829</v>
          </cell>
          <cell r="J507">
            <v>3829</v>
          </cell>
          <cell r="K507">
            <v>3829</v>
          </cell>
          <cell r="L507">
            <v>3829</v>
          </cell>
          <cell r="M507">
            <v>3829</v>
          </cell>
          <cell r="N507">
            <v>3829</v>
          </cell>
          <cell r="O507">
            <v>3829</v>
          </cell>
          <cell r="P507">
            <v>3829</v>
          </cell>
          <cell r="Q507">
            <v>3832</v>
          </cell>
        </row>
        <row r="508">
          <cell r="B508" t="str">
            <v>30319042208</v>
          </cell>
          <cell r="C508" t="str">
            <v>30319</v>
          </cell>
          <cell r="D508">
            <v>2208</v>
          </cell>
          <cell r="E508">
            <v>1925</v>
          </cell>
          <cell r="F508">
            <v>160</v>
          </cell>
          <cell r="G508">
            <v>160</v>
          </cell>
          <cell r="H508">
            <v>160</v>
          </cell>
          <cell r="I508">
            <v>160</v>
          </cell>
          <cell r="J508">
            <v>160</v>
          </cell>
          <cell r="K508">
            <v>160</v>
          </cell>
          <cell r="L508">
            <v>160</v>
          </cell>
          <cell r="M508">
            <v>160</v>
          </cell>
          <cell r="N508">
            <v>160</v>
          </cell>
          <cell r="O508">
            <v>160</v>
          </cell>
          <cell r="P508">
            <v>160</v>
          </cell>
          <cell r="Q508">
            <v>165</v>
          </cell>
        </row>
        <row r="509">
          <cell r="B509" t="str">
            <v>30319042701</v>
          </cell>
          <cell r="C509" t="str">
            <v>30319</v>
          </cell>
          <cell r="D509">
            <v>2701</v>
          </cell>
          <cell r="E509">
            <v>41700</v>
          </cell>
          <cell r="F509">
            <v>3475</v>
          </cell>
          <cell r="G509">
            <v>3475</v>
          </cell>
          <cell r="H509">
            <v>3475</v>
          </cell>
          <cell r="I509">
            <v>3475</v>
          </cell>
          <cell r="J509">
            <v>3475</v>
          </cell>
          <cell r="K509">
            <v>3475</v>
          </cell>
          <cell r="L509">
            <v>3475</v>
          </cell>
          <cell r="M509">
            <v>3475</v>
          </cell>
          <cell r="N509">
            <v>3475</v>
          </cell>
          <cell r="O509">
            <v>3475</v>
          </cell>
          <cell r="P509">
            <v>3475</v>
          </cell>
          <cell r="Q509">
            <v>3475</v>
          </cell>
        </row>
        <row r="510">
          <cell r="B510" t="str">
            <v>30319042705</v>
          </cell>
          <cell r="C510" t="str">
            <v>30319</v>
          </cell>
          <cell r="D510">
            <v>2705</v>
          </cell>
          <cell r="E510">
            <v>25500</v>
          </cell>
          <cell r="F510">
            <v>2125</v>
          </cell>
          <cell r="G510">
            <v>2125</v>
          </cell>
          <cell r="H510">
            <v>2125</v>
          </cell>
          <cell r="I510">
            <v>2125</v>
          </cell>
          <cell r="J510">
            <v>2125</v>
          </cell>
          <cell r="K510">
            <v>2125</v>
          </cell>
          <cell r="L510">
            <v>2125</v>
          </cell>
          <cell r="M510">
            <v>2125</v>
          </cell>
          <cell r="N510">
            <v>2125</v>
          </cell>
          <cell r="O510">
            <v>2125</v>
          </cell>
          <cell r="P510">
            <v>2125</v>
          </cell>
          <cell r="Q510">
            <v>2125</v>
          </cell>
        </row>
        <row r="511">
          <cell r="B511" t="str">
            <v>30319042709</v>
          </cell>
          <cell r="C511" t="str">
            <v>30319</v>
          </cell>
          <cell r="D511">
            <v>2709</v>
          </cell>
          <cell r="E511">
            <v>218300</v>
          </cell>
          <cell r="F511">
            <v>30000</v>
          </cell>
          <cell r="G511">
            <v>30000</v>
          </cell>
          <cell r="H511">
            <v>15830</v>
          </cell>
          <cell r="I511">
            <v>15830</v>
          </cell>
          <cell r="J511">
            <v>15830</v>
          </cell>
          <cell r="K511">
            <v>15830</v>
          </cell>
          <cell r="L511">
            <v>15830</v>
          </cell>
          <cell r="M511">
            <v>15830</v>
          </cell>
          <cell r="N511">
            <v>15830</v>
          </cell>
          <cell r="O511">
            <v>15830</v>
          </cell>
          <cell r="P511">
            <v>15830</v>
          </cell>
          <cell r="Q511">
            <v>15830</v>
          </cell>
        </row>
        <row r="512">
          <cell r="B512" t="str">
            <v>30319042800</v>
          </cell>
          <cell r="C512" t="str">
            <v>30319</v>
          </cell>
          <cell r="D512">
            <v>2800</v>
          </cell>
          <cell r="E512">
            <v>90200</v>
          </cell>
          <cell r="F512">
            <v>7516</v>
          </cell>
          <cell r="G512">
            <v>7516</v>
          </cell>
          <cell r="H512">
            <v>7516</v>
          </cell>
          <cell r="I512">
            <v>7516</v>
          </cell>
          <cell r="J512">
            <v>7516</v>
          </cell>
          <cell r="K512">
            <v>7516</v>
          </cell>
          <cell r="L512">
            <v>7516</v>
          </cell>
          <cell r="M512">
            <v>7516</v>
          </cell>
          <cell r="N512">
            <v>7516</v>
          </cell>
          <cell r="O512">
            <v>7516</v>
          </cell>
          <cell r="P512">
            <v>7516</v>
          </cell>
          <cell r="Q512">
            <v>7524</v>
          </cell>
        </row>
        <row r="513">
          <cell r="B513" t="str">
            <v>30319042900</v>
          </cell>
          <cell r="C513" t="str">
            <v>30319</v>
          </cell>
          <cell r="D513">
            <v>2900</v>
          </cell>
          <cell r="E513">
            <v>29900</v>
          </cell>
          <cell r="F513">
            <v>2491</v>
          </cell>
          <cell r="G513">
            <v>2491</v>
          </cell>
          <cell r="H513">
            <v>2491</v>
          </cell>
          <cell r="I513">
            <v>2491</v>
          </cell>
          <cell r="J513">
            <v>2491</v>
          </cell>
          <cell r="K513">
            <v>2491</v>
          </cell>
          <cell r="L513">
            <v>2491</v>
          </cell>
          <cell r="M513">
            <v>2491</v>
          </cell>
          <cell r="N513">
            <v>2491</v>
          </cell>
          <cell r="O513">
            <v>2491</v>
          </cell>
          <cell r="P513">
            <v>2491</v>
          </cell>
          <cell r="Q513">
            <v>2499</v>
          </cell>
        </row>
        <row r="514">
          <cell r="B514" t="str">
            <v>30319042923</v>
          </cell>
          <cell r="C514" t="str">
            <v>30319</v>
          </cell>
          <cell r="D514">
            <v>2923</v>
          </cell>
          <cell r="E514">
            <v>473500</v>
          </cell>
          <cell r="F514">
            <v>50000</v>
          </cell>
          <cell r="G514">
            <v>38500</v>
          </cell>
          <cell r="H514">
            <v>38500</v>
          </cell>
          <cell r="I514">
            <v>38500</v>
          </cell>
          <cell r="J514">
            <v>38500</v>
          </cell>
          <cell r="K514">
            <v>38500</v>
          </cell>
          <cell r="L514">
            <v>38500</v>
          </cell>
          <cell r="M514">
            <v>38500</v>
          </cell>
          <cell r="N514">
            <v>38500</v>
          </cell>
          <cell r="O514">
            <v>38500</v>
          </cell>
          <cell r="P514">
            <v>38500</v>
          </cell>
          <cell r="Q514">
            <v>38500</v>
          </cell>
        </row>
        <row r="515">
          <cell r="B515" t="str">
            <v>30319043101</v>
          </cell>
          <cell r="C515" t="str">
            <v>30319</v>
          </cell>
          <cell r="D515">
            <v>3101</v>
          </cell>
          <cell r="E515">
            <v>858560</v>
          </cell>
          <cell r="F515">
            <v>150000</v>
          </cell>
          <cell r="G515">
            <v>150000</v>
          </cell>
          <cell r="H515">
            <v>55856</v>
          </cell>
          <cell r="I515">
            <v>55856</v>
          </cell>
          <cell r="J515">
            <v>55856</v>
          </cell>
          <cell r="K515">
            <v>55856</v>
          </cell>
          <cell r="L515">
            <v>55856</v>
          </cell>
          <cell r="M515">
            <v>55856</v>
          </cell>
          <cell r="N515">
            <v>55856</v>
          </cell>
          <cell r="O515">
            <v>55856</v>
          </cell>
          <cell r="P515">
            <v>55856</v>
          </cell>
          <cell r="Q515">
            <v>55856</v>
          </cell>
        </row>
        <row r="516">
          <cell r="B516" t="str">
            <v>30319043103</v>
          </cell>
          <cell r="C516" t="str">
            <v>30319</v>
          </cell>
          <cell r="D516">
            <v>3103</v>
          </cell>
          <cell r="E516">
            <v>19200</v>
          </cell>
          <cell r="F516">
            <v>1600</v>
          </cell>
          <cell r="G516">
            <v>1600</v>
          </cell>
          <cell r="H516">
            <v>1600</v>
          </cell>
          <cell r="I516">
            <v>1600</v>
          </cell>
          <cell r="J516">
            <v>1600</v>
          </cell>
          <cell r="K516">
            <v>1600</v>
          </cell>
          <cell r="L516">
            <v>1600</v>
          </cell>
          <cell r="M516">
            <v>1600</v>
          </cell>
          <cell r="N516">
            <v>1600</v>
          </cell>
          <cell r="O516">
            <v>1600</v>
          </cell>
          <cell r="P516">
            <v>1600</v>
          </cell>
          <cell r="Q516">
            <v>1600</v>
          </cell>
        </row>
        <row r="517">
          <cell r="B517" t="str">
            <v>30319043302</v>
          </cell>
          <cell r="C517" t="str">
            <v>30319</v>
          </cell>
          <cell r="D517">
            <v>3302</v>
          </cell>
          <cell r="E517">
            <v>100200</v>
          </cell>
          <cell r="F517">
            <v>8350</v>
          </cell>
          <cell r="G517">
            <v>8350</v>
          </cell>
          <cell r="H517">
            <v>8350</v>
          </cell>
          <cell r="I517">
            <v>8350</v>
          </cell>
          <cell r="J517">
            <v>8350</v>
          </cell>
          <cell r="K517">
            <v>8350</v>
          </cell>
          <cell r="L517">
            <v>8350</v>
          </cell>
          <cell r="M517">
            <v>8350</v>
          </cell>
          <cell r="N517">
            <v>8350</v>
          </cell>
          <cell r="O517">
            <v>8350</v>
          </cell>
          <cell r="P517">
            <v>8350</v>
          </cell>
          <cell r="Q517">
            <v>8350</v>
          </cell>
        </row>
        <row r="518">
          <cell r="B518" t="str">
            <v>30319043303</v>
          </cell>
          <cell r="C518" t="str">
            <v>30319</v>
          </cell>
          <cell r="D518">
            <v>3303</v>
          </cell>
          <cell r="E518">
            <v>7200</v>
          </cell>
          <cell r="F518">
            <v>600</v>
          </cell>
          <cell r="G518">
            <v>600</v>
          </cell>
          <cell r="H518">
            <v>600</v>
          </cell>
          <cell r="I518">
            <v>600</v>
          </cell>
          <cell r="J518">
            <v>600</v>
          </cell>
          <cell r="K518">
            <v>600</v>
          </cell>
          <cell r="L518">
            <v>600</v>
          </cell>
          <cell r="M518">
            <v>600</v>
          </cell>
          <cell r="N518">
            <v>600</v>
          </cell>
          <cell r="O518">
            <v>600</v>
          </cell>
          <cell r="P518">
            <v>600</v>
          </cell>
          <cell r="Q518">
            <v>600</v>
          </cell>
        </row>
        <row r="519">
          <cell r="B519" t="str">
            <v>30319043404</v>
          </cell>
          <cell r="C519" t="str">
            <v>30319</v>
          </cell>
          <cell r="D519">
            <v>3404</v>
          </cell>
          <cell r="E519">
            <v>287800</v>
          </cell>
          <cell r="F519">
            <v>30000</v>
          </cell>
          <cell r="G519">
            <v>30000</v>
          </cell>
          <cell r="H519">
            <v>30000</v>
          </cell>
          <cell r="I519">
            <v>21977</v>
          </cell>
          <cell r="J519">
            <v>21977</v>
          </cell>
          <cell r="K519">
            <v>21977</v>
          </cell>
          <cell r="L519">
            <v>21977</v>
          </cell>
          <cell r="M519">
            <v>21977</v>
          </cell>
          <cell r="N519">
            <v>21977</v>
          </cell>
          <cell r="O519">
            <v>21977</v>
          </cell>
          <cell r="P519">
            <v>21977</v>
          </cell>
          <cell r="Q519">
            <v>21984</v>
          </cell>
        </row>
        <row r="520">
          <cell r="B520" t="str">
            <v>30320031302</v>
          </cell>
          <cell r="C520" t="str">
            <v>30320</v>
          </cell>
          <cell r="D520">
            <v>1302</v>
          </cell>
          <cell r="E520">
            <v>1592100</v>
          </cell>
          <cell r="F520">
            <v>132675</v>
          </cell>
          <cell r="G520">
            <v>132675</v>
          </cell>
          <cell r="H520">
            <v>132675</v>
          </cell>
          <cell r="I520">
            <v>132675</v>
          </cell>
          <cell r="J520">
            <v>132675</v>
          </cell>
          <cell r="K520">
            <v>132675</v>
          </cell>
          <cell r="L520">
            <v>132675</v>
          </cell>
          <cell r="M520">
            <v>132675</v>
          </cell>
          <cell r="N520">
            <v>132675</v>
          </cell>
          <cell r="O520">
            <v>132675</v>
          </cell>
          <cell r="P520">
            <v>132675</v>
          </cell>
          <cell r="Q520">
            <v>132675</v>
          </cell>
        </row>
        <row r="521">
          <cell r="B521" t="str">
            <v>30320032103</v>
          </cell>
          <cell r="C521" t="str">
            <v>30320</v>
          </cell>
          <cell r="D521">
            <v>2103</v>
          </cell>
          <cell r="E521">
            <v>82900</v>
          </cell>
          <cell r="F521">
            <v>6908</v>
          </cell>
          <cell r="G521">
            <v>6908</v>
          </cell>
          <cell r="H521">
            <v>6908</v>
          </cell>
          <cell r="I521">
            <v>6908</v>
          </cell>
          <cell r="J521">
            <v>6908</v>
          </cell>
          <cell r="K521">
            <v>6908</v>
          </cell>
          <cell r="L521">
            <v>6908</v>
          </cell>
          <cell r="M521">
            <v>6908</v>
          </cell>
          <cell r="N521">
            <v>6908</v>
          </cell>
          <cell r="O521">
            <v>6908</v>
          </cell>
          <cell r="P521">
            <v>6908</v>
          </cell>
          <cell r="Q521">
            <v>6912</v>
          </cell>
        </row>
        <row r="522">
          <cell r="B522" t="str">
            <v>30320032202</v>
          </cell>
          <cell r="C522" t="str">
            <v>30320</v>
          </cell>
          <cell r="D522">
            <v>2202</v>
          </cell>
          <cell r="E522">
            <v>756905</v>
          </cell>
          <cell r="F522">
            <v>63075</v>
          </cell>
          <cell r="G522">
            <v>63075</v>
          </cell>
          <cell r="H522">
            <v>63075</v>
          </cell>
          <cell r="I522">
            <v>63075</v>
          </cell>
          <cell r="J522">
            <v>63075</v>
          </cell>
          <cell r="K522">
            <v>63075</v>
          </cell>
          <cell r="L522">
            <v>63075</v>
          </cell>
          <cell r="M522">
            <v>63075</v>
          </cell>
          <cell r="N522">
            <v>63075</v>
          </cell>
          <cell r="O522">
            <v>63075</v>
          </cell>
          <cell r="P522">
            <v>63075</v>
          </cell>
          <cell r="Q522">
            <v>63080</v>
          </cell>
        </row>
        <row r="523">
          <cell r="B523" t="str">
            <v>30320032207</v>
          </cell>
          <cell r="C523" t="str">
            <v>30320</v>
          </cell>
          <cell r="D523">
            <v>2207</v>
          </cell>
          <cell r="E523">
            <v>90133</v>
          </cell>
          <cell r="F523">
            <v>7511</v>
          </cell>
          <cell r="G523">
            <v>7511</v>
          </cell>
          <cell r="H523">
            <v>7511</v>
          </cell>
          <cell r="I523">
            <v>7511</v>
          </cell>
          <cell r="J523">
            <v>7511</v>
          </cell>
          <cell r="K523">
            <v>7511</v>
          </cell>
          <cell r="L523">
            <v>7511</v>
          </cell>
          <cell r="M523">
            <v>7511</v>
          </cell>
          <cell r="N523">
            <v>7511</v>
          </cell>
          <cell r="O523">
            <v>7511</v>
          </cell>
          <cell r="P523">
            <v>7511</v>
          </cell>
          <cell r="Q523">
            <v>7512</v>
          </cell>
        </row>
        <row r="524">
          <cell r="B524" t="str">
            <v>30320032208</v>
          </cell>
          <cell r="C524" t="str">
            <v>30320</v>
          </cell>
          <cell r="D524">
            <v>2208</v>
          </cell>
          <cell r="E524">
            <v>8947</v>
          </cell>
          <cell r="F524">
            <v>746</v>
          </cell>
          <cell r="G524">
            <v>746</v>
          </cell>
          <cell r="H524">
            <v>746</v>
          </cell>
          <cell r="I524">
            <v>746</v>
          </cell>
          <cell r="J524">
            <v>746</v>
          </cell>
          <cell r="K524">
            <v>746</v>
          </cell>
          <cell r="L524">
            <v>746</v>
          </cell>
          <cell r="M524">
            <v>746</v>
          </cell>
          <cell r="N524">
            <v>746</v>
          </cell>
          <cell r="O524">
            <v>746</v>
          </cell>
          <cell r="P524">
            <v>746</v>
          </cell>
          <cell r="Q524">
            <v>741</v>
          </cell>
        </row>
        <row r="525">
          <cell r="B525" t="str">
            <v>30320032306</v>
          </cell>
          <cell r="C525" t="str">
            <v>30320</v>
          </cell>
          <cell r="D525">
            <v>2306</v>
          </cell>
          <cell r="E525">
            <v>149800</v>
          </cell>
          <cell r="F525">
            <v>12483</v>
          </cell>
          <cell r="G525">
            <v>12483</v>
          </cell>
          <cell r="H525">
            <v>12483</v>
          </cell>
          <cell r="I525">
            <v>12483</v>
          </cell>
          <cell r="J525">
            <v>12483</v>
          </cell>
          <cell r="K525">
            <v>12483</v>
          </cell>
          <cell r="L525">
            <v>12483</v>
          </cell>
          <cell r="M525">
            <v>12483</v>
          </cell>
          <cell r="N525">
            <v>12483</v>
          </cell>
          <cell r="O525">
            <v>12483</v>
          </cell>
          <cell r="P525">
            <v>12483</v>
          </cell>
          <cell r="Q525">
            <v>12487</v>
          </cell>
        </row>
        <row r="526">
          <cell r="B526" t="str">
            <v>30320032701</v>
          </cell>
          <cell r="C526" t="str">
            <v>30320</v>
          </cell>
          <cell r="D526">
            <v>2701</v>
          </cell>
          <cell r="E526">
            <v>514200</v>
          </cell>
          <cell r="F526">
            <v>42850</v>
          </cell>
          <cell r="G526">
            <v>42850</v>
          </cell>
          <cell r="H526">
            <v>42850</v>
          </cell>
          <cell r="I526">
            <v>42850</v>
          </cell>
          <cell r="J526">
            <v>42850</v>
          </cell>
          <cell r="K526">
            <v>42850</v>
          </cell>
          <cell r="L526">
            <v>42850</v>
          </cell>
          <cell r="M526">
            <v>42850</v>
          </cell>
          <cell r="N526">
            <v>42850</v>
          </cell>
          <cell r="O526">
            <v>42850</v>
          </cell>
          <cell r="P526">
            <v>42850</v>
          </cell>
          <cell r="Q526">
            <v>42850</v>
          </cell>
        </row>
        <row r="527">
          <cell r="B527" t="str">
            <v>30320032702</v>
          </cell>
          <cell r="C527" t="str">
            <v>30320</v>
          </cell>
          <cell r="D527">
            <v>2702</v>
          </cell>
          <cell r="E527">
            <v>102100</v>
          </cell>
          <cell r="F527">
            <v>8508</v>
          </cell>
          <cell r="G527">
            <v>8508</v>
          </cell>
          <cell r="H527">
            <v>8508</v>
          </cell>
          <cell r="I527">
            <v>8508</v>
          </cell>
          <cell r="J527">
            <v>8508</v>
          </cell>
          <cell r="K527">
            <v>8508</v>
          </cell>
          <cell r="L527">
            <v>8508</v>
          </cell>
          <cell r="M527">
            <v>8508</v>
          </cell>
          <cell r="N527">
            <v>8508</v>
          </cell>
          <cell r="O527">
            <v>8508</v>
          </cell>
          <cell r="P527">
            <v>8508</v>
          </cell>
          <cell r="Q527">
            <v>8512</v>
          </cell>
        </row>
        <row r="528">
          <cell r="B528" t="str">
            <v>30320032704</v>
          </cell>
          <cell r="C528" t="str">
            <v>30320</v>
          </cell>
          <cell r="D528">
            <v>2704</v>
          </cell>
          <cell r="E528">
            <v>285700</v>
          </cell>
          <cell r="F528">
            <v>23808</v>
          </cell>
          <cell r="G528">
            <v>23808</v>
          </cell>
          <cell r="H528">
            <v>23808</v>
          </cell>
          <cell r="I528">
            <v>23808</v>
          </cell>
          <cell r="J528">
            <v>23808</v>
          </cell>
          <cell r="K528">
            <v>23808</v>
          </cell>
          <cell r="L528">
            <v>23808</v>
          </cell>
          <cell r="M528">
            <v>23808</v>
          </cell>
          <cell r="N528">
            <v>23808</v>
          </cell>
          <cell r="O528">
            <v>23808</v>
          </cell>
          <cell r="P528">
            <v>23808</v>
          </cell>
          <cell r="Q528">
            <v>23812</v>
          </cell>
        </row>
        <row r="529">
          <cell r="B529" t="str">
            <v>30320032705</v>
          </cell>
          <cell r="C529" t="str">
            <v>30320</v>
          </cell>
          <cell r="D529">
            <v>2705</v>
          </cell>
          <cell r="E529">
            <v>53100</v>
          </cell>
          <cell r="F529">
            <v>4425</v>
          </cell>
          <cell r="G529">
            <v>4425</v>
          </cell>
          <cell r="H529">
            <v>4425</v>
          </cell>
          <cell r="I529">
            <v>4425</v>
          </cell>
          <cell r="J529">
            <v>4425</v>
          </cell>
          <cell r="K529">
            <v>4425</v>
          </cell>
          <cell r="L529">
            <v>4425</v>
          </cell>
          <cell r="M529">
            <v>4425</v>
          </cell>
          <cell r="N529">
            <v>4425</v>
          </cell>
          <cell r="O529">
            <v>4425</v>
          </cell>
          <cell r="P529">
            <v>4425</v>
          </cell>
          <cell r="Q529">
            <v>4425</v>
          </cell>
        </row>
        <row r="530">
          <cell r="B530" t="str">
            <v>30320032708</v>
          </cell>
          <cell r="C530" t="str">
            <v>30320</v>
          </cell>
          <cell r="D530">
            <v>2708</v>
          </cell>
          <cell r="E530">
            <v>11700</v>
          </cell>
          <cell r="F530">
            <v>975</v>
          </cell>
          <cell r="G530">
            <v>975</v>
          </cell>
          <cell r="H530">
            <v>975</v>
          </cell>
          <cell r="I530">
            <v>975</v>
          </cell>
          <cell r="J530">
            <v>975</v>
          </cell>
          <cell r="K530">
            <v>975</v>
          </cell>
          <cell r="L530">
            <v>975</v>
          </cell>
          <cell r="M530">
            <v>975</v>
          </cell>
          <cell r="N530">
            <v>975</v>
          </cell>
          <cell r="O530">
            <v>975</v>
          </cell>
          <cell r="P530">
            <v>975</v>
          </cell>
          <cell r="Q530">
            <v>975</v>
          </cell>
        </row>
        <row r="531">
          <cell r="B531" t="str">
            <v>30320032800</v>
          </cell>
          <cell r="C531" t="str">
            <v>30320</v>
          </cell>
          <cell r="D531">
            <v>2800</v>
          </cell>
          <cell r="E531">
            <v>1905900</v>
          </cell>
          <cell r="F531">
            <v>158825</v>
          </cell>
          <cell r="G531">
            <v>158825</v>
          </cell>
          <cell r="H531">
            <v>158825</v>
          </cell>
          <cell r="I531">
            <v>158825</v>
          </cell>
          <cell r="J531">
            <v>158825</v>
          </cell>
          <cell r="K531">
            <v>158825</v>
          </cell>
          <cell r="L531">
            <v>158825</v>
          </cell>
          <cell r="M531">
            <v>158825</v>
          </cell>
          <cell r="N531">
            <v>158825</v>
          </cell>
          <cell r="O531">
            <v>158825</v>
          </cell>
          <cell r="P531">
            <v>158825</v>
          </cell>
          <cell r="Q531">
            <v>158825</v>
          </cell>
        </row>
        <row r="532">
          <cell r="B532" t="str">
            <v>30320032900</v>
          </cell>
          <cell r="C532" t="str">
            <v>30320</v>
          </cell>
          <cell r="D532">
            <v>2900</v>
          </cell>
          <cell r="E532">
            <v>422900</v>
          </cell>
          <cell r="F532">
            <v>35242</v>
          </cell>
          <cell r="G532">
            <v>35242</v>
          </cell>
          <cell r="H532">
            <v>35242</v>
          </cell>
          <cell r="I532">
            <v>35242</v>
          </cell>
          <cell r="J532">
            <v>35242</v>
          </cell>
          <cell r="K532">
            <v>35242</v>
          </cell>
          <cell r="L532">
            <v>35242</v>
          </cell>
          <cell r="M532">
            <v>35242</v>
          </cell>
          <cell r="N532">
            <v>35242</v>
          </cell>
          <cell r="O532">
            <v>35242</v>
          </cell>
          <cell r="P532">
            <v>35242</v>
          </cell>
          <cell r="Q532">
            <v>35238</v>
          </cell>
        </row>
        <row r="533">
          <cell r="B533" t="str">
            <v>30320032907</v>
          </cell>
          <cell r="C533" t="str">
            <v>30320</v>
          </cell>
          <cell r="D533">
            <v>2907</v>
          </cell>
          <cell r="E533">
            <v>233000</v>
          </cell>
          <cell r="F533">
            <v>19416</v>
          </cell>
          <cell r="G533">
            <v>19416</v>
          </cell>
          <cell r="H533">
            <v>19416</v>
          </cell>
          <cell r="I533">
            <v>19416</v>
          </cell>
          <cell r="J533">
            <v>19416</v>
          </cell>
          <cell r="K533">
            <v>19416</v>
          </cell>
          <cell r="L533">
            <v>19416</v>
          </cell>
          <cell r="M533">
            <v>19416</v>
          </cell>
          <cell r="N533">
            <v>19416</v>
          </cell>
          <cell r="O533">
            <v>19416</v>
          </cell>
          <cell r="P533">
            <v>19416</v>
          </cell>
          <cell r="Q533">
            <v>19424</v>
          </cell>
        </row>
        <row r="534">
          <cell r="B534" t="str">
            <v>30320032923</v>
          </cell>
          <cell r="C534" t="str">
            <v>30320</v>
          </cell>
          <cell r="D534">
            <v>2923</v>
          </cell>
          <cell r="E534">
            <v>2346300</v>
          </cell>
          <cell r="F534">
            <v>195525</v>
          </cell>
          <cell r="G534">
            <v>195525</v>
          </cell>
          <cell r="H534">
            <v>195525</v>
          </cell>
          <cell r="I534">
            <v>195525</v>
          </cell>
          <cell r="J534">
            <v>195525</v>
          </cell>
          <cell r="K534">
            <v>195525</v>
          </cell>
          <cell r="L534">
            <v>195525</v>
          </cell>
          <cell r="M534">
            <v>195525</v>
          </cell>
          <cell r="N534">
            <v>195525</v>
          </cell>
          <cell r="O534">
            <v>195525</v>
          </cell>
          <cell r="P534">
            <v>195525</v>
          </cell>
          <cell r="Q534">
            <v>195525</v>
          </cell>
        </row>
        <row r="535">
          <cell r="B535" t="str">
            <v>30320033101</v>
          </cell>
          <cell r="C535" t="str">
            <v>30320</v>
          </cell>
          <cell r="D535">
            <v>3101</v>
          </cell>
          <cell r="E535">
            <v>238200</v>
          </cell>
          <cell r="F535">
            <v>19850</v>
          </cell>
          <cell r="G535">
            <v>19850</v>
          </cell>
          <cell r="H535">
            <v>19850</v>
          </cell>
          <cell r="I535">
            <v>19850</v>
          </cell>
          <cell r="J535">
            <v>19850</v>
          </cell>
          <cell r="K535">
            <v>19850</v>
          </cell>
          <cell r="L535">
            <v>19850</v>
          </cell>
          <cell r="M535">
            <v>19850</v>
          </cell>
          <cell r="N535">
            <v>19850</v>
          </cell>
          <cell r="O535">
            <v>19850</v>
          </cell>
          <cell r="P535">
            <v>19850</v>
          </cell>
          <cell r="Q535">
            <v>19850</v>
          </cell>
        </row>
        <row r="536">
          <cell r="B536" t="str">
            <v>30320033103</v>
          </cell>
          <cell r="C536" t="str">
            <v>30320</v>
          </cell>
          <cell r="D536">
            <v>3103</v>
          </cell>
          <cell r="E536">
            <v>83200</v>
          </cell>
          <cell r="F536">
            <v>6933</v>
          </cell>
          <cell r="G536">
            <v>6933</v>
          </cell>
          <cell r="H536">
            <v>6933</v>
          </cell>
          <cell r="I536">
            <v>6933</v>
          </cell>
          <cell r="J536">
            <v>6933</v>
          </cell>
          <cell r="K536">
            <v>6933</v>
          </cell>
          <cell r="L536">
            <v>6933</v>
          </cell>
          <cell r="M536">
            <v>6933</v>
          </cell>
          <cell r="N536">
            <v>6933</v>
          </cell>
          <cell r="O536">
            <v>6933</v>
          </cell>
          <cell r="P536">
            <v>6933</v>
          </cell>
          <cell r="Q536">
            <v>6937</v>
          </cell>
        </row>
        <row r="537">
          <cell r="B537" t="str">
            <v>30320033114</v>
          </cell>
          <cell r="C537" t="str">
            <v>30320</v>
          </cell>
          <cell r="D537">
            <v>3114</v>
          </cell>
          <cell r="E537">
            <v>69600</v>
          </cell>
          <cell r="F537">
            <v>5800</v>
          </cell>
          <cell r="G537">
            <v>5800</v>
          </cell>
          <cell r="H537">
            <v>5800</v>
          </cell>
          <cell r="I537">
            <v>5800</v>
          </cell>
          <cell r="J537">
            <v>5800</v>
          </cell>
          <cell r="K537">
            <v>5800</v>
          </cell>
          <cell r="L537">
            <v>5800</v>
          </cell>
          <cell r="M537">
            <v>5800</v>
          </cell>
          <cell r="N537">
            <v>5800</v>
          </cell>
          <cell r="O537">
            <v>5800</v>
          </cell>
          <cell r="P537">
            <v>5800</v>
          </cell>
          <cell r="Q537">
            <v>5800</v>
          </cell>
        </row>
        <row r="538">
          <cell r="B538" t="str">
            <v>30320033302</v>
          </cell>
          <cell r="C538" t="str">
            <v>30320</v>
          </cell>
          <cell r="D538">
            <v>3302</v>
          </cell>
          <cell r="E538">
            <v>1128900</v>
          </cell>
          <cell r="F538">
            <v>94075</v>
          </cell>
          <cell r="G538">
            <v>94075</v>
          </cell>
          <cell r="H538">
            <v>94075</v>
          </cell>
          <cell r="I538">
            <v>94075</v>
          </cell>
          <cell r="J538">
            <v>94075</v>
          </cell>
          <cell r="K538">
            <v>94075</v>
          </cell>
          <cell r="L538">
            <v>94075</v>
          </cell>
          <cell r="M538">
            <v>94075</v>
          </cell>
          <cell r="N538">
            <v>94075</v>
          </cell>
          <cell r="O538">
            <v>94075</v>
          </cell>
          <cell r="P538">
            <v>94075</v>
          </cell>
          <cell r="Q538">
            <v>94075</v>
          </cell>
        </row>
        <row r="539">
          <cell r="B539" t="str">
            <v>30320033303</v>
          </cell>
          <cell r="C539" t="str">
            <v>30320</v>
          </cell>
          <cell r="D539">
            <v>3303</v>
          </cell>
          <cell r="E539">
            <v>722700</v>
          </cell>
          <cell r="F539">
            <v>60225</v>
          </cell>
          <cell r="G539">
            <v>60225</v>
          </cell>
          <cell r="H539">
            <v>60225</v>
          </cell>
          <cell r="I539">
            <v>60225</v>
          </cell>
          <cell r="J539">
            <v>60225</v>
          </cell>
          <cell r="K539">
            <v>60225</v>
          </cell>
          <cell r="L539">
            <v>60225</v>
          </cell>
          <cell r="M539">
            <v>60225</v>
          </cell>
          <cell r="N539">
            <v>60225</v>
          </cell>
          <cell r="O539">
            <v>60225</v>
          </cell>
          <cell r="P539">
            <v>60225</v>
          </cell>
          <cell r="Q539">
            <v>60225</v>
          </cell>
        </row>
        <row r="540">
          <cell r="B540" t="str">
            <v>30320033401</v>
          </cell>
          <cell r="C540" t="str">
            <v>30320</v>
          </cell>
          <cell r="D540">
            <v>3401</v>
          </cell>
          <cell r="E540">
            <v>954000</v>
          </cell>
          <cell r="F540">
            <v>79500</v>
          </cell>
          <cell r="G540">
            <v>79500</v>
          </cell>
          <cell r="H540">
            <v>79500</v>
          </cell>
          <cell r="I540">
            <v>79500</v>
          </cell>
          <cell r="J540">
            <v>79500</v>
          </cell>
          <cell r="K540">
            <v>79500</v>
          </cell>
          <cell r="L540">
            <v>79500</v>
          </cell>
          <cell r="M540">
            <v>79500</v>
          </cell>
          <cell r="N540">
            <v>79500</v>
          </cell>
          <cell r="O540">
            <v>79500</v>
          </cell>
          <cell r="P540">
            <v>79500</v>
          </cell>
          <cell r="Q540">
            <v>79500</v>
          </cell>
        </row>
        <row r="541">
          <cell r="B541" t="str">
            <v>30320033404</v>
          </cell>
          <cell r="C541" t="str">
            <v>30320</v>
          </cell>
          <cell r="D541">
            <v>3404</v>
          </cell>
          <cell r="E541">
            <v>81500</v>
          </cell>
          <cell r="F541">
            <v>6792</v>
          </cell>
          <cell r="G541">
            <v>6792</v>
          </cell>
          <cell r="H541">
            <v>6792</v>
          </cell>
          <cell r="I541">
            <v>6792</v>
          </cell>
          <cell r="J541">
            <v>6792</v>
          </cell>
          <cell r="K541">
            <v>6792</v>
          </cell>
          <cell r="L541">
            <v>6792</v>
          </cell>
          <cell r="M541">
            <v>6792</v>
          </cell>
          <cell r="N541">
            <v>6792</v>
          </cell>
          <cell r="O541">
            <v>6792</v>
          </cell>
          <cell r="P541">
            <v>6792</v>
          </cell>
          <cell r="Q541">
            <v>6788</v>
          </cell>
        </row>
        <row r="542">
          <cell r="B542" t="str">
            <v>30320033405</v>
          </cell>
          <cell r="C542" t="str">
            <v>30320</v>
          </cell>
          <cell r="D542">
            <v>3405</v>
          </cell>
          <cell r="E542">
            <v>16100</v>
          </cell>
          <cell r="F542">
            <v>1342</v>
          </cell>
          <cell r="G542">
            <v>1342</v>
          </cell>
          <cell r="H542">
            <v>1342</v>
          </cell>
          <cell r="I542">
            <v>1342</v>
          </cell>
          <cell r="J542">
            <v>1342</v>
          </cell>
          <cell r="K542">
            <v>1342</v>
          </cell>
          <cell r="L542">
            <v>1342</v>
          </cell>
          <cell r="M542">
            <v>1342</v>
          </cell>
          <cell r="N542">
            <v>1342</v>
          </cell>
          <cell r="O542">
            <v>1342</v>
          </cell>
          <cell r="P542">
            <v>1342</v>
          </cell>
          <cell r="Q542">
            <v>1338</v>
          </cell>
        </row>
        <row r="543">
          <cell r="B543" t="str">
            <v>30320033407</v>
          </cell>
          <cell r="C543" t="str">
            <v>30320</v>
          </cell>
          <cell r="D543">
            <v>3407</v>
          </cell>
          <cell r="E543">
            <v>11762000</v>
          </cell>
          <cell r="F543">
            <v>980166</v>
          </cell>
          <cell r="G543">
            <v>980166</v>
          </cell>
          <cell r="H543">
            <v>980166</v>
          </cell>
          <cell r="I543">
            <v>980166</v>
          </cell>
          <cell r="J543">
            <v>980166</v>
          </cell>
          <cell r="K543">
            <v>980166</v>
          </cell>
          <cell r="L543">
            <v>980166</v>
          </cell>
          <cell r="M543">
            <v>980166</v>
          </cell>
          <cell r="N543">
            <v>980166</v>
          </cell>
          <cell r="O543">
            <v>980166</v>
          </cell>
          <cell r="P543">
            <v>980166</v>
          </cell>
          <cell r="Q543">
            <v>980174</v>
          </cell>
        </row>
        <row r="544">
          <cell r="B544" t="str">
            <v>30320033408</v>
          </cell>
          <cell r="C544" t="str">
            <v>30320</v>
          </cell>
          <cell r="D544">
            <v>3408</v>
          </cell>
          <cell r="E544">
            <v>2198700</v>
          </cell>
          <cell r="F544">
            <v>183225</v>
          </cell>
          <cell r="G544">
            <v>183225</v>
          </cell>
          <cell r="H544">
            <v>183225</v>
          </cell>
          <cell r="I544">
            <v>183225</v>
          </cell>
          <cell r="J544">
            <v>183225</v>
          </cell>
          <cell r="K544">
            <v>183225</v>
          </cell>
          <cell r="L544">
            <v>183225</v>
          </cell>
          <cell r="M544">
            <v>183225</v>
          </cell>
          <cell r="N544">
            <v>183225</v>
          </cell>
          <cell r="O544">
            <v>183225</v>
          </cell>
          <cell r="P544">
            <v>183225</v>
          </cell>
          <cell r="Q544">
            <v>183225</v>
          </cell>
        </row>
        <row r="545">
          <cell r="B545" t="str">
            <v>30320033409</v>
          </cell>
          <cell r="C545" t="str">
            <v>30320</v>
          </cell>
          <cell r="D545">
            <v>3409</v>
          </cell>
          <cell r="E545">
            <v>571000</v>
          </cell>
          <cell r="F545">
            <v>47583</v>
          </cell>
          <cell r="G545">
            <v>47583</v>
          </cell>
          <cell r="H545">
            <v>47583</v>
          </cell>
          <cell r="I545">
            <v>47583</v>
          </cell>
          <cell r="J545">
            <v>47583</v>
          </cell>
          <cell r="K545">
            <v>47583</v>
          </cell>
          <cell r="L545">
            <v>47583</v>
          </cell>
          <cell r="M545">
            <v>47583</v>
          </cell>
          <cell r="N545">
            <v>47583</v>
          </cell>
          <cell r="O545">
            <v>47583</v>
          </cell>
          <cell r="P545">
            <v>47583</v>
          </cell>
          <cell r="Q545">
            <v>47587</v>
          </cell>
        </row>
        <row r="546">
          <cell r="B546" t="str">
            <v>30320033416</v>
          </cell>
          <cell r="C546" t="str">
            <v>30320</v>
          </cell>
          <cell r="D546">
            <v>3416</v>
          </cell>
          <cell r="E546">
            <v>94100</v>
          </cell>
          <cell r="F546">
            <v>7841</v>
          </cell>
          <cell r="G546">
            <v>7841</v>
          </cell>
          <cell r="H546">
            <v>7841</v>
          </cell>
          <cell r="I546">
            <v>7841</v>
          </cell>
          <cell r="J546">
            <v>7841</v>
          </cell>
          <cell r="K546">
            <v>7841</v>
          </cell>
          <cell r="L546">
            <v>7841</v>
          </cell>
          <cell r="M546">
            <v>7841</v>
          </cell>
          <cell r="N546">
            <v>7841</v>
          </cell>
          <cell r="O546">
            <v>7841</v>
          </cell>
          <cell r="P546">
            <v>7841</v>
          </cell>
          <cell r="Q546">
            <v>7849</v>
          </cell>
        </row>
        <row r="547">
          <cell r="B547" t="str">
            <v>30320033418</v>
          </cell>
          <cell r="C547" t="str">
            <v>30320</v>
          </cell>
          <cell r="D547">
            <v>3418</v>
          </cell>
          <cell r="E547">
            <v>50000</v>
          </cell>
          <cell r="F547">
            <v>4166</v>
          </cell>
          <cell r="G547">
            <v>4166</v>
          </cell>
          <cell r="H547">
            <v>4166</v>
          </cell>
          <cell r="I547">
            <v>4166</v>
          </cell>
          <cell r="J547">
            <v>4166</v>
          </cell>
          <cell r="K547">
            <v>4166</v>
          </cell>
          <cell r="L547">
            <v>4166</v>
          </cell>
          <cell r="M547">
            <v>4166</v>
          </cell>
          <cell r="N547">
            <v>4166</v>
          </cell>
          <cell r="O547">
            <v>4166</v>
          </cell>
          <cell r="P547">
            <v>4166</v>
          </cell>
          <cell r="Q547">
            <v>4174</v>
          </cell>
        </row>
        <row r="548">
          <cell r="B548" t="str">
            <v>30321031302</v>
          </cell>
          <cell r="C548" t="str">
            <v>30321</v>
          </cell>
          <cell r="D548">
            <v>1302</v>
          </cell>
          <cell r="E548">
            <v>302100</v>
          </cell>
          <cell r="F548">
            <v>25175</v>
          </cell>
          <cell r="G548">
            <v>25175</v>
          </cell>
          <cell r="H548">
            <v>25175</v>
          </cell>
          <cell r="I548">
            <v>25175</v>
          </cell>
          <cell r="J548">
            <v>25175</v>
          </cell>
          <cell r="K548">
            <v>25175</v>
          </cell>
          <cell r="L548">
            <v>25175</v>
          </cell>
          <cell r="M548">
            <v>25175</v>
          </cell>
          <cell r="N548">
            <v>25175</v>
          </cell>
          <cell r="O548">
            <v>25175</v>
          </cell>
          <cell r="P548">
            <v>25175</v>
          </cell>
          <cell r="Q548">
            <v>25175</v>
          </cell>
        </row>
        <row r="549">
          <cell r="B549" t="str">
            <v>30321032103</v>
          </cell>
          <cell r="C549" t="str">
            <v>30321</v>
          </cell>
          <cell r="D549">
            <v>2103</v>
          </cell>
          <cell r="E549">
            <v>80000</v>
          </cell>
          <cell r="F549">
            <v>6668</v>
          </cell>
          <cell r="G549">
            <v>6670</v>
          </cell>
          <cell r="H549">
            <v>6666</v>
          </cell>
          <cell r="I549">
            <v>6666</v>
          </cell>
          <cell r="J549">
            <v>6690</v>
          </cell>
          <cell r="K549">
            <v>6644</v>
          </cell>
          <cell r="L549">
            <v>6666</v>
          </cell>
          <cell r="M549">
            <v>6666</v>
          </cell>
          <cell r="N549">
            <v>6666</v>
          </cell>
          <cell r="O549">
            <v>6666</v>
          </cell>
          <cell r="P549">
            <v>6666</v>
          </cell>
          <cell r="Q549">
            <v>6666</v>
          </cell>
        </row>
        <row r="550">
          <cell r="B550" t="str">
            <v>30321032202</v>
          </cell>
          <cell r="C550" t="str">
            <v>30321</v>
          </cell>
          <cell r="D550">
            <v>2202</v>
          </cell>
          <cell r="E550">
            <v>537615</v>
          </cell>
          <cell r="F550">
            <v>44801</v>
          </cell>
          <cell r="G550">
            <v>44801</v>
          </cell>
          <cell r="H550">
            <v>44801</v>
          </cell>
          <cell r="I550">
            <v>44801</v>
          </cell>
          <cell r="J550">
            <v>44801</v>
          </cell>
          <cell r="K550">
            <v>44801</v>
          </cell>
          <cell r="L550">
            <v>44801</v>
          </cell>
          <cell r="M550">
            <v>44801</v>
          </cell>
          <cell r="N550">
            <v>44801</v>
          </cell>
          <cell r="O550">
            <v>44801</v>
          </cell>
          <cell r="P550">
            <v>44801</v>
          </cell>
          <cell r="Q550">
            <v>44804</v>
          </cell>
        </row>
        <row r="551">
          <cell r="B551" t="str">
            <v>30321032207</v>
          </cell>
          <cell r="C551" t="str">
            <v>30321</v>
          </cell>
          <cell r="D551">
            <v>2207</v>
          </cell>
          <cell r="E551">
            <v>30943</v>
          </cell>
          <cell r="F551">
            <v>2578</v>
          </cell>
          <cell r="G551">
            <v>2586</v>
          </cell>
          <cell r="H551">
            <v>2578</v>
          </cell>
          <cell r="I551">
            <v>2578</v>
          </cell>
          <cell r="J551">
            <v>2580</v>
          </cell>
          <cell r="K551">
            <v>2578</v>
          </cell>
          <cell r="L551">
            <v>2578</v>
          </cell>
          <cell r="M551">
            <v>2578</v>
          </cell>
          <cell r="N551">
            <v>2578</v>
          </cell>
          <cell r="O551">
            <v>2578</v>
          </cell>
          <cell r="P551">
            <v>2578</v>
          </cell>
          <cell r="Q551">
            <v>2575</v>
          </cell>
        </row>
        <row r="552">
          <cell r="B552" t="str">
            <v>30321032306</v>
          </cell>
          <cell r="C552" t="str">
            <v>30321</v>
          </cell>
          <cell r="D552">
            <v>2306</v>
          </cell>
          <cell r="E552">
            <v>20000</v>
          </cell>
          <cell r="F552">
            <v>1667</v>
          </cell>
          <cell r="G552">
            <v>1667</v>
          </cell>
          <cell r="H552">
            <v>1667</v>
          </cell>
          <cell r="I552">
            <v>1667</v>
          </cell>
          <cell r="J552">
            <v>1667</v>
          </cell>
          <cell r="K552">
            <v>1667</v>
          </cell>
          <cell r="L552">
            <v>1667</v>
          </cell>
          <cell r="M552">
            <v>1667</v>
          </cell>
          <cell r="N552">
            <v>1665</v>
          </cell>
          <cell r="O552">
            <v>1666</v>
          </cell>
          <cell r="P552">
            <v>1670</v>
          </cell>
          <cell r="Q552">
            <v>1667</v>
          </cell>
        </row>
        <row r="553">
          <cell r="B553" t="str">
            <v>30321032701</v>
          </cell>
          <cell r="C553" t="str">
            <v>30321</v>
          </cell>
          <cell r="D553">
            <v>2701</v>
          </cell>
          <cell r="E553">
            <v>179900</v>
          </cell>
          <cell r="F553">
            <v>14992</v>
          </cell>
          <cell r="G553">
            <v>14992</v>
          </cell>
          <cell r="H553">
            <v>14992</v>
          </cell>
          <cell r="I553">
            <v>14992</v>
          </cell>
          <cell r="J553">
            <v>14992</v>
          </cell>
          <cell r="K553">
            <v>14992</v>
          </cell>
          <cell r="L553">
            <v>14992</v>
          </cell>
          <cell r="M553">
            <v>14991</v>
          </cell>
          <cell r="N553">
            <v>14993</v>
          </cell>
          <cell r="O553">
            <v>14992</v>
          </cell>
          <cell r="P553">
            <v>14992</v>
          </cell>
          <cell r="Q553">
            <v>14992</v>
          </cell>
        </row>
        <row r="554">
          <cell r="B554" t="str">
            <v>30321032702</v>
          </cell>
          <cell r="C554" t="str">
            <v>30321</v>
          </cell>
          <cell r="D554">
            <v>2702</v>
          </cell>
          <cell r="E554">
            <v>67900</v>
          </cell>
          <cell r="F554">
            <v>5658</v>
          </cell>
          <cell r="G554">
            <v>5658</v>
          </cell>
          <cell r="H554">
            <v>5658</v>
          </cell>
          <cell r="I554">
            <v>5658</v>
          </cell>
          <cell r="J554">
            <v>5658</v>
          </cell>
          <cell r="K554">
            <v>5658</v>
          </cell>
          <cell r="L554">
            <v>5658</v>
          </cell>
          <cell r="M554">
            <v>5658</v>
          </cell>
          <cell r="N554">
            <v>5658</v>
          </cell>
          <cell r="O554">
            <v>5658</v>
          </cell>
          <cell r="P554">
            <v>5658</v>
          </cell>
          <cell r="Q554">
            <v>5659</v>
          </cell>
        </row>
        <row r="555">
          <cell r="B555" t="str">
            <v>30321032705</v>
          </cell>
          <cell r="C555" t="str">
            <v>30321</v>
          </cell>
          <cell r="D555">
            <v>2705</v>
          </cell>
          <cell r="E555">
            <v>53500</v>
          </cell>
          <cell r="F555">
            <v>4468</v>
          </cell>
          <cell r="G555">
            <v>4458</v>
          </cell>
          <cell r="H555">
            <v>4449</v>
          </cell>
          <cell r="I555">
            <v>4458</v>
          </cell>
          <cell r="J555">
            <v>4458</v>
          </cell>
          <cell r="K555">
            <v>4458</v>
          </cell>
          <cell r="L555">
            <v>4458</v>
          </cell>
          <cell r="M555">
            <v>4458</v>
          </cell>
          <cell r="N555">
            <v>4458</v>
          </cell>
          <cell r="O555">
            <v>4458</v>
          </cell>
          <cell r="P555">
            <v>4458</v>
          </cell>
          <cell r="Q555">
            <v>4458</v>
          </cell>
        </row>
        <row r="556">
          <cell r="B556" t="str">
            <v>30321032800</v>
          </cell>
          <cell r="C556" t="str">
            <v>30321</v>
          </cell>
          <cell r="D556">
            <v>2800</v>
          </cell>
          <cell r="E556">
            <v>771900</v>
          </cell>
          <cell r="F556">
            <v>64325</v>
          </cell>
          <cell r="G556">
            <v>64325</v>
          </cell>
          <cell r="H556">
            <v>64325</v>
          </cell>
          <cell r="I556">
            <v>64325</v>
          </cell>
          <cell r="J556">
            <v>64325</v>
          </cell>
          <cell r="K556">
            <v>64325</v>
          </cell>
          <cell r="L556">
            <v>64325</v>
          </cell>
          <cell r="M556">
            <v>64325</v>
          </cell>
          <cell r="N556">
            <v>64325</v>
          </cell>
          <cell r="O556">
            <v>64325</v>
          </cell>
          <cell r="P556">
            <v>64325</v>
          </cell>
          <cell r="Q556">
            <v>64325</v>
          </cell>
        </row>
        <row r="557">
          <cell r="B557" t="str">
            <v>30321032900</v>
          </cell>
          <cell r="C557" t="str">
            <v>30321</v>
          </cell>
          <cell r="D557">
            <v>2900</v>
          </cell>
          <cell r="E557">
            <v>311100</v>
          </cell>
          <cell r="F557">
            <v>25925</v>
          </cell>
          <cell r="G557">
            <v>25925</v>
          </cell>
          <cell r="H557">
            <v>25925</v>
          </cell>
          <cell r="I557">
            <v>25925</v>
          </cell>
          <cell r="J557">
            <v>25925</v>
          </cell>
          <cell r="K557">
            <v>25925</v>
          </cell>
          <cell r="L557">
            <v>25925</v>
          </cell>
          <cell r="M557">
            <v>25925</v>
          </cell>
          <cell r="N557">
            <v>25925</v>
          </cell>
          <cell r="O557">
            <v>25925</v>
          </cell>
          <cell r="P557">
            <v>25925</v>
          </cell>
          <cell r="Q557">
            <v>25925</v>
          </cell>
        </row>
        <row r="558">
          <cell r="B558" t="str">
            <v>30321032907</v>
          </cell>
          <cell r="C558" t="str">
            <v>30321</v>
          </cell>
          <cell r="D558">
            <v>2907</v>
          </cell>
          <cell r="E558">
            <v>96300</v>
          </cell>
          <cell r="F558">
            <v>8025</v>
          </cell>
          <cell r="G558">
            <v>8025</v>
          </cell>
          <cell r="H558">
            <v>8025</v>
          </cell>
          <cell r="I558">
            <v>8025</v>
          </cell>
          <cell r="J558">
            <v>8025</v>
          </cell>
          <cell r="K558">
            <v>8025</v>
          </cell>
          <cell r="L558">
            <v>8025</v>
          </cell>
          <cell r="M558">
            <v>8025</v>
          </cell>
          <cell r="N558">
            <v>8025</v>
          </cell>
          <cell r="O558">
            <v>8025</v>
          </cell>
          <cell r="P558">
            <v>8025</v>
          </cell>
          <cell r="Q558">
            <v>8025</v>
          </cell>
        </row>
        <row r="559">
          <cell r="B559" t="str">
            <v>30321032920</v>
          </cell>
          <cell r="C559" t="str">
            <v>30321</v>
          </cell>
          <cell r="D559">
            <v>2920</v>
          </cell>
          <cell r="E559">
            <v>87100</v>
          </cell>
          <cell r="F559">
            <v>7258</v>
          </cell>
          <cell r="G559">
            <v>7258</v>
          </cell>
          <cell r="H559">
            <v>7259</v>
          </cell>
          <cell r="I559">
            <v>7258</v>
          </cell>
          <cell r="J559">
            <v>7258</v>
          </cell>
          <cell r="K559">
            <v>7258</v>
          </cell>
          <cell r="L559">
            <v>7258</v>
          </cell>
          <cell r="M559">
            <v>7258</v>
          </cell>
          <cell r="N559">
            <v>7258</v>
          </cell>
          <cell r="O559">
            <v>7258</v>
          </cell>
          <cell r="P559">
            <v>7258</v>
          </cell>
          <cell r="Q559">
            <v>7258</v>
          </cell>
        </row>
        <row r="560">
          <cell r="B560" t="str">
            <v>30321032923</v>
          </cell>
          <cell r="C560" t="str">
            <v>30321</v>
          </cell>
          <cell r="D560">
            <v>2923</v>
          </cell>
          <cell r="E560">
            <v>37700</v>
          </cell>
          <cell r="F560">
            <v>3141</v>
          </cell>
          <cell r="G560">
            <v>3142</v>
          </cell>
          <cell r="H560">
            <v>3142</v>
          </cell>
          <cell r="I560">
            <v>3142</v>
          </cell>
          <cell r="J560">
            <v>3142</v>
          </cell>
          <cell r="K560">
            <v>3143</v>
          </cell>
          <cell r="L560">
            <v>3142</v>
          </cell>
          <cell r="M560">
            <v>3142</v>
          </cell>
          <cell r="N560">
            <v>3142</v>
          </cell>
          <cell r="O560">
            <v>3142</v>
          </cell>
          <cell r="P560">
            <v>3142</v>
          </cell>
          <cell r="Q560">
            <v>3142</v>
          </cell>
        </row>
        <row r="561">
          <cell r="B561" t="str">
            <v>30321033101</v>
          </cell>
          <cell r="C561" t="str">
            <v>30321</v>
          </cell>
          <cell r="D561">
            <v>3101</v>
          </cell>
          <cell r="E561">
            <v>163000</v>
          </cell>
          <cell r="F561">
            <v>13583</v>
          </cell>
          <cell r="G561">
            <v>13583</v>
          </cell>
          <cell r="H561">
            <v>13583</v>
          </cell>
          <cell r="I561">
            <v>13583</v>
          </cell>
          <cell r="J561">
            <v>13583</v>
          </cell>
          <cell r="K561">
            <v>13584</v>
          </cell>
          <cell r="L561">
            <v>13583</v>
          </cell>
          <cell r="M561">
            <v>13583</v>
          </cell>
          <cell r="N561">
            <v>13583</v>
          </cell>
          <cell r="O561">
            <v>13583</v>
          </cell>
          <cell r="P561">
            <v>13583</v>
          </cell>
          <cell r="Q561">
            <v>13583</v>
          </cell>
        </row>
        <row r="562">
          <cell r="B562" t="str">
            <v>30321033103</v>
          </cell>
          <cell r="C562" t="str">
            <v>30321</v>
          </cell>
          <cell r="D562">
            <v>3103</v>
          </cell>
          <cell r="E562">
            <v>64900</v>
          </cell>
          <cell r="F562">
            <v>5408</v>
          </cell>
          <cell r="G562">
            <v>5408</v>
          </cell>
          <cell r="H562">
            <v>5408</v>
          </cell>
          <cell r="I562">
            <v>5408</v>
          </cell>
          <cell r="J562">
            <v>5408</v>
          </cell>
          <cell r="K562">
            <v>5409</v>
          </cell>
          <cell r="L562">
            <v>5408</v>
          </cell>
          <cell r="M562">
            <v>5408</v>
          </cell>
          <cell r="N562">
            <v>5408</v>
          </cell>
          <cell r="O562">
            <v>5408</v>
          </cell>
          <cell r="P562">
            <v>5408</v>
          </cell>
          <cell r="Q562">
            <v>5408</v>
          </cell>
        </row>
        <row r="563">
          <cell r="B563" t="str">
            <v>30321033114</v>
          </cell>
          <cell r="C563" t="str">
            <v>30321</v>
          </cell>
          <cell r="D563">
            <v>3114</v>
          </cell>
          <cell r="E563">
            <v>20000</v>
          </cell>
          <cell r="F563">
            <v>1667</v>
          </cell>
          <cell r="G563">
            <v>1663</v>
          </cell>
          <cell r="H563">
            <v>1667</v>
          </cell>
          <cell r="I563">
            <v>1666</v>
          </cell>
          <cell r="J563">
            <v>1670</v>
          </cell>
          <cell r="K563">
            <v>1667</v>
          </cell>
          <cell r="L563">
            <v>1665</v>
          </cell>
          <cell r="M563">
            <v>1667</v>
          </cell>
          <cell r="N563">
            <v>1669</v>
          </cell>
          <cell r="O563">
            <v>1667</v>
          </cell>
          <cell r="P563">
            <v>1667</v>
          </cell>
          <cell r="Q563">
            <v>1667</v>
          </cell>
        </row>
        <row r="564">
          <cell r="B564" t="str">
            <v>30321033302</v>
          </cell>
          <cell r="C564" t="str">
            <v>30321</v>
          </cell>
          <cell r="D564">
            <v>3302</v>
          </cell>
          <cell r="E564">
            <v>374000</v>
          </cell>
          <cell r="F564">
            <v>31167</v>
          </cell>
          <cell r="G564">
            <v>31167</v>
          </cell>
          <cell r="H564">
            <v>31167</v>
          </cell>
          <cell r="I564">
            <v>31167</v>
          </cell>
          <cell r="J564">
            <v>31167</v>
          </cell>
          <cell r="K564">
            <v>31167</v>
          </cell>
          <cell r="L564">
            <v>31166</v>
          </cell>
          <cell r="M564">
            <v>31167</v>
          </cell>
          <cell r="N564">
            <v>31167</v>
          </cell>
          <cell r="O564">
            <v>31168</v>
          </cell>
          <cell r="P564">
            <v>31167</v>
          </cell>
          <cell r="Q564">
            <v>31167</v>
          </cell>
        </row>
        <row r="565">
          <cell r="B565" t="str">
            <v>30321033303</v>
          </cell>
          <cell r="C565" t="str">
            <v>30321</v>
          </cell>
          <cell r="D565">
            <v>3303</v>
          </cell>
          <cell r="E565">
            <v>215600</v>
          </cell>
          <cell r="F565">
            <v>17967</v>
          </cell>
          <cell r="G565">
            <v>17967</v>
          </cell>
          <cell r="H565">
            <v>17967</v>
          </cell>
          <cell r="I565">
            <v>17967</v>
          </cell>
          <cell r="J565">
            <v>17967</v>
          </cell>
          <cell r="K565">
            <v>17968</v>
          </cell>
          <cell r="L565">
            <v>17967</v>
          </cell>
          <cell r="M565">
            <v>17967</v>
          </cell>
          <cell r="N565">
            <v>17967</v>
          </cell>
          <cell r="O565">
            <v>17966</v>
          </cell>
          <cell r="P565">
            <v>17967</v>
          </cell>
          <cell r="Q565">
            <v>17967</v>
          </cell>
        </row>
        <row r="566">
          <cell r="B566" t="str">
            <v>30321033401</v>
          </cell>
          <cell r="C566" t="str">
            <v>30321</v>
          </cell>
          <cell r="D566">
            <v>3401</v>
          </cell>
          <cell r="E566">
            <v>107500</v>
          </cell>
          <cell r="F566">
            <v>8958</v>
          </cell>
          <cell r="G566">
            <v>8958</v>
          </cell>
          <cell r="H566">
            <v>8958</v>
          </cell>
          <cell r="I566">
            <v>8958</v>
          </cell>
          <cell r="J566">
            <v>8958</v>
          </cell>
          <cell r="K566">
            <v>8958</v>
          </cell>
          <cell r="L566">
            <v>8957</v>
          </cell>
          <cell r="M566">
            <v>8958</v>
          </cell>
          <cell r="N566">
            <v>8960</v>
          </cell>
          <cell r="O566">
            <v>8958</v>
          </cell>
          <cell r="P566">
            <v>8958</v>
          </cell>
          <cell r="Q566">
            <v>8958</v>
          </cell>
        </row>
        <row r="567">
          <cell r="B567" t="str">
            <v>30321033407</v>
          </cell>
          <cell r="C567" t="str">
            <v>30321</v>
          </cell>
          <cell r="D567">
            <v>3407</v>
          </cell>
          <cell r="E567">
            <v>2510700</v>
          </cell>
          <cell r="F567">
            <v>209225</v>
          </cell>
          <cell r="G567">
            <v>209225</v>
          </cell>
          <cell r="H567">
            <v>209225</v>
          </cell>
          <cell r="I567">
            <v>209225</v>
          </cell>
          <cell r="J567">
            <v>209225</v>
          </cell>
          <cell r="K567">
            <v>209225</v>
          </cell>
          <cell r="L567">
            <v>209225</v>
          </cell>
          <cell r="M567">
            <v>209225</v>
          </cell>
          <cell r="N567">
            <v>209225</v>
          </cell>
          <cell r="O567">
            <v>209225</v>
          </cell>
          <cell r="P567">
            <v>209225</v>
          </cell>
          <cell r="Q567">
            <v>209225</v>
          </cell>
        </row>
        <row r="568">
          <cell r="B568" t="str">
            <v>30321033408</v>
          </cell>
          <cell r="C568" t="str">
            <v>30321</v>
          </cell>
          <cell r="D568">
            <v>3408</v>
          </cell>
          <cell r="E568">
            <v>175500</v>
          </cell>
          <cell r="F568">
            <v>14625</v>
          </cell>
          <cell r="G568">
            <v>14625</v>
          </cell>
          <cell r="H568">
            <v>14625</v>
          </cell>
          <cell r="I568">
            <v>14625</v>
          </cell>
          <cell r="J568">
            <v>14625</v>
          </cell>
          <cell r="K568">
            <v>14625</v>
          </cell>
          <cell r="L568">
            <v>14625</v>
          </cell>
          <cell r="M568">
            <v>14625</v>
          </cell>
          <cell r="N568">
            <v>14625</v>
          </cell>
          <cell r="O568">
            <v>14625</v>
          </cell>
          <cell r="P568">
            <v>14625</v>
          </cell>
          <cell r="Q568">
            <v>14625</v>
          </cell>
        </row>
        <row r="569">
          <cell r="B569" t="str">
            <v>30321033418</v>
          </cell>
          <cell r="C569" t="str">
            <v>30321</v>
          </cell>
          <cell r="D569">
            <v>3418</v>
          </cell>
          <cell r="E569">
            <v>43500</v>
          </cell>
          <cell r="F569">
            <v>3625</v>
          </cell>
          <cell r="G569">
            <v>3625</v>
          </cell>
          <cell r="H569">
            <v>3625</v>
          </cell>
          <cell r="I569">
            <v>3625</v>
          </cell>
          <cell r="J569">
            <v>3625</v>
          </cell>
          <cell r="K569">
            <v>3625</v>
          </cell>
          <cell r="L569">
            <v>3625</v>
          </cell>
          <cell r="M569">
            <v>3625</v>
          </cell>
          <cell r="N569">
            <v>3625</v>
          </cell>
          <cell r="O569">
            <v>3625</v>
          </cell>
          <cell r="P569">
            <v>3625</v>
          </cell>
          <cell r="Q569">
            <v>3625</v>
          </cell>
        </row>
        <row r="570">
          <cell r="B570" t="str">
            <v>30321033419</v>
          </cell>
          <cell r="C570" t="str">
            <v>30321</v>
          </cell>
          <cell r="D570">
            <v>3419</v>
          </cell>
          <cell r="E570">
            <v>41300</v>
          </cell>
          <cell r="F570">
            <v>3442</v>
          </cell>
          <cell r="G570">
            <v>3442</v>
          </cell>
          <cell r="H570">
            <v>3442</v>
          </cell>
          <cell r="I570">
            <v>3442</v>
          </cell>
          <cell r="J570">
            <v>3441</v>
          </cell>
          <cell r="K570">
            <v>3442</v>
          </cell>
          <cell r="L570">
            <v>3442</v>
          </cell>
          <cell r="M570">
            <v>3443</v>
          </cell>
          <cell r="N570">
            <v>3442</v>
          </cell>
          <cell r="O570">
            <v>3442</v>
          </cell>
          <cell r="P570">
            <v>3442</v>
          </cell>
          <cell r="Q570">
            <v>3442</v>
          </cell>
        </row>
        <row r="571">
          <cell r="B571" t="str">
            <v>30322041302</v>
          </cell>
          <cell r="C571" t="str">
            <v>30322</v>
          </cell>
          <cell r="D571">
            <v>1302</v>
          </cell>
          <cell r="E571">
            <v>205000</v>
          </cell>
          <cell r="F571">
            <v>17083</v>
          </cell>
          <cell r="G571">
            <v>17083</v>
          </cell>
          <cell r="H571">
            <v>17083</v>
          </cell>
          <cell r="I571">
            <v>17083</v>
          </cell>
          <cell r="J571">
            <v>17083</v>
          </cell>
          <cell r="K571">
            <v>17083</v>
          </cell>
          <cell r="L571">
            <v>17083</v>
          </cell>
          <cell r="M571">
            <v>17083</v>
          </cell>
          <cell r="N571">
            <v>17083</v>
          </cell>
          <cell r="O571">
            <v>17083</v>
          </cell>
          <cell r="P571">
            <v>17083</v>
          </cell>
          <cell r="Q571">
            <v>17087</v>
          </cell>
        </row>
        <row r="572">
          <cell r="B572" t="str">
            <v>30322042103</v>
          </cell>
          <cell r="C572" t="str">
            <v>30322</v>
          </cell>
          <cell r="D572">
            <v>2103</v>
          </cell>
          <cell r="E572">
            <v>27200</v>
          </cell>
          <cell r="F572">
            <v>2267</v>
          </cell>
          <cell r="G572">
            <v>2267</v>
          </cell>
          <cell r="H572">
            <v>2267</v>
          </cell>
          <cell r="I572">
            <v>2267</v>
          </cell>
          <cell r="J572">
            <v>2267</v>
          </cell>
          <cell r="K572">
            <v>2267</v>
          </cell>
          <cell r="L572">
            <v>2267</v>
          </cell>
          <cell r="M572">
            <v>2267</v>
          </cell>
          <cell r="N572">
            <v>2267</v>
          </cell>
          <cell r="O572">
            <v>2267</v>
          </cell>
          <cell r="P572">
            <v>2267</v>
          </cell>
          <cell r="Q572">
            <v>2263</v>
          </cell>
        </row>
        <row r="573">
          <cell r="B573" t="str">
            <v>30322042202</v>
          </cell>
          <cell r="C573" t="str">
            <v>30322</v>
          </cell>
          <cell r="D573">
            <v>2202</v>
          </cell>
          <cell r="E573">
            <v>119560</v>
          </cell>
          <cell r="F573">
            <v>9963</v>
          </cell>
          <cell r="G573">
            <v>9963</v>
          </cell>
          <cell r="H573">
            <v>9963</v>
          </cell>
          <cell r="I573">
            <v>9963</v>
          </cell>
          <cell r="J573">
            <v>9963</v>
          </cell>
          <cell r="K573">
            <v>9963</v>
          </cell>
          <cell r="L573">
            <v>9963</v>
          </cell>
          <cell r="M573">
            <v>9963</v>
          </cell>
          <cell r="N573">
            <v>9963</v>
          </cell>
          <cell r="O573">
            <v>9963</v>
          </cell>
          <cell r="P573">
            <v>9963</v>
          </cell>
          <cell r="Q573">
            <v>9967</v>
          </cell>
        </row>
        <row r="574">
          <cell r="B574" t="str">
            <v>30322042207</v>
          </cell>
          <cell r="C574" t="str">
            <v>30322</v>
          </cell>
          <cell r="D574">
            <v>2207</v>
          </cell>
          <cell r="E574">
            <v>38686</v>
          </cell>
          <cell r="F574">
            <v>3224</v>
          </cell>
          <cell r="G574">
            <v>3224</v>
          </cell>
          <cell r="H574">
            <v>3224</v>
          </cell>
          <cell r="I574">
            <v>3224</v>
          </cell>
          <cell r="J574">
            <v>3224</v>
          </cell>
          <cell r="K574">
            <v>3224</v>
          </cell>
          <cell r="L574">
            <v>3224</v>
          </cell>
          <cell r="M574">
            <v>3224</v>
          </cell>
          <cell r="N574">
            <v>3224</v>
          </cell>
          <cell r="O574">
            <v>3224</v>
          </cell>
          <cell r="P574">
            <v>3224</v>
          </cell>
          <cell r="Q574">
            <v>3222</v>
          </cell>
        </row>
        <row r="575">
          <cell r="B575" t="str">
            <v>30322042208</v>
          </cell>
          <cell r="C575" t="str">
            <v>30322</v>
          </cell>
          <cell r="D575">
            <v>2208</v>
          </cell>
          <cell r="E575">
            <v>7858</v>
          </cell>
          <cell r="F575">
            <v>655</v>
          </cell>
          <cell r="G575">
            <v>655</v>
          </cell>
          <cell r="H575">
            <v>655</v>
          </cell>
          <cell r="I575">
            <v>655</v>
          </cell>
          <cell r="J575">
            <v>655</v>
          </cell>
          <cell r="K575">
            <v>655</v>
          </cell>
          <cell r="L575">
            <v>655</v>
          </cell>
          <cell r="M575">
            <v>655</v>
          </cell>
          <cell r="N575">
            <v>655</v>
          </cell>
          <cell r="O575">
            <v>655</v>
          </cell>
          <cell r="P575">
            <v>655</v>
          </cell>
          <cell r="Q575">
            <v>653</v>
          </cell>
        </row>
        <row r="576">
          <cell r="B576" t="str">
            <v>30322042701</v>
          </cell>
          <cell r="C576" t="str">
            <v>30322</v>
          </cell>
          <cell r="D576">
            <v>2701</v>
          </cell>
          <cell r="E576">
            <v>48900</v>
          </cell>
          <cell r="F576">
            <v>8150</v>
          </cell>
          <cell r="G576">
            <v>0</v>
          </cell>
          <cell r="H576">
            <v>8150</v>
          </cell>
          <cell r="I576">
            <v>0</v>
          </cell>
          <cell r="J576">
            <v>8150</v>
          </cell>
          <cell r="K576">
            <v>0</v>
          </cell>
          <cell r="L576">
            <v>8150</v>
          </cell>
          <cell r="M576">
            <v>0</v>
          </cell>
          <cell r="N576">
            <v>8150</v>
          </cell>
          <cell r="O576">
            <v>0</v>
          </cell>
          <cell r="P576">
            <v>8150</v>
          </cell>
          <cell r="Q576">
            <v>0</v>
          </cell>
        </row>
        <row r="577">
          <cell r="B577" t="str">
            <v>30322042702</v>
          </cell>
          <cell r="C577" t="str">
            <v>30322</v>
          </cell>
          <cell r="D577">
            <v>2702</v>
          </cell>
          <cell r="E577">
            <v>8600</v>
          </cell>
          <cell r="F577">
            <v>1432</v>
          </cell>
          <cell r="G577">
            <v>0</v>
          </cell>
          <cell r="H577">
            <v>1432</v>
          </cell>
          <cell r="I577">
            <v>0</v>
          </cell>
          <cell r="J577">
            <v>1432</v>
          </cell>
          <cell r="K577">
            <v>0</v>
          </cell>
          <cell r="L577">
            <v>1432</v>
          </cell>
          <cell r="M577">
            <v>0</v>
          </cell>
          <cell r="N577">
            <v>1432</v>
          </cell>
          <cell r="O577">
            <v>0</v>
          </cell>
          <cell r="P577">
            <v>1440</v>
          </cell>
          <cell r="Q577">
            <v>0</v>
          </cell>
        </row>
        <row r="578">
          <cell r="B578" t="str">
            <v>30322042705</v>
          </cell>
          <cell r="C578" t="str">
            <v>30322</v>
          </cell>
          <cell r="D578">
            <v>2705</v>
          </cell>
          <cell r="E578">
            <v>9000</v>
          </cell>
          <cell r="F578">
            <v>1500</v>
          </cell>
          <cell r="G578">
            <v>0</v>
          </cell>
          <cell r="H578">
            <v>1500</v>
          </cell>
          <cell r="I578">
            <v>0</v>
          </cell>
          <cell r="J578">
            <v>1500</v>
          </cell>
          <cell r="K578">
            <v>0</v>
          </cell>
          <cell r="L578">
            <v>1500</v>
          </cell>
          <cell r="M578">
            <v>0</v>
          </cell>
          <cell r="N578">
            <v>1500</v>
          </cell>
          <cell r="O578">
            <v>0</v>
          </cell>
          <cell r="P578">
            <v>1500</v>
          </cell>
          <cell r="Q578">
            <v>0</v>
          </cell>
        </row>
        <row r="579">
          <cell r="B579" t="str">
            <v>30322042800</v>
          </cell>
          <cell r="C579" t="str">
            <v>30322</v>
          </cell>
          <cell r="D579">
            <v>2800</v>
          </cell>
          <cell r="E579">
            <v>39600</v>
          </cell>
          <cell r="F579">
            <v>3300</v>
          </cell>
          <cell r="G579">
            <v>3300</v>
          </cell>
          <cell r="H579">
            <v>3300</v>
          </cell>
          <cell r="I579">
            <v>3300</v>
          </cell>
          <cell r="J579">
            <v>3300</v>
          </cell>
          <cell r="K579">
            <v>3300</v>
          </cell>
          <cell r="L579">
            <v>3300</v>
          </cell>
          <cell r="M579">
            <v>3300</v>
          </cell>
          <cell r="N579">
            <v>3300</v>
          </cell>
          <cell r="O579">
            <v>3300</v>
          </cell>
          <cell r="P579">
            <v>3300</v>
          </cell>
          <cell r="Q579">
            <v>3300</v>
          </cell>
        </row>
        <row r="580">
          <cell r="B580" t="str">
            <v>30322042900</v>
          </cell>
          <cell r="C580" t="str">
            <v>30322</v>
          </cell>
          <cell r="D580">
            <v>2900</v>
          </cell>
          <cell r="E580">
            <v>170400</v>
          </cell>
          <cell r="F580">
            <v>14200</v>
          </cell>
          <cell r="G580">
            <v>14200</v>
          </cell>
          <cell r="H580">
            <v>14200</v>
          </cell>
          <cell r="I580">
            <v>14200</v>
          </cell>
          <cell r="J580">
            <v>14200</v>
          </cell>
          <cell r="K580">
            <v>14200</v>
          </cell>
          <cell r="L580">
            <v>14200</v>
          </cell>
          <cell r="M580">
            <v>14200</v>
          </cell>
          <cell r="N580">
            <v>14200</v>
          </cell>
          <cell r="O580">
            <v>14200</v>
          </cell>
          <cell r="P580">
            <v>14200</v>
          </cell>
          <cell r="Q580">
            <v>14200</v>
          </cell>
        </row>
        <row r="581">
          <cell r="B581" t="str">
            <v>30322042907</v>
          </cell>
          <cell r="C581" t="str">
            <v>30322</v>
          </cell>
          <cell r="D581">
            <v>2907</v>
          </cell>
          <cell r="E581">
            <v>50100</v>
          </cell>
          <cell r="F581">
            <v>8350</v>
          </cell>
          <cell r="G581">
            <v>0</v>
          </cell>
          <cell r="H581">
            <v>8350</v>
          </cell>
          <cell r="I581">
            <v>0</v>
          </cell>
          <cell r="J581">
            <v>8350</v>
          </cell>
          <cell r="K581">
            <v>0</v>
          </cell>
          <cell r="L581">
            <v>8350</v>
          </cell>
          <cell r="M581">
            <v>0</v>
          </cell>
          <cell r="N581">
            <v>8350</v>
          </cell>
          <cell r="O581">
            <v>0</v>
          </cell>
          <cell r="P581">
            <v>8350</v>
          </cell>
          <cell r="Q581">
            <v>0</v>
          </cell>
        </row>
        <row r="582">
          <cell r="B582" t="str">
            <v>30322043101</v>
          </cell>
          <cell r="C582" t="str">
            <v>30322</v>
          </cell>
          <cell r="D582">
            <v>3101</v>
          </cell>
          <cell r="E582">
            <v>26696</v>
          </cell>
          <cell r="F582">
            <v>2224</v>
          </cell>
          <cell r="G582">
            <v>2224</v>
          </cell>
          <cell r="H582">
            <v>2224</v>
          </cell>
          <cell r="I582">
            <v>2224</v>
          </cell>
          <cell r="J582">
            <v>2224</v>
          </cell>
          <cell r="K582">
            <v>2224</v>
          </cell>
          <cell r="L582">
            <v>2224</v>
          </cell>
          <cell r="M582">
            <v>2224</v>
          </cell>
          <cell r="N582">
            <v>2224</v>
          </cell>
          <cell r="O582">
            <v>2224</v>
          </cell>
          <cell r="P582">
            <v>2224</v>
          </cell>
          <cell r="Q582">
            <v>2232</v>
          </cell>
        </row>
        <row r="583">
          <cell r="B583" t="str">
            <v>30322043103</v>
          </cell>
          <cell r="C583" t="str">
            <v>30322</v>
          </cell>
          <cell r="D583">
            <v>3103</v>
          </cell>
          <cell r="E583">
            <v>18004</v>
          </cell>
          <cell r="F583">
            <v>1500</v>
          </cell>
          <cell r="G583">
            <v>1500</v>
          </cell>
          <cell r="H583">
            <v>1500</v>
          </cell>
          <cell r="I583">
            <v>1500</v>
          </cell>
          <cell r="J583">
            <v>1500</v>
          </cell>
          <cell r="K583">
            <v>1500</v>
          </cell>
          <cell r="L583">
            <v>1500</v>
          </cell>
          <cell r="M583">
            <v>1500</v>
          </cell>
          <cell r="N583">
            <v>1500</v>
          </cell>
          <cell r="O583">
            <v>1500</v>
          </cell>
          <cell r="P583">
            <v>1500</v>
          </cell>
          <cell r="Q583">
            <v>1504</v>
          </cell>
        </row>
        <row r="584">
          <cell r="B584" t="str">
            <v>30322043302</v>
          </cell>
          <cell r="C584" t="str">
            <v>30322</v>
          </cell>
          <cell r="D584">
            <v>3302</v>
          </cell>
          <cell r="E584">
            <v>119200</v>
          </cell>
          <cell r="F584">
            <v>9933</v>
          </cell>
          <cell r="G584">
            <v>9933</v>
          </cell>
          <cell r="H584">
            <v>9933</v>
          </cell>
          <cell r="I584">
            <v>9933</v>
          </cell>
          <cell r="J584">
            <v>9933</v>
          </cell>
          <cell r="K584">
            <v>9933</v>
          </cell>
          <cell r="L584">
            <v>9933</v>
          </cell>
          <cell r="M584">
            <v>9933</v>
          </cell>
          <cell r="N584">
            <v>9933</v>
          </cell>
          <cell r="O584">
            <v>9933</v>
          </cell>
          <cell r="P584">
            <v>9933</v>
          </cell>
          <cell r="Q584">
            <v>9937</v>
          </cell>
        </row>
        <row r="585">
          <cell r="B585" t="str">
            <v>30322043303</v>
          </cell>
          <cell r="C585" t="str">
            <v>30322</v>
          </cell>
          <cell r="D585">
            <v>3303</v>
          </cell>
          <cell r="E585">
            <v>8200</v>
          </cell>
          <cell r="F585">
            <v>683</v>
          </cell>
          <cell r="G585">
            <v>683</v>
          </cell>
          <cell r="H585">
            <v>683</v>
          </cell>
          <cell r="I585">
            <v>683</v>
          </cell>
          <cell r="J585">
            <v>683</v>
          </cell>
          <cell r="K585">
            <v>683</v>
          </cell>
          <cell r="L585">
            <v>683</v>
          </cell>
          <cell r="M585">
            <v>683</v>
          </cell>
          <cell r="N585">
            <v>683</v>
          </cell>
          <cell r="O585">
            <v>683</v>
          </cell>
          <cell r="P585">
            <v>683</v>
          </cell>
          <cell r="Q585">
            <v>687</v>
          </cell>
        </row>
        <row r="586">
          <cell r="B586" t="str">
            <v>30323041302</v>
          </cell>
          <cell r="C586" t="str">
            <v>30323</v>
          </cell>
          <cell r="D586">
            <v>1302</v>
          </cell>
          <cell r="E586">
            <v>1080800</v>
          </cell>
          <cell r="F586">
            <v>90067</v>
          </cell>
          <cell r="G586">
            <v>90067</v>
          </cell>
          <cell r="H586">
            <v>90067</v>
          </cell>
          <cell r="I586">
            <v>90067</v>
          </cell>
          <cell r="J586">
            <v>90067</v>
          </cell>
          <cell r="K586">
            <v>90067</v>
          </cell>
          <cell r="L586">
            <v>90067</v>
          </cell>
          <cell r="M586">
            <v>90067</v>
          </cell>
          <cell r="N586">
            <v>90067</v>
          </cell>
          <cell r="O586">
            <v>90067</v>
          </cell>
          <cell r="P586">
            <v>90067</v>
          </cell>
          <cell r="Q586">
            <v>90067</v>
          </cell>
        </row>
        <row r="587">
          <cell r="B587" t="str">
            <v>30323042103</v>
          </cell>
          <cell r="C587" t="str">
            <v>30323</v>
          </cell>
          <cell r="D587">
            <v>2103</v>
          </cell>
          <cell r="E587">
            <v>229992</v>
          </cell>
          <cell r="F587">
            <v>19166</v>
          </cell>
          <cell r="G587">
            <v>19166</v>
          </cell>
          <cell r="H587">
            <v>19166</v>
          </cell>
          <cell r="I587">
            <v>19166</v>
          </cell>
          <cell r="J587">
            <v>19166</v>
          </cell>
          <cell r="K587">
            <v>19166</v>
          </cell>
          <cell r="L587">
            <v>19166</v>
          </cell>
          <cell r="M587">
            <v>19166</v>
          </cell>
          <cell r="N587">
            <v>19166</v>
          </cell>
          <cell r="O587">
            <v>19166</v>
          </cell>
          <cell r="P587">
            <v>19166</v>
          </cell>
          <cell r="Q587">
            <v>19166</v>
          </cell>
        </row>
        <row r="588">
          <cell r="B588" t="str">
            <v>30323042202</v>
          </cell>
          <cell r="C588" t="str">
            <v>30323</v>
          </cell>
          <cell r="D588">
            <v>2202</v>
          </cell>
          <cell r="E588">
            <v>245628</v>
          </cell>
          <cell r="F588">
            <v>20469</v>
          </cell>
          <cell r="G588">
            <v>20469</v>
          </cell>
          <cell r="H588">
            <v>20469</v>
          </cell>
          <cell r="I588">
            <v>20469</v>
          </cell>
          <cell r="J588">
            <v>20469</v>
          </cell>
          <cell r="K588">
            <v>20469</v>
          </cell>
          <cell r="L588">
            <v>20469</v>
          </cell>
          <cell r="M588">
            <v>20469</v>
          </cell>
          <cell r="N588">
            <v>20469</v>
          </cell>
          <cell r="O588">
            <v>20469</v>
          </cell>
          <cell r="P588">
            <v>20469</v>
          </cell>
          <cell r="Q588">
            <v>20469</v>
          </cell>
        </row>
        <row r="589">
          <cell r="B589" t="str">
            <v>30323042207</v>
          </cell>
          <cell r="C589" t="str">
            <v>30323</v>
          </cell>
          <cell r="D589">
            <v>2207</v>
          </cell>
          <cell r="E589">
            <v>22260</v>
          </cell>
          <cell r="F589">
            <v>1855</v>
          </cell>
          <cell r="G589">
            <v>1855</v>
          </cell>
          <cell r="H589">
            <v>1855</v>
          </cell>
          <cell r="I589">
            <v>1855</v>
          </cell>
          <cell r="J589">
            <v>1855</v>
          </cell>
          <cell r="K589">
            <v>1855</v>
          </cell>
          <cell r="L589">
            <v>1855</v>
          </cell>
          <cell r="M589">
            <v>1855</v>
          </cell>
          <cell r="N589">
            <v>1855</v>
          </cell>
          <cell r="O589">
            <v>1855</v>
          </cell>
          <cell r="P589">
            <v>1855</v>
          </cell>
          <cell r="Q589">
            <v>1855</v>
          </cell>
        </row>
        <row r="590">
          <cell r="B590" t="str">
            <v>30323042208</v>
          </cell>
          <cell r="C590" t="str">
            <v>30323</v>
          </cell>
          <cell r="D590">
            <v>2208</v>
          </cell>
          <cell r="E590">
            <v>9600</v>
          </cell>
          <cell r="F590">
            <v>800</v>
          </cell>
          <cell r="G590">
            <v>800</v>
          </cell>
          <cell r="H590">
            <v>800</v>
          </cell>
          <cell r="I590">
            <v>800</v>
          </cell>
          <cell r="J590">
            <v>800</v>
          </cell>
          <cell r="K590">
            <v>800</v>
          </cell>
          <cell r="L590">
            <v>800</v>
          </cell>
          <cell r="M590">
            <v>800</v>
          </cell>
          <cell r="N590">
            <v>800</v>
          </cell>
          <cell r="O590">
            <v>800</v>
          </cell>
          <cell r="P590">
            <v>800</v>
          </cell>
          <cell r="Q590">
            <v>800</v>
          </cell>
        </row>
        <row r="591">
          <cell r="B591" t="str">
            <v>30323042306</v>
          </cell>
          <cell r="C591" t="str">
            <v>30323</v>
          </cell>
          <cell r="D591">
            <v>2306</v>
          </cell>
          <cell r="E591">
            <v>6000</v>
          </cell>
          <cell r="F591">
            <v>500</v>
          </cell>
          <cell r="G591">
            <v>500</v>
          </cell>
          <cell r="H591">
            <v>500</v>
          </cell>
          <cell r="I591">
            <v>500</v>
          </cell>
          <cell r="J591">
            <v>500</v>
          </cell>
          <cell r="K591">
            <v>500</v>
          </cell>
          <cell r="L591">
            <v>500</v>
          </cell>
          <cell r="M591">
            <v>500</v>
          </cell>
          <cell r="N591">
            <v>500</v>
          </cell>
          <cell r="O591">
            <v>500</v>
          </cell>
          <cell r="P591">
            <v>500</v>
          </cell>
          <cell r="Q591">
            <v>500</v>
          </cell>
        </row>
        <row r="592">
          <cell r="B592" t="str">
            <v>30323042405</v>
          </cell>
          <cell r="C592" t="str">
            <v>30323</v>
          </cell>
          <cell r="D592">
            <v>2405</v>
          </cell>
          <cell r="E592">
            <v>180000</v>
          </cell>
          <cell r="F592">
            <v>15000</v>
          </cell>
          <cell r="G592">
            <v>15000</v>
          </cell>
          <cell r="H592">
            <v>15000</v>
          </cell>
          <cell r="I592">
            <v>15000</v>
          </cell>
          <cell r="J592">
            <v>15000</v>
          </cell>
          <cell r="K592">
            <v>15000</v>
          </cell>
          <cell r="L592">
            <v>15000</v>
          </cell>
          <cell r="M592">
            <v>15000</v>
          </cell>
          <cell r="N592">
            <v>15000</v>
          </cell>
          <cell r="O592">
            <v>15000</v>
          </cell>
          <cell r="P592">
            <v>15000</v>
          </cell>
          <cell r="Q592">
            <v>15000</v>
          </cell>
        </row>
        <row r="593">
          <cell r="B593" t="str">
            <v>30323042701</v>
          </cell>
          <cell r="C593" t="str">
            <v>30323</v>
          </cell>
          <cell r="D593">
            <v>2701</v>
          </cell>
          <cell r="E593">
            <v>84000</v>
          </cell>
          <cell r="F593">
            <v>7000</v>
          </cell>
          <cell r="G593">
            <v>7000</v>
          </cell>
          <cell r="H593">
            <v>7000</v>
          </cell>
          <cell r="I593">
            <v>7000</v>
          </cell>
          <cell r="J593">
            <v>7000</v>
          </cell>
          <cell r="K593">
            <v>7000</v>
          </cell>
          <cell r="L593">
            <v>7000</v>
          </cell>
          <cell r="M593">
            <v>7000</v>
          </cell>
          <cell r="N593">
            <v>7000</v>
          </cell>
          <cell r="O593">
            <v>7000</v>
          </cell>
          <cell r="P593">
            <v>7000</v>
          </cell>
          <cell r="Q593">
            <v>7000</v>
          </cell>
        </row>
        <row r="594">
          <cell r="B594" t="str">
            <v>30323042702</v>
          </cell>
          <cell r="C594" t="str">
            <v>30323</v>
          </cell>
          <cell r="D594">
            <v>2702</v>
          </cell>
          <cell r="E594">
            <v>33000</v>
          </cell>
          <cell r="F594">
            <v>2750</v>
          </cell>
          <cell r="G594">
            <v>2750</v>
          </cell>
          <cell r="H594">
            <v>2750</v>
          </cell>
          <cell r="I594">
            <v>2750</v>
          </cell>
          <cell r="J594">
            <v>2750</v>
          </cell>
          <cell r="K594">
            <v>2750</v>
          </cell>
          <cell r="L594">
            <v>2750</v>
          </cell>
          <cell r="M594">
            <v>2750</v>
          </cell>
          <cell r="N594">
            <v>2750</v>
          </cell>
          <cell r="O594">
            <v>2750</v>
          </cell>
          <cell r="P594">
            <v>2750</v>
          </cell>
          <cell r="Q594">
            <v>2750</v>
          </cell>
        </row>
        <row r="595">
          <cell r="B595" t="str">
            <v>30323042705</v>
          </cell>
          <cell r="C595" t="str">
            <v>30323</v>
          </cell>
          <cell r="D595">
            <v>2705</v>
          </cell>
          <cell r="E595">
            <v>490704</v>
          </cell>
          <cell r="F595">
            <v>17558</v>
          </cell>
          <cell r="G595">
            <v>217558</v>
          </cell>
          <cell r="H595">
            <v>17558</v>
          </cell>
          <cell r="I595">
            <v>17558</v>
          </cell>
          <cell r="J595">
            <v>17558</v>
          </cell>
          <cell r="K595">
            <v>17558</v>
          </cell>
          <cell r="L595">
            <v>17558</v>
          </cell>
          <cell r="M595">
            <v>17558</v>
          </cell>
          <cell r="N595">
            <v>17558</v>
          </cell>
          <cell r="O595">
            <v>17558</v>
          </cell>
          <cell r="P595">
            <v>97566</v>
          </cell>
          <cell r="Q595">
            <v>17558</v>
          </cell>
        </row>
        <row r="596">
          <cell r="B596" t="str">
            <v>30323042800</v>
          </cell>
          <cell r="C596" t="str">
            <v>30323</v>
          </cell>
          <cell r="D596">
            <v>2800</v>
          </cell>
          <cell r="E596">
            <v>726408</v>
          </cell>
          <cell r="F596">
            <v>60534</v>
          </cell>
          <cell r="G596">
            <v>60534</v>
          </cell>
          <cell r="H596">
            <v>60534</v>
          </cell>
          <cell r="I596">
            <v>60534</v>
          </cell>
          <cell r="J596">
            <v>60534</v>
          </cell>
          <cell r="K596">
            <v>60534</v>
          </cell>
          <cell r="L596">
            <v>60534</v>
          </cell>
          <cell r="M596">
            <v>60534</v>
          </cell>
          <cell r="N596">
            <v>60534</v>
          </cell>
          <cell r="O596">
            <v>60534</v>
          </cell>
          <cell r="P596">
            <v>60534</v>
          </cell>
          <cell r="Q596">
            <v>60534</v>
          </cell>
        </row>
        <row r="597">
          <cell r="B597" t="str">
            <v>30323042900</v>
          </cell>
          <cell r="C597" t="str">
            <v>30323</v>
          </cell>
          <cell r="D597">
            <v>2900</v>
          </cell>
          <cell r="E597">
            <v>60000</v>
          </cell>
          <cell r="F597">
            <v>5000</v>
          </cell>
          <cell r="G597">
            <v>5000</v>
          </cell>
          <cell r="H597">
            <v>5000</v>
          </cell>
          <cell r="I597">
            <v>5000</v>
          </cell>
          <cell r="J597">
            <v>5000</v>
          </cell>
          <cell r="K597">
            <v>5000</v>
          </cell>
          <cell r="L597">
            <v>5000</v>
          </cell>
          <cell r="M597">
            <v>5000</v>
          </cell>
          <cell r="N597">
            <v>5000</v>
          </cell>
          <cell r="O597">
            <v>5000</v>
          </cell>
          <cell r="P597">
            <v>5000</v>
          </cell>
          <cell r="Q597">
            <v>5000</v>
          </cell>
        </row>
        <row r="598">
          <cell r="B598" t="str">
            <v>30323042907</v>
          </cell>
          <cell r="C598" t="str">
            <v>30323</v>
          </cell>
          <cell r="D598">
            <v>2907</v>
          </cell>
          <cell r="E598">
            <v>56100</v>
          </cell>
          <cell r="F598">
            <v>4675</v>
          </cell>
          <cell r="G598">
            <v>4675</v>
          </cell>
          <cell r="H598">
            <v>4675</v>
          </cell>
          <cell r="I598">
            <v>4675</v>
          </cell>
          <cell r="J598">
            <v>4675</v>
          </cell>
          <cell r="K598">
            <v>4675</v>
          </cell>
          <cell r="L598">
            <v>4675</v>
          </cell>
          <cell r="M598">
            <v>4675</v>
          </cell>
          <cell r="N598">
            <v>4675</v>
          </cell>
          <cell r="O598">
            <v>4675</v>
          </cell>
          <cell r="P598">
            <v>4675</v>
          </cell>
          <cell r="Q598">
            <v>4675</v>
          </cell>
        </row>
        <row r="599">
          <cell r="B599" t="str">
            <v>30323043101</v>
          </cell>
          <cell r="C599" t="str">
            <v>30323</v>
          </cell>
          <cell r="D599">
            <v>3101</v>
          </cell>
          <cell r="E599">
            <v>420000</v>
          </cell>
          <cell r="F599">
            <v>35000</v>
          </cell>
          <cell r="G599">
            <v>35000</v>
          </cell>
          <cell r="H599">
            <v>35000</v>
          </cell>
          <cell r="I599">
            <v>35000</v>
          </cell>
          <cell r="J599">
            <v>35000</v>
          </cell>
          <cell r="K599">
            <v>35000</v>
          </cell>
          <cell r="L599">
            <v>35000</v>
          </cell>
          <cell r="M599">
            <v>35000</v>
          </cell>
          <cell r="N599">
            <v>35000</v>
          </cell>
          <cell r="O599">
            <v>35000</v>
          </cell>
          <cell r="P599">
            <v>35000</v>
          </cell>
          <cell r="Q599">
            <v>35000</v>
          </cell>
        </row>
        <row r="600">
          <cell r="B600" t="str">
            <v>30323043103</v>
          </cell>
          <cell r="C600" t="str">
            <v>30323</v>
          </cell>
          <cell r="D600">
            <v>3103</v>
          </cell>
          <cell r="E600">
            <v>192996</v>
          </cell>
          <cell r="F600">
            <v>16083</v>
          </cell>
          <cell r="G600">
            <v>16083</v>
          </cell>
          <cell r="H600">
            <v>16083</v>
          </cell>
          <cell r="I600">
            <v>16083</v>
          </cell>
          <cell r="J600">
            <v>16083</v>
          </cell>
          <cell r="K600">
            <v>16083</v>
          </cell>
          <cell r="L600">
            <v>16083</v>
          </cell>
          <cell r="M600">
            <v>16083</v>
          </cell>
          <cell r="N600">
            <v>16083</v>
          </cell>
          <cell r="O600">
            <v>16083</v>
          </cell>
          <cell r="P600">
            <v>16083</v>
          </cell>
          <cell r="Q600">
            <v>16083</v>
          </cell>
        </row>
        <row r="601">
          <cell r="B601" t="str">
            <v>30323043302</v>
          </cell>
          <cell r="C601" t="str">
            <v>30323</v>
          </cell>
          <cell r="D601">
            <v>3302</v>
          </cell>
          <cell r="E601">
            <v>120000</v>
          </cell>
          <cell r="F601">
            <v>10000</v>
          </cell>
          <cell r="G601">
            <v>10000</v>
          </cell>
          <cell r="H601">
            <v>10000</v>
          </cell>
          <cell r="I601">
            <v>10000</v>
          </cell>
          <cell r="J601">
            <v>10000</v>
          </cell>
          <cell r="K601">
            <v>10000</v>
          </cell>
          <cell r="L601">
            <v>10000</v>
          </cell>
          <cell r="M601">
            <v>10000</v>
          </cell>
          <cell r="N601">
            <v>10000</v>
          </cell>
          <cell r="O601">
            <v>10000</v>
          </cell>
          <cell r="P601">
            <v>10000</v>
          </cell>
          <cell r="Q601">
            <v>10000</v>
          </cell>
        </row>
        <row r="602">
          <cell r="B602" t="str">
            <v>30323043303</v>
          </cell>
          <cell r="C602" t="str">
            <v>30323</v>
          </cell>
          <cell r="D602">
            <v>3303</v>
          </cell>
          <cell r="E602">
            <v>120000</v>
          </cell>
          <cell r="F602">
            <v>10000</v>
          </cell>
          <cell r="G602">
            <v>10000</v>
          </cell>
          <cell r="H602">
            <v>10000</v>
          </cell>
          <cell r="I602">
            <v>10000</v>
          </cell>
          <cell r="J602">
            <v>10000</v>
          </cell>
          <cell r="K602">
            <v>10000</v>
          </cell>
          <cell r="L602">
            <v>10000</v>
          </cell>
          <cell r="M602">
            <v>10000</v>
          </cell>
          <cell r="N602">
            <v>10000</v>
          </cell>
          <cell r="O602">
            <v>10000</v>
          </cell>
          <cell r="P602">
            <v>10000</v>
          </cell>
          <cell r="Q602">
            <v>10000</v>
          </cell>
        </row>
        <row r="603">
          <cell r="B603" t="str">
            <v>30324041302</v>
          </cell>
          <cell r="C603" t="str">
            <v>30324</v>
          </cell>
          <cell r="D603">
            <v>1302</v>
          </cell>
          <cell r="E603">
            <v>425500</v>
          </cell>
          <cell r="F603">
            <v>35458</v>
          </cell>
          <cell r="G603">
            <v>35458</v>
          </cell>
          <cell r="H603">
            <v>35458</v>
          </cell>
          <cell r="I603">
            <v>35458</v>
          </cell>
          <cell r="J603">
            <v>35458</v>
          </cell>
          <cell r="K603">
            <v>35458</v>
          </cell>
          <cell r="L603">
            <v>35458</v>
          </cell>
          <cell r="M603">
            <v>35458</v>
          </cell>
          <cell r="N603">
            <v>35458</v>
          </cell>
          <cell r="O603">
            <v>35458</v>
          </cell>
          <cell r="P603">
            <v>35458</v>
          </cell>
          <cell r="Q603">
            <v>35462</v>
          </cell>
        </row>
        <row r="604">
          <cell r="B604" t="str">
            <v>30324042103</v>
          </cell>
          <cell r="C604" t="str">
            <v>30324</v>
          </cell>
          <cell r="D604">
            <v>2103</v>
          </cell>
          <cell r="E604">
            <v>33700</v>
          </cell>
          <cell r="F604">
            <v>2808</v>
          </cell>
          <cell r="G604">
            <v>2808</v>
          </cell>
          <cell r="H604">
            <v>2808</v>
          </cell>
          <cell r="I604">
            <v>2808</v>
          </cell>
          <cell r="J604">
            <v>2808</v>
          </cell>
          <cell r="K604">
            <v>2808</v>
          </cell>
          <cell r="L604">
            <v>2808</v>
          </cell>
          <cell r="M604">
            <v>2808</v>
          </cell>
          <cell r="N604">
            <v>2808</v>
          </cell>
          <cell r="O604">
            <v>2808</v>
          </cell>
          <cell r="P604">
            <v>2808</v>
          </cell>
          <cell r="Q604">
            <v>2812</v>
          </cell>
        </row>
        <row r="605">
          <cell r="B605" t="str">
            <v>30324042202</v>
          </cell>
          <cell r="C605" t="str">
            <v>30324</v>
          </cell>
          <cell r="D605">
            <v>2202</v>
          </cell>
          <cell r="E605">
            <v>968092</v>
          </cell>
          <cell r="F605">
            <v>80674</v>
          </cell>
          <cell r="G605">
            <v>80674</v>
          </cell>
          <cell r="H605">
            <v>80674</v>
          </cell>
          <cell r="I605">
            <v>80674</v>
          </cell>
          <cell r="J605">
            <v>80674</v>
          </cell>
          <cell r="K605">
            <v>80674</v>
          </cell>
          <cell r="L605">
            <v>80674</v>
          </cell>
          <cell r="M605">
            <v>80674</v>
          </cell>
          <cell r="N605">
            <v>80674</v>
          </cell>
          <cell r="O605">
            <v>80674</v>
          </cell>
          <cell r="P605">
            <v>80674</v>
          </cell>
          <cell r="Q605">
            <v>80678</v>
          </cell>
        </row>
        <row r="606">
          <cell r="B606" t="str">
            <v>30324042207</v>
          </cell>
          <cell r="C606" t="str">
            <v>30324</v>
          </cell>
          <cell r="D606">
            <v>2207</v>
          </cell>
          <cell r="E606">
            <v>52486</v>
          </cell>
          <cell r="F606">
            <v>4374</v>
          </cell>
          <cell r="G606">
            <v>4374</v>
          </cell>
          <cell r="H606">
            <v>4374</v>
          </cell>
          <cell r="I606">
            <v>4374</v>
          </cell>
          <cell r="J606">
            <v>4374</v>
          </cell>
          <cell r="K606">
            <v>4374</v>
          </cell>
          <cell r="L606">
            <v>4374</v>
          </cell>
          <cell r="M606">
            <v>4374</v>
          </cell>
          <cell r="N606">
            <v>4374</v>
          </cell>
          <cell r="O606">
            <v>4374</v>
          </cell>
          <cell r="P606">
            <v>4374</v>
          </cell>
          <cell r="Q606">
            <v>4372</v>
          </cell>
        </row>
        <row r="607">
          <cell r="B607" t="str">
            <v>30324042306</v>
          </cell>
          <cell r="C607" t="str">
            <v>30324</v>
          </cell>
          <cell r="D607">
            <v>2306</v>
          </cell>
          <cell r="E607">
            <v>45800</v>
          </cell>
          <cell r="F607">
            <v>3817</v>
          </cell>
          <cell r="G607">
            <v>3817</v>
          </cell>
          <cell r="H607">
            <v>3817</v>
          </cell>
          <cell r="I607">
            <v>3817</v>
          </cell>
          <cell r="J607">
            <v>3817</v>
          </cell>
          <cell r="K607">
            <v>3817</v>
          </cell>
          <cell r="L607">
            <v>3817</v>
          </cell>
          <cell r="M607">
            <v>3817</v>
          </cell>
          <cell r="N607">
            <v>3817</v>
          </cell>
          <cell r="O607">
            <v>3817</v>
          </cell>
          <cell r="P607">
            <v>3817</v>
          </cell>
          <cell r="Q607">
            <v>3813</v>
          </cell>
        </row>
        <row r="608">
          <cell r="B608" t="str">
            <v>30324042701</v>
          </cell>
          <cell r="C608" t="str">
            <v>30324</v>
          </cell>
          <cell r="D608">
            <v>2701</v>
          </cell>
          <cell r="E608">
            <v>50800</v>
          </cell>
          <cell r="F608">
            <v>4233</v>
          </cell>
          <cell r="G608">
            <v>4233</v>
          </cell>
          <cell r="H608">
            <v>4233</v>
          </cell>
          <cell r="I608">
            <v>4233</v>
          </cell>
          <cell r="J608">
            <v>4233</v>
          </cell>
          <cell r="K608">
            <v>4233</v>
          </cell>
          <cell r="L608">
            <v>4233</v>
          </cell>
          <cell r="M608">
            <v>4233</v>
          </cell>
          <cell r="N608">
            <v>4233</v>
          </cell>
          <cell r="O608">
            <v>4233</v>
          </cell>
          <cell r="P608">
            <v>4233</v>
          </cell>
          <cell r="Q608">
            <v>4237</v>
          </cell>
        </row>
        <row r="609">
          <cell r="B609" t="str">
            <v>30324042702</v>
          </cell>
          <cell r="C609" t="str">
            <v>30324</v>
          </cell>
          <cell r="D609">
            <v>2702</v>
          </cell>
          <cell r="E609">
            <v>124900</v>
          </cell>
          <cell r="F609">
            <v>10408</v>
          </cell>
          <cell r="G609">
            <v>10408</v>
          </cell>
          <cell r="H609">
            <v>10408</v>
          </cell>
          <cell r="I609">
            <v>10408</v>
          </cell>
          <cell r="J609">
            <v>10408</v>
          </cell>
          <cell r="K609">
            <v>10408</v>
          </cell>
          <cell r="L609">
            <v>10408</v>
          </cell>
          <cell r="M609">
            <v>10408</v>
          </cell>
          <cell r="N609">
            <v>10408</v>
          </cell>
          <cell r="O609">
            <v>10408</v>
          </cell>
          <cell r="P609">
            <v>10408</v>
          </cell>
          <cell r="Q609">
            <v>10412</v>
          </cell>
        </row>
        <row r="610">
          <cell r="B610" t="str">
            <v>30324042705</v>
          </cell>
          <cell r="C610" t="str">
            <v>30324</v>
          </cell>
          <cell r="D610">
            <v>2705</v>
          </cell>
          <cell r="E610">
            <v>86800</v>
          </cell>
          <cell r="F610">
            <v>7233</v>
          </cell>
          <cell r="G610">
            <v>7233</v>
          </cell>
          <cell r="H610">
            <v>7233</v>
          </cell>
          <cell r="I610">
            <v>7233</v>
          </cell>
          <cell r="J610">
            <v>7233</v>
          </cell>
          <cell r="K610">
            <v>7233</v>
          </cell>
          <cell r="L610">
            <v>7233</v>
          </cell>
          <cell r="M610">
            <v>7233</v>
          </cell>
          <cell r="N610">
            <v>7233</v>
          </cell>
          <cell r="O610">
            <v>7233</v>
          </cell>
          <cell r="P610">
            <v>7233</v>
          </cell>
          <cell r="Q610">
            <v>7237</v>
          </cell>
        </row>
        <row r="611">
          <cell r="B611" t="str">
            <v>30324042709</v>
          </cell>
          <cell r="C611" t="str">
            <v>30324</v>
          </cell>
          <cell r="D611">
            <v>2709</v>
          </cell>
          <cell r="E611">
            <v>83700</v>
          </cell>
          <cell r="F611">
            <v>6975</v>
          </cell>
          <cell r="G611">
            <v>6975</v>
          </cell>
          <cell r="H611">
            <v>6975</v>
          </cell>
          <cell r="I611">
            <v>6975</v>
          </cell>
          <cell r="J611">
            <v>6975</v>
          </cell>
          <cell r="K611">
            <v>6975</v>
          </cell>
          <cell r="L611">
            <v>6975</v>
          </cell>
          <cell r="M611">
            <v>6975</v>
          </cell>
          <cell r="N611">
            <v>6975</v>
          </cell>
          <cell r="O611">
            <v>6975</v>
          </cell>
          <cell r="P611">
            <v>6975</v>
          </cell>
          <cell r="Q611">
            <v>6975</v>
          </cell>
        </row>
        <row r="612">
          <cell r="B612" t="str">
            <v>30324042800</v>
          </cell>
          <cell r="C612" t="str">
            <v>30324</v>
          </cell>
          <cell r="D612">
            <v>2800</v>
          </cell>
          <cell r="E612">
            <v>717200</v>
          </cell>
          <cell r="F612">
            <v>59766</v>
          </cell>
          <cell r="G612">
            <v>59766</v>
          </cell>
          <cell r="H612">
            <v>59766</v>
          </cell>
          <cell r="I612">
            <v>59766</v>
          </cell>
          <cell r="J612">
            <v>59766</v>
          </cell>
          <cell r="K612">
            <v>59766</v>
          </cell>
          <cell r="L612">
            <v>59766</v>
          </cell>
          <cell r="M612">
            <v>59766</v>
          </cell>
          <cell r="N612">
            <v>59766</v>
          </cell>
          <cell r="O612">
            <v>59766</v>
          </cell>
          <cell r="P612">
            <v>59766</v>
          </cell>
          <cell r="Q612">
            <v>59774</v>
          </cell>
        </row>
        <row r="613">
          <cell r="B613" t="str">
            <v>30324042900</v>
          </cell>
          <cell r="C613" t="str">
            <v>30324</v>
          </cell>
          <cell r="D613">
            <v>2900</v>
          </cell>
          <cell r="E613">
            <v>83700</v>
          </cell>
          <cell r="F613">
            <v>6975</v>
          </cell>
          <cell r="G613">
            <v>6975</v>
          </cell>
          <cell r="H613">
            <v>6975</v>
          </cell>
          <cell r="I613">
            <v>6975</v>
          </cell>
          <cell r="J613">
            <v>6975</v>
          </cell>
          <cell r="K613">
            <v>6975</v>
          </cell>
          <cell r="L613">
            <v>6975</v>
          </cell>
          <cell r="M613">
            <v>6975</v>
          </cell>
          <cell r="N613">
            <v>6975</v>
          </cell>
          <cell r="O613">
            <v>6975</v>
          </cell>
          <cell r="P613">
            <v>6975</v>
          </cell>
          <cell r="Q613">
            <v>6975</v>
          </cell>
        </row>
        <row r="614">
          <cell r="B614" t="str">
            <v>30324042907</v>
          </cell>
          <cell r="C614" t="str">
            <v>30324</v>
          </cell>
          <cell r="D614">
            <v>2907</v>
          </cell>
          <cell r="E614">
            <v>139335</v>
          </cell>
          <cell r="F614">
            <v>11611</v>
          </cell>
          <cell r="G614">
            <v>11611</v>
          </cell>
          <cell r="H614">
            <v>11611</v>
          </cell>
          <cell r="I614">
            <v>11611</v>
          </cell>
          <cell r="J614">
            <v>11611</v>
          </cell>
          <cell r="K614">
            <v>11611</v>
          </cell>
          <cell r="L614">
            <v>11611</v>
          </cell>
          <cell r="M614">
            <v>11611</v>
          </cell>
          <cell r="N614">
            <v>11611</v>
          </cell>
          <cell r="O614">
            <v>11611</v>
          </cell>
          <cell r="P614">
            <v>11611</v>
          </cell>
          <cell r="Q614">
            <v>11614</v>
          </cell>
        </row>
        <row r="615">
          <cell r="B615" t="str">
            <v>30324042908</v>
          </cell>
          <cell r="C615" t="str">
            <v>30324</v>
          </cell>
          <cell r="D615">
            <v>2908</v>
          </cell>
          <cell r="E615">
            <v>6065</v>
          </cell>
          <cell r="F615">
            <v>505</v>
          </cell>
          <cell r="G615">
            <v>505</v>
          </cell>
          <cell r="H615">
            <v>505</v>
          </cell>
          <cell r="I615">
            <v>505</v>
          </cell>
          <cell r="J615">
            <v>505</v>
          </cell>
          <cell r="K615">
            <v>505</v>
          </cell>
          <cell r="L615">
            <v>505</v>
          </cell>
          <cell r="M615">
            <v>505</v>
          </cell>
          <cell r="N615">
            <v>505</v>
          </cell>
          <cell r="O615">
            <v>505</v>
          </cell>
          <cell r="P615">
            <v>505</v>
          </cell>
          <cell r="Q615">
            <v>510</v>
          </cell>
        </row>
        <row r="616">
          <cell r="B616" t="str">
            <v>30324042925</v>
          </cell>
          <cell r="C616" t="str">
            <v>30324</v>
          </cell>
          <cell r="D616">
            <v>2925</v>
          </cell>
          <cell r="E616">
            <v>2500</v>
          </cell>
          <cell r="F616">
            <v>208</v>
          </cell>
          <cell r="G616">
            <v>208</v>
          </cell>
          <cell r="H616">
            <v>208</v>
          </cell>
          <cell r="I616">
            <v>208</v>
          </cell>
          <cell r="J616">
            <v>208</v>
          </cell>
          <cell r="K616">
            <v>208</v>
          </cell>
          <cell r="L616">
            <v>208</v>
          </cell>
          <cell r="M616">
            <v>208</v>
          </cell>
          <cell r="N616">
            <v>208</v>
          </cell>
          <cell r="O616">
            <v>208</v>
          </cell>
          <cell r="P616">
            <v>208</v>
          </cell>
          <cell r="Q616">
            <v>212</v>
          </cell>
        </row>
        <row r="617">
          <cell r="B617" t="str">
            <v>30324043101</v>
          </cell>
          <cell r="C617" t="str">
            <v>30324</v>
          </cell>
          <cell r="D617">
            <v>3101</v>
          </cell>
          <cell r="E617">
            <v>262500</v>
          </cell>
          <cell r="F617">
            <v>21875</v>
          </cell>
          <cell r="G617">
            <v>21875</v>
          </cell>
          <cell r="H617">
            <v>21875</v>
          </cell>
          <cell r="I617">
            <v>21875</v>
          </cell>
          <cell r="J617">
            <v>21875</v>
          </cell>
          <cell r="K617">
            <v>21875</v>
          </cell>
          <cell r="L617">
            <v>21875</v>
          </cell>
          <cell r="M617">
            <v>21875</v>
          </cell>
          <cell r="N617">
            <v>21875</v>
          </cell>
          <cell r="O617">
            <v>21875</v>
          </cell>
          <cell r="P617">
            <v>21875</v>
          </cell>
          <cell r="Q617">
            <v>21875</v>
          </cell>
        </row>
        <row r="618">
          <cell r="B618" t="str">
            <v>30324043103</v>
          </cell>
          <cell r="C618" t="str">
            <v>30324</v>
          </cell>
          <cell r="D618">
            <v>3103</v>
          </cell>
          <cell r="E618">
            <v>961300</v>
          </cell>
          <cell r="F618">
            <v>80108</v>
          </cell>
          <cell r="G618">
            <v>80108</v>
          </cell>
          <cell r="H618">
            <v>80108</v>
          </cell>
          <cell r="I618">
            <v>80108</v>
          </cell>
          <cell r="J618">
            <v>80108</v>
          </cell>
          <cell r="K618">
            <v>80108</v>
          </cell>
          <cell r="L618">
            <v>80108</v>
          </cell>
          <cell r="M618">
            <v>80108</v>
          </cell>
          <cell r="N618">
            <v>80108</v>
          </cell>
          <cell r="O618">
            <v>80108</v>
          </cell>
          <cell r="P618">
            <v>80108</v>
          </cell>
          <cell r="Q618">
            <v>80112</v>
          </cell>
        </row>
        <row r="619">
          <cell r="B619" t="str">
            <v>30324043104</v>
          </cell>
          <cell r="C619" t="str">
            <v>30324</v>
          </cell>
          <cell r="D619">
            <v>3104</v>
          </cell>
          <cell r="E619">
            <v>2097289</v>
          </cell>
          <cell r="F619">
            <v>174774</v>
          </cell>
          <cell r="G619">
            <v>174774</v>
          </cell>
          <cell r="H619">
            <v>174774</v>
          </cell>
          <cell r="I619">
            <v>174774</v>
          </cell>
          <cell r="J619">
            <v>174774</v>
          </cell>
          <cell r="K619">
            <v>174774</v>
          </cell>
          <cell r="L619">
            <v>174774</v>
          </cell>
          <cell r="M619">
            <v>174774</v>
          </cell>
          <cell r="N619">
            <v>174774</v>
          </cell>
          <cell r="O619">
            <v>174774</v>
          </cell>
          <cell r="P619">
            <v>174774</v>
          </cell>
          <cell r="Q619">
            <v>174775</v>
          </cell>
        </row>
        <row r="620">
          <cell r="B620" t="str">
            <v>30324043302</v>
          </cell>
          <cell r="C620" t="str">
            <v>30324</v>
          </cell>
          <cell r="D620">
            <v>3302</v>
          </cell>
          <cell r="E620">
            <v>92700</v>
          </cell>
          <cell r="F620">
            <v>7725</v>
          </cell>
          <cell r="G620">
            <v>7725</v>
          </cell>
          <cell r="H620">
            <v>7725</v>
          </cell>
          <cell r="I620">
            <v>7725</v>
          </cell>
          <cell r="J620">
            <v>7725</v>
          </cell>
          <cell r="K620">
            <v>7725</v>
          </cell>
          <cell r="L620">
            <v>7725</v>
          </cell>
          <cell r="M620">
            <v>7725</v>
          </cell>
          <cell r="N620">
            <v>7725</v>
          </cell>
          <cell r="O620">
            <v>7725</v>
          </cell>
          <cell r="P620">
            <v>7725</v>
          </cell>
          <cell r="Q620">
            <v>7725</v>
          </cell>
        </row>
        <row r="621">
          <cell r="B621" t="str">
            <v>30324043303</v>
          </cell>
          <cell r="C621" t="str">
            <v>30324</v>
          </cell>
          <cell r="D621">
            <v>3303</v>
          </cell>
          <cell r="E621">
            <v>40900</v>
          </cell>
          <cell r="F621">
            <v>3408</v>
          </cell>
          <cell r="G621">
            <v>3408</v>
          </cell>
          <cell r="H621">
            <v>3408</v>
          </cell>
          <cell r="I621">
            <v>3408</v>
          </cell>
          <cell r="J621">
            <v>3408</v>
          </cell>
          <cell r="K621">
            <v>3408</v>
          </cell>
          <cell r="L621">
            <v>3408</v>
          </cell>
          <cell r="M621">
            <v>3408</v>
          </cell>
          <cell r="N621">
            <v>3408</v>
          </cell>
          <cell r="O621">
            <v>3408</v>
          </cell>
          <cell r="P621">
            <v>3408</v>
          </cell>
          <cell r="Q621">
            <v>3412</v>
          </cell>
        </row>
        <row r="622">
          <cell r="B622" t="str">
            <v>30324043401</v>
          </cell>
          <cell r="C622" t="str">
            <v>30324</v>
          </cell>
          <cell r="D622">
            <v>3401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B623" t="str">
            <v>30325041302</v>
          </cell>
          <cell r="C623" t="str">
            <v>30325</v>
          </cell>
          <cell r="D623">
            <v>1302</v>
          </cell>
          <cell r="E623">
            <v>204800</v>
          </cell>
          <cell r="F623">
            <v>17067</v>
          </cell>
          <cell r="G623">
            <v>17067</v>
          </cell>
          <cell r="H623">
            <v>17067</v>
          </cell>
          <cell r="I623">
            <v>17067</v>
          </cell>
          <cell r="J623">
            <v>17067</v>
          </cell>
          <cell r="K623">
            <v>17067</v>
          </cell>
          <cell r="L623">
            <v>17067</v>
          </cell>
          <cell r="M623">
            <v>17067</v>
          </cell>
          <cell r="N623">
            <v>17067</v>
          </cell>
          <cell r="O623">
            <v>17067</v>
          </cell>
          <cell r="P623">
            <v>17067</v>
          </cell>
          <cell r="Q623">
            <v>17063</v>
          </cell>
        </row>
        <row r="624">
          <cell r="B624" t="str">
            <v>30325042103</v>
          </cell>
          <cell r="C624" t="str">
            <v>30325</v>
          </cell>
          <cell r="D624">
            <v>2103</v>
          </cell>
          <cell r="E624">
            <v>13000</v>
          </cell>
          <cell r="F624">
            <v>1083</v>
          </cell>
          <cell r="G624">
            <v>1083</v>
          </cell>
          <cell r="H624">
            <v>1083</v>
          </cell>
          <cell r="I624">
            <v>1083</v>
          </cell>
          <cell r="J624">
            <v>1083</v>
          </cell>
          <cell r="K624">
            <v>1083</v>
          </cell>
          <cell r="L624">
            <v>1083</v>
          </cell>
          <cell r="M624">
            <v>1083</v>
          </cell>
          <cell r="N624">
            <v>1083</v>
          </cell>
          <cell r="O624">
            <v>1083</v>
          </cell>
          <cell r="P624">
            <v>1083</v>
          </cell>
          <cell r="Q624">
            <v>1087</v>
          </cell>
        </row>
        <row r="625">
          <cell r="B625" t="str">
            <v>30325042202</v>
          </cell>
          <cell r="C625" t="str">
            <v>30325</v>
          </cell>
          <cell r="D625">
            <v>2202</v>
          </cell>
          <cell r="E625">
            <v>75033</v>
          </cell>
          <cell r="F625">
            <v>6253</v>
          </cell>
          <cell r="G625">
            <v>6253</v>
          </cell>
          <cell r="H625">
            <v>6253</v>
          </cell>
          <cell r="I625">
            <v>6253</v>
          </cell>
          <cell r="J625">
            <v>6253</v>
          </cell>
          <cell r="K625">
            <v>6253</v>
          </cell>
          <cell r="L625">
            <v>6253</v>
          </cell>
          <cell r="M625">
            <v>6253</v>
          </cell>
          <cell r="N625">
            <v>6253</v>
          </cell>
          <cell r="O625">
            <v>6253</v>
          </cell>
          <cell r="P625">
            <v>6253</v>
          </cell>
          <cell r="Q625">
            <v>6250</v>
          </cell>
        </row>
        <row r="626">
          <cell r="B626" t="str">
            <v>30325042207</v>
          </cell>
          <cell r="C626" t="str">
            <v>30325</v>
          </cell>
          <cell r="D626">
            <v>2207</v>
          </cell>
          <cell r="E626">
            <v>14445</v>
          </cell>
          <cell r="F626">
            <v>1204</v>
          </cell>
          <cell r="G626">
            <v>1204</v>
          </cell>
          <cell r="H626">
            <v>1204</v>
          </cell>
          <cell r="I626">
            <v>1204</v>
          </cell>
          <cell r="J626">
            <v>1204</v>
          </cell>
          <cell r="K626">
            <v>1204</v>
          </cell>
          <cell r="L626">
            <v>1204</v>
          </cell>
          <cell r="M626">
            <v>1204</v>
          </cell>
          <cell r="N626">
            <v>1204</v>
          </cell>
          <cell r="O626">
            <v>1204</v>
          </cell>
          <cell r="P626">
            <v>1204</v>
          </cell>
          <cell r="Q626">
            <v>1201</v>
          </cell>
        </row>
        <row r="627">
          <cell r="B627" t="str">
            <v>30325042208</v>
          </cell>
          <cell r="C627" t="str">
            <v>30325</v>
          </cell>
          <cell r="D627">
            <v>2208</v>
          </cell>
          <cell r="E627">
            <v>1903</v>
          </cell>
          <cell r="F627">
            <v>159</v>
          </cell>
          <cell r="G627">
            <v>159</v>
          </cell>
          <cell r="H627">
            <v>159</v>
          </cell>
          <cell r="I627">
            <v>159</v>
          </cell>
          <cell r="J627">
            <v>159</v>
          </cell>
          <cell r="K627">
            <v>159</v>
          </cell>
          <cell r="L627">
            <v>159</v>
          </cell>
          <cell r="M627">
            <v>159</v>
          </cell>
          <cell r="N627">
            <v>159</v>
          </cell>
          <cell r="O627">
            <v>159</v>
          </cell>
          <cell r="P627">
            <v>159</v>
          </cell>
          <cell r="Q627">
            <v>154</v>
          </cell>
        </row>
        <row r="628">
          <cell r="B628" t="str">
            <v>30325042306</v>
          </cell>
          <cell r="C628" t="str">
            <v>30325</v>
          </cell>
          <cell r="D628">
            <v>2306</v>
          </cell>
          <cell r="E628">
            <v>10180</v>
          </cell>
          <cell r="F628">
            <v>848</v>
          </cell>
          <cell r="G628">
            <v>848</v>
          </cell>
          <cell r="H628">
            <v>848</v>
          </cell>
          <cell r="I628">
            <v>848</v>
          </cell>
          <cell r="J628">
            <v>848</v>
          </cell>
          <cell r="K628">
            <v>848</v>
          </cell>
          <cell r="L628">
            <v>848</v>
          </cell>
          <cell r="M628">
            <v>848</v>
          </cell>
          <cell r="N628">
            <v>848</v>
          </cell>
          <cell r="O628">
            <v>848</v>
          </cell>
          <cell r="P628">
            <v>848</v>
          </cell>
          <cell r="Q628">
            <v>852</v>
          </cell>
        </row>
        <row r="629">
          <cell r="B629" t="str">
            <v>30325042701</v>
          </cell>
          <cell r="C629" t="str">
            <v>30325</v>
          </cell>
          <cell r="D629">
            <v>2701</v>
          </cell>
          <cell r="E629">
            <v>32670</v>
          </cell>
          <cell r="F629">
            <v>2723</v>
          </cell>
          <cell r="G629">
            <v>2723</v>
          </cell>
          <cell r="H629">
            <v>2723</v>
          </cell>
          <cell r="I629">
            <v>2723</v>
          </cell>
          <cell r="J629">
            <v>2723</v>
          </cell>
          <cell r="K629">
            <v>2723</v>
          </cell>
          <cell r="L629">
            <v>2723</v>
          </cell>
          <cell r="M629">
            <v>2723</v>
          </cell>
          <cell r="N629">
            <v>2723</v>
          </cell>
          <cell r="O629">
            <v>2723</v>
          </cell>
          <cell r="P629">
            <v>2723</v>
          </cell>
          <cell r="Q629">
            <v>2717</v>
          </cell>
        </row>
        <row r="630">
          <cell r="B630" t="str">
            <v>30325042702</v>
          </cell>
          <cell r="C630" t="str">
            <v>30325</v>
          </cell>
          <cell r="D630">
            <v>2702</v>
          </cell>
          <cell r="E630">
            <v>5330</v>
          </cell>
          <cell r="F630">
            <v>444</v>
          </cell>
          <cell r="G630">
            <v>444</v>
          </cell>
          <cell r="H630">
            <v>444</v>
          </cell>
          <cell r="I630">
            <v>444</v>
          </cell>
          <cell r="J630">
            <v>444</v>
          </cell>
          <cell r="K630">
            <v>444</v>
          </cell>
          <cell r="L630">
            <v>444</v>
          </cell>
          <cell r="M630">
            <v>444</v>
          </cell>
          <cell r="N630">
            <v>444</v>
          </cell>
          <cell r="O630">
            <v>444</v>
          </cell>
          <cell r="P630">
            <v>444</v>
          </cell>
          <cell r="Q630">
            <v>446</v>
          </cell>
        </row>
        <row r="631">
          <cell r="B631" t="str">
            <v>30325042705</v>
          </cell>
          <cell r="C631" t="str">
            <v>30325</v>
          </cell>
          <cell r="D631">
            <v>2705</v>
          </cell>
          <cell r="E631">
            <v>11420</v>
          </cell>
          <cell r="F631">
            <v>951</v>
          </cell>
          <cell r="G631">
            <v>951</v>
          </cell>
          <cell r="H631">
            <v>951</v>
          </cell>
          <cell r="I631">
            <v>951</v>
          </cell>
          <cell r="J631">
            <v>951</v>
          </cell>
          <cell r="K631">
            <v>951</v>
          </cell>
          <cell r="L631">
            <v>951</v>
          </cell>
          <cell r="M631">
            <v>951</v>
          </cell>
          <cell r="N631">
            <v>951</v>
          </cell>
          <cell r="O631">
            <v>951</v>
          </cell>
          <cell r="P631">
            <v>951</v>
          </cell>
          <cell r="Q631">
            <v>959</v>
          </cell>
        </row>
        <row r="632">
          <cell r="B632" t="str">
            <v>30325042800</v>
          </cell>
          <cell r="C632" t="str">
            <v>30325</v>
          </cell>
          <cell r="D632">
            <v>2800</v>
          </cell>
          <cell r="E632">
            <v>39000</v>
          </cell>
          <cell r="F632">
            <v>3250</v>
          </cell>
          <cell r="G632">
            <v>3250</v>
          </cell>
          <cell r="H632">
            <v>3250</v>
          </cell>
          <cell r="I632">
            <v>3250</v>
          </cell>
          <cell r="J632">
            <v>3250</v>
          </cell>
          <cell r="K632">
            <v>3250</v>
          </cell>
          <cell r="L632">
            <v>3250</v>
          </cell>
          <cell r="M632">
            <v>3250</v>
          </cell>
          <cell r="N632">
            <v>3250</v>
          </cell>
          <cell r="O632">
            <v>3250</v>
          </cell>
          <cell r="P632">
            <v>3250</v>
          </cell>
          <cell r="Q632">
            <v>3250</v>
          </cell>
        </row>
        <row r="633">
          <cell r="B633" t="str">
            <v>30325042900</v>
          </cell>
          <cell r="C633" t="str">
            <v>30325</v>
          </cell>
          <cell r="D633">
            <v>2900</v>
          </cell>
          <cell r="E633">
            <v>27350</v>
          </cell>
          <cell r="F633">
            <v>2279</v>
          </cell>
          <cell r="G633">
            <v>2279</v>
          </cell>
          <cell r="H633">
            <v>2279</v>
          </cell>
          <cell r="I633">
            <v>2279</v>
          </cell>
          <cell r="J633">
            <v>2279</v>
          </cell>
          <cell r="K633">
            <v>2279</v>
          </cell>
          <cell r="L633">
            <v>2279</v>
          </cell>
          <cell r="M633">
            <v>2279</v>
          </cell>
          <cell r="N633">
            <v>2279</v>
          </cell>
          <cell r="O633">
            <v>2279</v>
          </cell>
          <cell r="P633">
            <v>2279</v>
          </cell>
          <cell r="Q633">
            <v>2281</v>
          </cell>
        </row>
        <row r="634">
          <cell r="B634" t="str">
            <v>30325042907</v>
          </cell>
          <cell r="C634" t="str">
            <v>30325</v>
          </cell>
          <cell r="D634">
            <v>2907</v>
          </cell>
          <cell r="E634">
            <v>170</v>
          </cell>
          <cell r="F634">
            <v>14</v>
          </cell>
          <cell r="G634">
            <v>14</v>
          </cell>
          <cell r="H634">
            <v>14</v>
          </cell>
          <cell r="I634">
            <v>14</v>
          </cell>
          <cell r="J634">
            <v>14</v>
          </cell>
          <cell r="K634">
            <v>14</v>
          </cell>
          <cell r="L634">
            <v>14</v>
          </cell>
          <cell r="M634">
            <v>14</v>
          </cell>
          <cell r="N634">
            <v>14</v>
          </cell>
          <cell r="O634">
            <v>14</v>
          </cell>
          <cell r="P634">
            <v>14</v>
          </cell>
          <cell r="Q634">
            <v>16</v>
          </cell>
        </row>
        <row r="635">
          <cell r="B635" t="str">
            <v>30325043101</v>
          </cell>
          <cell r="C635" t="str">
            <v>30325</v>
          </cell>
          <cell r="D635">
            <v>3101</v>
          </cell>
          <cell r="E635">
            <v>26300</v>
          </cell>
          <cell r="F635">
            <v>2191</v>
          </cell>
          <cell r="G635">
            <v>2191</v>
          </cell>
          <cell r="H635">
            <v>2191</v>
          </cell>
          <cell r="I635">
            <v>2191</v>
          </cell>
          <cell r="J635">
            <v>2191</v>
          </cell>
          <cell r="K635">
            <v>2191</v>
          </cell>
          <cell r="L635">
            <v>2191</v>
          </cell>
          <cell r="M635">
            <v>2191</v>
          </cell>
          <cell r="N635">
            <v>2191</v>
          </cell>
          <cell r="O635">
            <v>2191</v>
          </cell>
          <cell r="P635">
            <v>2191</v>
          </cell>
          <cell r="Q635">
            <v>2199</v>
          </cell>
        </row>
        <row r="636">
          <cell r="B636" t="str">
            <v>30325043103</v>
          </cell>
          <cell r="C636" t="str">
            <v>30325</v>
          </cell>
          <cell r="D636">
            <v>3103</v>
          </cell>
          <cell r="E636">
            <v>22330</v>
          </cell>
          <cell r="F636">
            <v>1861</v>
          </cell>
          <cell r="G636">
            <v>1861</v>
          </cell>
          <cell r="H636">
            <v>1861</v>
          </cell>
          <cell r="I636">
            <v>1861</v>
          </cell>
          <cell r="J636">
            <v>1861</v>
          </cell>
          <cell r="K636">
            <v>1861</v>
          </cell>
          <cell r="L636">
            <v>1861</v>
          </cell>
          <cell r="M636">
            <v>1861</v>
          </cell>
          <cell r="N636">
            <v>1861</v>
          </cell>
          <cell r="O636">
            <v>1861</v>
          </cell>
          <cell r="P636">
            <v>1861</v>
          </cell>
          <cell r="Q636">
            <v>1859</v>
          </cell>
        </row>
        <row r="637">
          <cell r="B637" t="str">
            <v>30325043115</v>
          </cell>
          <cell r="C637" t="str">
            <v>30325</v>
          </cell>
          <cell r="D637">
            <v>3115</v>
          </cell>
          <cell r="E637">
            <v>300000</v>
          </cell>
          <cell r="F637">
            <v>25000</v>
          </cell>
          <cell r="G637">
            <v>25000</v>
          </cell>
          <cell r="H637">
            <v>25000</v>
          </cell>
          <cell r="I637">
            <v>25000</v>
          </cell>
          <cell r="J637">
            <v>25000</v>
          </cell>
          <cell r="K637">
            <v>25000</v>
          </cell>
          <cell r="L637">
            <v>25000</v>
          </cell>
          <cell r="M637">
            <v>25000</v>
          </cell>
          <cell r="N637">
            <v>25000</v>
          </cell>
          <cell r="O637">
            <v>25000</v>
          </cell>
          <cell r="P637">
            <v>25000</v>
          </cell>
          <cell r="Q637">
            <v>25000</v>
          </cell>
        </row>
        <row r="638">
          <cell r="B638" t="str">
            <v>30325043302</v>
          </cell>
          <cell r="C638" t="str">
            <v>30325</v>
          </cell>
          <cell r="D638">
            <v>3302</v>
          </cell>
          <cell r="E638">
            <v>80400</v>
          </cell>
          <cell r="F638">
            <v>6700</v>
          </cell>
          <cell r="G638">
            <v>6700</v>
          </cell>
          <cell r="H638">
            <v>6700</v>
          </cell>
          <cell r="I638">
            <v>6700</v>
          </cell>
          <cell r="J638">
            <v>6700</v>
          </cell>
          <cell r="K638">
            <v>6700</v>
          </cell>
          <cell r="L638">
            <v>6700</v>
          </cell>
          <cell r="M638">
            <v>6700</v>
          </cell>
          <cell r="N638">
            <v>6700</v>
          </cell>
          <cell r="O638">
            <v>6700</v>
          </cell>
          <cell r="P638">
            <v>6700</v>
          </cell>
          <cell r="Q638">
            <v>6700</v>
          </cell>
        </row>
        <row r="639">
          <cell r="B639" t="str">
            <v>30325043303</v>
          </cell>
          <cell r="C639" t="str">
            <v>30325</v>
          </cell>
          <cell r="D639">
            <v>3303</v>
          </cell>
          <cell r="E639">
            <v>11100</v>
          </cell>
          <cell r="F639">
            <v>925</v>
          </cell>
          <cell r="G639">
            <v>925</v>
          </cell>
          <cell r="H639">
            <v>925</v>
          </cell>
          <cell r="I639">
            <v>925</v>
          </cell>
          <cell r="J639">
            <v>925</v>
          </cell>
          <cell r="K639">
            <v>925</v>
          </cell>
          <cell r="L639">
            <v>925</v>
          </cell>
          <cell r="M639">
            <v>925</v>
          </cell>
          <cell r="N639">
            <v>925</v>
          </cell>
          <cell r="O639">
            <v>925</v>
          </cell>
          <cell r="P639">
            <v>925</v>
          </cell>
          <cell r="Q639">
            <v>925</v>
          </cell>
        </row>
        <row r="640">
          <cell r="B640" t="str">
            <v>30325043401</v>
          </cell>
          <cell r="C640" t="str">
            <v>30325</v>
          </cell>
          <cell r="D640">
            <v>3401</v>
          </cell>
          <cell r="E640">
            <v>9150</v>
          </cell>
          <cell r="F640">
            <v>762</v>
          </cell>
          <cell r="G640">
            <v>762</v>
          </cell>
          <cell r="H640">
            <v>762</v>
          </cell>
          <cell r="I640">
            <v>762</v>
          </cell>
          <cell r="J640">
            <v>762</v>
          </cell>
          <cell r="K640">
            <v>762</v>
          </cell>
          <cell r="L640">
            <v>762</v>
          </cell>
          <cell r="M640">
            <v>762</v>
          </cell>
          <cell r="N640">
            <v>762</v>
          </cell>
          <cell r="O640">
            <v>762</v>
          </cell>
          <cell r="P640">
            <v>762</v>
          </cell>
          <cell r="Q640">
            <v>768</v>
          </cell>
        </row>
        <row r="641">
          <cell r="B641" t="str">
            <v>30326041302</v>
          </cell>
          <cell r="C641" t="str">
            <v>30326</v>
          </cell>
          <cell r="D641">
            <v>1302</v>
          </cell>
          <cell r="E641">
            <v>129360</v>
          </cell>
          <cell r="F641">
            <v>10780</v>
          </cell>
          <cell r="G641">
            <v>10780</v>
          </cell>
          <cell r="H641">
            <v>10780</v>
          </cell>
          <cell r="I641">
            <v>10780</v>
          </cell>
          <cell r="J641">
            <v>10780</v>
          </cell>
          <cell r="K641">
            <v>10780</v>
          </cell>
          <cell r="L641">
            <v>10780</v>
          </cell>
          <cell r="M641">
            <v>10780</v>
          </cell>
          <cell r="N641">
            <v>10780</v>
          </cell>
          <cell r="O641">
            <v>10780</v>
          </cell>
          <cell r="P641">
            <v>10780</v>
          </cell>
          <cell r="Q641">
            <v>10780</v>
          </cell>
        </row>
        <row r="642">
          <cell r="B642" t="str">
            <v>30326042103</v>
          </cell>
          <cell r="C642" t="str">
            <v>30326</v>
          </cell>
          <cell r="D642">
            <v>2103</v>
          </cell>
          <cell r="E642">
            <v>35000</v>
          </cell>
          <cell r="F642">
            <v>2916</v>
          </cell>
          <cell r="G642">
            <v>2916</v>
          </cell>
          <cell r="H642">
            <v>2916</v>
          </cell>
          <cell r="I642">
            <v>2916</v>
          </cell>
          <cell r="J642">
            <v>2916</v>
          </cell>
          <cell r="K642">
            <v>2916</v>
          </cell>
          <cell r="L642">
            <v>2916</v>
          </cell>
          <cell r="M642">
            <v>2916</v>
          </cell>
          <cell r="N642">
            <v>2916</v>
          </cell>
          <cell r="O642">
            <v>2916</v>
          </cell>
          <cell r="P642">
            <v>2916</v>
          </cell>
          <cell r="Q642">
            <v>2924</v>
          </cell>
        </row>
        <row r="643">
          <cell r="B643" t="str">
            <v>30326042201</v>
          </cell>
          <cell r="C643" t="str">
            <v>30326</v>
          </cell>
          <cell r="D643">
            <v>2201</v>
          </cell>
          <cell r="E643">
            <v>8000</v>
          </cell>
          <cell r="F643">
            <v>666</v>
          </cell>
          <cell r="G643">
            <v>666</v>
          </cell>
          <cell r="H643">
            <v>666</v>
          </cell>
          <cell r="I643">
            <v>666</v>
          </cell>
          <cell r="J643">
            <v>666</v>
          </cell>
          <cell r="K643">
            <v>666</v>
          </cell>
          <cell r="L643">
            <v>666</v>
          </cell>
          <cell r="M643">
            <v>666</v>
          </cell>
          <cell r="N643">
            <v>666</v>
          </cell>
          <cell r="O643">
            <v>666</v>
          </cell>
          <cell r="P643">
            <v>666</v>
          </cell>
          <cell r="Q643">
            <v>674</v>
          </cell>
        </row>
        <row r="644">
          <cell r="B644" t="str">
            <v>30326042202</v>
          </cell>
          <cell r="C644" t="str">
            <v>30326</v>
          </cell>
          <cell r="D644">
            <v>2202</v>
          </cell>
          <cell r="E644">
            <v>366134</v>
          </cell>
          <cell r="F644">
            <v>30511</v>
          </cell>
          <cell r="G644">
            <v>30511</v>
          </cell>
          <cell r="H644">
            <v>30511</v>
          </cell>
          <cell r="I644">
            <v>30511</v>
          </cell>
          <cell r="J644">
            <v>30511</v>
          </cell>
          <cell r="K644">
            <v>30511</v>
          </cell>
          <cell r="L644">
            <v>30511</v>
          </cell>
          <cell r="M644">
            <v>30511</v>
          </cell>
          <cell r="N644">
            <v>30511</v>
          </cell>
          <cell r="O644">
            <v>30511</v>
          </cell>
          <cell r="P644">
            <v>30511</v>
          </cell>
          <cell r="Q644">
            <v>30513</v>
          </cell>
        </row>
        <row r="645">
          <cell r="B645" t="str">
            <v>30326042207</v>
          </cell>
          <cell r="C645" t="str">
            <v>30326</v>
          </cell>
          <cell r="D645">
            <v>2207</v>
          </cell>
          <cell r="E645">
            <v>20210</v>
          </cell>
          <cell r="F645">
            <v>1684</v>
          </cell>
          <cell r="G645">
            <v>1684</v>
          </cell>
          <cell r="H645">
            <v>1684</v>
          </cell>
          <cell r="I645">
            <v>1684</v>
          </cell>
          <cell r="J645">
            <v>1684</v>
          </cell>
          <cell r="K645">
            <v>1684</v>
          </cell>
          <cell r="L645">
            <v>1684</v>
          </cell>
          <cell r="M645">
            <v>1684</v>
          </cell>
          <cell r="N645">
            <v>1684</v>
          </cell>
          <cell r="O645">
            <v>1684</v>
          </cell>
          <cell r="P645">
            <v>1684</v>
          </cell>
          <cell r="Q645">
            <v>1686</v>
          </cell>
        </row>
        <row r="646">
          <cell r="B646" t="str">
            <v>30326042208</v>
          </cell>
          <cell r="C646" t="str">
            <v>30326</v>
          </cell>
          <cell r="D646">
            <v>2208</v>
          </cell>
          <cell r="E646">
            <v>24024</v>
          </cell>
          <cell r="F646">
            <v>2002</v>
          </cell>
          <cell r="G646">
            <v>2002</v>
          </cell>
          <cell r="H646">
            <v>2002</v>
          </cell>
          <cell r="I646">
            <v>2002</v>
          </cell>
          <cell r="J646">
            <v>2002</v>
          </cell>
          <cell r="K646">
            <v>2002</v>
          </cell>
          <cell r="L646">
            <v>2002</v>
          </cell>
          <cell r="M646">
            <v>2002</v>
          </cell>
          <cell r="N646">
            <v>2002</v>
          </cell>
          <cell r="O646">
            <v>2002</v>
          </cell>
          <cell r="P646">
            <v>2002</v>
          </cell>
          <cell r="Q646">
            <v>2002</v>
          </cell>
        </row>
        <row r="647">
          <cell r="B647" t="str">
            <v>30326042701</v>
          </cell>
          <cell r="C647" t="str">
            <v>30326</v>
          </cell>
          <cell r="D647">
            <v>2701</v>
          </cell>
          <cell r="E647">
            <v>69000</v>
          </cell>
          <cell r="F647">
            <v>5750</v>
          </cell>
          <cell r="G647">
            <v>5750</v>
          </cell>
          <cell r="H647">
            <v>5750</v>
          </cell>
          <cell r="I647">
            <v>5750</v>
          </cell>
          <cell r="J647">
            <v>5750</v>
          </cell>
          <cell r="K647">
            <v>5750</v>
          </cell>
          <cell r="L647">
            <v>5750</v>
          </cell>
          <cell r="M647">
            <v>5750</v>
          </cell>
          <cell r="N647">
            <v>5750</v>
          </cell>
          <cell r="O647">
            <v>5750</v>
          </cell>
          <cell r="P647">
            <v>5750</v>
          </cell>
          <cell r="Q647">
            <v>5750</v>
          </cell>
        </row>
        <row r="648">
          <cell r="B648" t="str">
            <v>30326042702</v>
          </cell>
          <cell r="C648" t="str">
            <v>30326</v>
          </cell>
          <cell r="D648">
            <v>2702</v>
          </cell>
          <cell r="E648">
            <v>51300</v>
          </cell>
          <cell r="F648">
            <v>4275</v>
          </cell>
          <cell r="G648">
            <v>4275</v>
          </cell>
          <cell r="H648">
            <v>4275</v>
          </cell>
          <cell r="I648">
            <v>4275</v>
          </cell>
          <cell r="J648">
            <v>4275</v>
          </cell>
          <cell r="K648">
            <v>4275</v>
          </cell>
          <cell r="L648">
            <v>4275</v>
          </cell>
          <cell r="M648">
            <v>4275</v>
          </cell>
          <cell r="N648">
            <v>4275</v>
          </cell>
          <cell r="O648">
            <v>4275</v>
          </cell>
          <cell r="P648">
            <v>4275</v>
          </cell>
          <cell r="Q648">
            <v>4275</v>
          </cell>
        </row>
        <row r="649">
          <cell r="B649" t="str">
            <v>30326042704</v>
          </cell>
          <cell r="C649" t="str">
            <v>30326</v>
          </cell>
          <cell r="D649">
            <v>2704</v>
          </cell>
          <cell r="E649">
            <v>500</v>
          </cell>
          <cell r="F649">
            <v>41</v>
          </cell>
          <cell r="G649">
            <v>41</v>
          </cell>
          <cell r="H649">
            <v>41</v>
          </cell>
          <cell r="I649">
            <v>41</v>
          </cell>
          <cell r="J649">
            <v>41</v>
          </cell>
          <cell r="K649">
            <v>41</v>
          </cell>
          <cell r="L649">
            <v>41</v>
          </cell>
          <cell r="M649">
            <v>41</v>
          </cell>
          <cell r="N649">
            <v>41</v>
          </cell>
          <cell r="O649">
            <v>41</v>
          </cell>
          <cell r="P649">
            <v>41</v>
          </cell>
          <cell r="Q649">
            <v>49</v>
          </cell>
        </row>
        <row r="650">
          <cell r="B650" t="str">
            <v>30326042705</v>
          </cell>
          <cell r="C650" t="str">
            <v>30326</v>
          </cell>
          <cell r="D650">
            <v>2705</v>
          </cell>
          <cell r="E650">
            <v>27200</v>
          </cell>
          <cell r="F650">
            <v>2266</v>
          </cell>
          <cell r="G650">
            <v>2266</v>
          </cell>
          <cell r="H650">
            <v>2266</v>
          </cell>
          <cell r="I650">
            <v>2266</v>
          </cell>
          <cell r="J650">
            <v>2266</v>
          </cell>
          <cell r="K650">
            <v>2266</v>
          </cell>
          <cell r="L650">
            <v>2266</v>
          </cell>
          <cell r="M650">
            <v>2266</v>
          </cell>
          <cell r="N650">
            <v>2266</v>
          </cell>
          <cell r="O650">
            <v>2266</v>
          </cell>
          <cell r="P650">
            <v>2266</v>
          </cell>
          <cell r="Q650">
            <v>2274</v>
          </cell>
        </row>
        <row r="651">
          <cell r="B651" t="str">
            <v>30326042800</v>
          </cell>
          <cell r="C651" t="str">
            <v>30326</v>
          </cell>
          <cell r="D651">
            <v>2800</v>
          </cell>
          <cell r="E651">
            <v>200019</v>
          </cell>
          <cell r="F651">
            <v>16668</v>
          </cell>
          <cell r="G651">
            <v>16668</v>
          </cell>
          <cell r="H651">
            <v>16668</v>
          </cell>
          <cell r="I651">
            <v>16668</v>
          </cell>
          <cell r="J651">
            <v>16668</v>
          </cell>
          <cell r="K651">
            <v>16668</v>
          </cell>
          <cell r="L651">
            <v>16668</v>
          </cell>
          <cell r="M651">
            <v>16668</v>
          </cell>
          <cell r="N651">
            <v>16668</v>
          </cell>
          <cell r="O651">
            <v>16668</v>
          </cell>
          <cell r="P651">
            <v>16668</v>
          </cell>
          <cell r="Q651">
            <v>16671</v>
          </cell>
        </row>
        <row r="652">
          <cell r="B652" t="str">
            <v>30326042900</v>
          </cell>
          <cell r="C652" t="str">
            <v>30326</v>
          </cell>
          <cell r="D652">
            <v>2900</v>
          </cell>
          <cell r="E652">
            <v>30600</v>
          </cell>
          <cell r="F652">
            <v>2550</v>
          </cell>
          <cell r="G652">
            <v>2550</v>
          </cell>
          <cell r="H652">
            <v>2550</v>
          </cell>
          <cell r="I652">
            <v>2550</v>
          </cell>
          <cell r="J652">
            <v>2550</v>
          </cell>
          <cell r="K652">
            <v>2550</v>
          </cell>
          <cell r="L652">
            <v>2550</v>
          </cell>
          <cell r="M652">
            <v>2550</v>
          </cell>
          <cell r="N652">
            <v>2550</v>
          </cell>
          <cell r="O652">
            <v>2550</v>
          </cell>
          <cell r="P652">
            <v>2550</v>
          </cell>
          <cell r="Q652">
            <v>2550</v>
          </cell>
        </row>
        <row r="653">
          <cell r="B653" t="str">
            <v>30326042907</v>
          </cell>
          <cell r="C653" t="str">
            <v>30326</v>
          </cell>
          <cell r="D653">
            <v>2907</v>
          </cell>
          <cell r="E653">
            <v>170000</v>
          </cell>
          <cell r="F653">
            <v>14166</v>
          </cell>
          <cell r="G653">
            <v>14166</v>
          </cell>
          <cell r="H653">
            <v>14166</v>
          </cell>
          <cell r="I653">
            <v>14166</v>
          </cell>
          <cell r="J653">
            <v>14166</v>
          </cell>
          <cell r="K653">
            <v>14166</v>
          </cell>
          <cell r="L653">
            <v>14166</v>
          </cell>
          <cell r="M653">
            <v>14166</v>
          </cell>
          <cell r="N653">
            <v>14166</v>
          </cell>
          <cell r="O653">
            <v>14166</v>
          </cell>
          <cell r="P653">
            <v>14166</v>
          </cell>
          <cell r="Q653">
            <v>14174</v>
          </cell>
        </row>
        <row r="654">
          <cell r="B654" t="str">
            <v>30326042908</v>
          </cell>
          <cell r="C654" t="str">
            <v>30326</v>
          </cell>
          <cell r="D654">
            <v>2908</v>
          </cell>
          <cell r="E654">
            <v>13000</v>
          </cell>
          <cell r="F654">
            <v>1083</v>
          </cell>
          <cell r="G654">
            <v>1083</v>
          </cell>
          <cell r="H654">
            <v>1083</v>
          </cell>
          <cell r="I654">
            <v>1083</v>
          </cell>
          <cell r="J654">
            <v>1083</v>
          </cell>
          <cell r="K654">
            <v>1083</v>
          </cell>
          <cell r="L654">
            <v>1083</v>
          </cell>
          <cell r="M654">
            <v>1083</v>
          </cell>
          <cell r="N654">
            <v>1083</v>
          </cell>
          <cell r="O654">
            <v>1083</v>
          </cell>
          <cell r="P654">
            <v>1083</v>
          </cell>
          <cell r="Q654">
            <v>1087</v>
          </cell>
        </row>
        <row r="655">
          <cell r="B655" t="str">
            <v>30326043101</v>
          </cell>
          <cell r="C655" t="str">
            <v>30326</v>
          </cell>
          <cell r="D655">
            <v>3101</v>
          </cell>
          <cell r="E655">
            <v>110000</v>
          </cell>
          <cell r="F655">
            <v>9166</v>
          </cell>
          <cell r="G655">
            <v>9166</v>
          </cell>
          <cell r="H655">
            <v>9166</v>
          </cell>
          <cell r="I655">
            <v>9166</v>
          </cell>
          <cell r="J655">
            <v>9166</v>
          </cell>
          <cell r="K655">
            <v>9166</v>
          </cell>
          <cell r="L655">
            <v>9166</v>
          </cell>
          <cell r="M655">
            <v>9166</v>
          </cell>
          <cell r="N655">
            <v>9166</v>
          </cell>
          <cell r="O655">
            <v>9166</v>
          </cell>
          <cell r="P655">
            <v>9166</v>
          </cell>
          <cell r="Q655">
            <v>9174</v>
          </cell>
        </row>
        <row r="656">
          <cell r="B656" t="str">
            <v>30326043103</v>
          </cell>
          <cell r="C656" t="str">
            <v>30326</v>
          </cell>
          <cell r="D656">
            <v>3103</v>
          </cell>
          <cell r="E656">
            <v>63250</v>
          </cell>
          <cell r="F656">
            <v>5270</v>
          </cell>
          <cell r="G656">
            <v>5270</v>
          </cell>
          <cell r="H656">
            <v>5270</v>
          </cell>
          <cell r="I656">
            <v>5270</v>
          </cell>
          <cell r="J656">
            <v>5270</v>
          </cell>
          <cell r="K656">
            <v>5270</v>
          </cell>
          <cell r="L656">
            <v>5270</v>
          </cell>
          <cell r="M656">
            <v>5270</v>
          </cell>
          <cell r="N656">
            <v>5270</v>
          </cell>
          <cell r="O656">
            <v>5270</v>
          </cell>
          <cell r="P656">
            <v>5270</v>
          </cell>
          <cell r="Q656">
            <v>5280</v>
          </cell>
        </row>
        <row r="657">
          <cell r="B657" t="str">
            <v>30326043109</v>
          </cell>
          <cell r="C657" t="str">
            <v>30326</v>
          </cell>
          <cell r="D657">
            <v>3109</v>
          </cell>
          <cell r="E657">
            <v>7800</v>
          </cell>
          <cell r="F657">
            <v>650</v>
          </cell>
          <cell r="G657">
            <v>650</v>
          </cell>
          <cell r="H657">
            <v>650</v>
          </cell>
          <cell r="I657">
            <v>650</v>
          </cell>
          <cell r="J657">
            <v>650</v>
          </cell>
          <cell r="K657">
            <v>650</v>
          </cell>
          <cell r="L657">
            <v>650</v>
          </cell>
          <cell r="M657">
            <v>650</v>
          </cell>
          <cell r="N657">
            <v>650</v>
          </cell>
          <cell r="O657">
            <v>650</v>
          </cell>
          <cell r="P657">
            <v>650</v>
          </cell>
          <cell r="Q657">
            <v>650</v>
          </cell>
        </row>
        <row r="658">
          <cell r="B658" t="str">
            <v>30326043302</v>
          </cell>
          <cell r="C658" t="str">
            <v>30326</v>
          </cell>
          <cell r="D658">
            <v>3302</v>
          </cell>
          <cell r="E658">
            <v>168935</v>
          </cell>
          <cell r="F658">
            <v>14077</v>
          </cell>
          <cell r="G658">
            <v>14077</v>
          </cell>
          <cell r="H658">
            <v>14077</v>
          </cell>
          <cell r="I658">
            <v>14077</v>
          </cell>
          <cell r="J658">
            <v>14077</v>
          </cell>
          <cell r="K658">
            <v>14077</v>
          </cell>
          <cell r="L658">
            <v>14077</v>
          </cell>
          <cell r="M658">
            <v>14077</v>
          </cell>
          <cell r="N658">
            <v>14077</v>
          </cell>
          <cell r="O658">
            <v>14077</v>
          </cell>
          <cell r="P658">
            <v>14077</v>
          </cell>
          <cell r="Q658">
            <v>14088</v>
          </cell>
        </row>
        <row r="659">
          <cell r="B659" t="str">
            <v>30326043303</v>
          </cell>
          <cell r="C659" t="str">
            <v>30326</v>
          </cell>
          <cell r="D659">
            <v>3303</v>
          </cell>
          <cell r="E659">
            <v>37620</v>
          </cell>
          <cell r="F659">
            <v>3135</v>
          </cell>
          <cell r="G659">
            <v>3135</v>
          </cell>
          <cell r="H659">
            <v>3135</v>
          </cell>
          <cell r="I659">
            <v>3135</v>
          </cell>
          <cell r="J659">
            <v>3135</v>
          </cell>
          <cell r="K659">
            <v>3135</v>
          </cell>
          <cell r="L659">
            <v>3135</v>
          </cell>
          <cell r="M659">
            <v>3135</v>
          </cell>
          <cell r="N659">
            <v>3135</v>
          </cell>
          <cell r="O659">
            <v>3135</v>
          </cell>
          <cell r="P659">
            <v>3135</v>
          </cell>
          <cell r="Q659">
            <v>3135</v>
          </cell>
        </row>
        <row r="660">
          <cell r="B660" t="str">
            <v>30326043401</v>
          </cell>
          <cell r="C660" t="str">
            <v>30326</v>
          </cell>
          <cell r="D660">
            <v>3401</v>
          </cell>
          <cell r="E660">
            <v>150000</v>
          </cell>
          <cell r="F660">
            <v>12500</v>
          </cell>
          <cell r="G660">
            <v>12500</v>
          </cell>
          <cell r="H660">
            <v>12500</v>
          </cell>
          <cell r="I660">
            <v>12500</v>
          </cell>
          <cell r="J660">
            <v>12500</v>
          </cell>
          <cell r="K660">
            <v>12500</v>
          </cell>
          <cell r="L660">
            <v>12500</v>
          </cell>
          <cell r="M660">
            <v>12500</v>
          </cell>
          <cell r="N660">
            <v>12500</v>
          </cell>
          <cell r="O660">
            <v>12500</v>
          </cell>
          <cell r="P660">
            <v>12500</v>
          </cell>
          <cell r="Q660">
            <v>12500</v>
          </cell>
        </row>
        <row r="661">
          <cell r="B661" t="str">
            <v>30327061302</v>
          </cell>
          <cell r="C661" t="str">
            <v>30327</v>
          </cell>
          <cell r="D661">
            <v>1302</v>
          </cell>
          <cell r="E661">
            <v>93600</v>
          </cell>
          <cell r="F661">
            <v>7800</v>
          </cell>
          <cell r="G661">
            <v>7800</v>
          </cell>
          <cell r="H661">
            <v>7800</v>
          </cell>
          <cell r="I661">
            <v>7800</v>
          </cell>
          <cell r="J661">
            <v>7800</v>
          </cell>
          <cell r="K661">
            <v>7800</v>
          </cell>
          <cell r="L661">
            <v>7800</v>
          </cell>
          <cell r="M661">
            <v>7800</v>
          </cell>
          <cell r="N661">
            <v>7800</v>
          </cell>
          <cell r="O661">
            <v>7800</v>
          </cell>
          <cell r="P661">
            <v>7800</v>
          </cell>
          <cell r="Q661">
            <v>7800</v>
          </cell>
        </row>
        <row r="662">
          <cell r="B662" t="str">
            <v>30327062103</v>
          </cell>
          <cell r="C662" t="str">
            <v>30327</v>
          </cell>
          <cell r="D662">
            <v>2103</v>
          </cell>
          <cell r="E662">
            <v>20400</v>
          </cell>
          <cell r="F662">
            <v>1700</v>
          </cell>
          <cell r="G662">
            <v>1700</v>
          </cell>
          <cell r="H662">
            <v>1700</v>
          </cell>
          <cell r="I662">
            <v>1700</v>
          </cell>
          <cell r="J662">
            <v>1700</v>
          </cell>
          <cell r="K662">
            <v>1700</v>
          </cell>
          <cell r="L662">
            <v>1700</v>
          </cell>
          <cell r="M662">
            <v>1700</v>
          </cell>
          <cell r="N662">
            <v>1700</v>
          </cell>
          <cell r="O662">
            <v>1700</v>
          </cell>
          <cell r="P662">
            <v>1700</v>
          </cell>
          <cell r="Q662">
            <v>1700</v>
          </cell>
        </row>
        <row r="663">
          <cell r="B663" t="str">
            <v>30327062202</v>
          </cell>
          <cell r="C663" t="str">
            <v>30327</v>
          </cell>
          <cell r="D663">
            <v>2202</v>
          </cell>
          <cell r="E663">
            <v>128220</v>
          </cell>
          <cell r="F663">
            <v>10685</v>
          </cell>
          <cell r="G663">
            <v>10685</v>
          </cell>
          <cell r="H663">
            <v>10685</v>
          </cell>
          <cell r="I663">
            <v>10685</v>
          </cell>
          <cell r="J663">
            <v>10685</v>
          </cell>
          <cell r="K663">
            <v>10685</v>
          </cell>
          <cell r="L663">
            <v>10685</v>
          </cell>
          <cell r="M663">
            <v>10685</v>
          </cell>
          <cell r="N663">
            <v>10685</v>
          </cell>
          <cell r="O663">
            <v>10685</v>
          </cell>
          <cell r="P663">
            <v>10685</v>
          </cell>
          <cell r="Q663">
            <v>10685</v>
          </cell>
        </row>
        <row r="664">
          <cell r="B664" t="str">
            <v>30327062701</v>
          </cell>
          <cell r="C664" t="str">
            <v>30327</v>
          </cell>
          <cell r="D664">
            <v>2701</v>
          </cell>
          <cell r="E664">
            <v>30200</v>
          </cell>
          <cell r="F664">
            <v>2517</v>
          </cell>
          <cell r="G664">
            <v>2517</v>
          </cell>
          <cell r="H664">
            <v>2517</v>
          </cell>
          <cell r="I664">
            <v>2517</v>
          </cell>
          <cell r="J664">
            <v>2517</v>
          </cell>
          <cell r="K664">
            <v>2517</v>
          </cell>
          <cell r="L664">
            <v>2517</v>
          </cell>
          <cell r="M664">
            <v>2517</v>
          </cell>
          <cell r="N664">
            <v>2517</v>
          </cell>
          <cell r="O664">
            <v>2517</v>
          </cell>
          <cell r="P664">
            <v>2517</v>
          </cell>
          <cell r="Q664">
            <v>2513</v>
          </cell>
        </row>
        <row r="665">
          <cell r="B665" t="str">
            <v>30327062702</v>
          </cell>
          <cell r="C665" t="str">
            <v>30327</v>
          </cell>
          <cell r="D665">
            <v>2702</v>
          </cell>
          <cell r="E665">
            <v>7500</v>
          </cell>
          <cell r="F665">
            <v>625</v>
          </cell>
          <cell r="G665">
            <v>625</v>
          </cell>
          <cell r="H665">
            <v>625</v>
          </cell>
          <cell r="I665">
            <v>625</v>
          </cell>
          <cell r="J665">
            <v>625</v>
          </cell>
          <cell r="K665">
            <v>625</v>
          </cell>
          <cell r="L665">
            <v>625</v>
          </cell>
          <cell r="M665">
            <v>625</v>
          </cell>
          <cell r="N665">
            <v>625</v>
          </cell>
          <cell r="O665">
            <v>625</v>
          </cell>
          <cell r="P665">
            <v>625</v>
          </cell>
          <cell r="Q665">
            <v>625</v>
          </cell>
        </row>
        <row r="666">
          <cell r="B666" t="str">
            <v>30327062705</v>
          </cell>
          <cell r="C666" t="str">
            <v>30327</v>
          </cell>
          <cell r="D666">
            <v>2705</v>
          </cell>
          <cell r="E666">
            <v>9400</v>
          </cell>
          <cell r="F666">
            <v>783</v>
          </cell>
          <cell r="G666">
            <v>783</v>
          </cell>
          <cell r="H666">
            <v>783</v>
          </cell>
          <cell r="I666">
            <v>783</v>
          </cell>
          <cell r="J666">
            <v>783</v>
          </cell>
          <cell r="K666">
            <v>783</v>
          </cell>
          <cell r="L666">
            <v>783</v>
          </cell>
          <cell r="M666">
            <v>783</v>
          </cell>
          <cell r="N666">
            <v>783</v>
          </cell>
          <cell r="O666">
            <v>783</v>
          </cell>
          <cell r="P666">
            <v>783</v>
          </cell>
          <cell r="Q666">
            <v>787</v>
          </cell>
        </row>
        <row r="667">
          <cell r="B667" t="str">
            <v>30327062800</v>
          </cell>
          <cell r="C667" t="str">
            <v>30327</v>
          </cell>
          <cell r="D667">
            <v>2800</v>
          </cell>
          <cell r="E667">
            <v>35700</v>
          </cell>
          <cell r="F667">
            <v>2975</v>
          </cell>
          <cell r="G667">
            <v>2975</v>
          </cell>
          <cell r="H667">
            <v>2975</v>
          </cell>
          <cell r="I667">
            <v>2975</v>
          </cell>
          <cell r="J667">
            <v>2975</v>
          </cell>
          <cell r="K667">
            <v>2975</v>
          </cell>
          <cell r="L667">
            <v>2975</v>
          </cell>
          <cell r="M667">
            <v>2975</v>
          </cell>
          <cell r="N667">
            <v>2975</v>
          </cell>
          <cell r="O667">
            <v>2975</v>
          </cell>
          <cell r="P667">
            <v>2975</v>
          </cell>
          <cell r="Q667">
            <v>2975</v>
          </cell>
        </row>
        <row r="668">
          <cell r="B668" t="str">
            <v>30327062900</v>
          </cell>
          <cell r="C668" t="str">
            <v>30327</v>
          </cell>
          <cell r="D668">
            <v>2900</v>
          </cell>
          <cell r="E668">
            <v>68800</v>
          </cell>
          <cell r="F668">
            <v>5733</v>
          </cell>
          <cell r="G668">
            <v>5733</v>
          </cell>
          <cell r="H668">
            <v>5733</v>
          </cell>
          <cell r="I668">
            <v>5733</v>
          </cell>
          <cell r="J668">
            <v>5733</v>
          </cell>
          <cell r="K668">
            <v>5733</v>
          </cell>
          <cell r="L668">
            <v>5733</v>
          </cell>
          <cell r="M668">
            <v>5733</v>
          </cell>
          <cell r="N668">
            <v>5733</v>
          </cell>
          <cell r="O668">
            <v>5733</v>
          </cell>
          <cell r="P668">
            <v>5733</v>
          </cell>
          <cell r="Q668">
            <v>5737</v>
          </cell>
        </row>
        <row r="669">
          <cell r="B669" t="str">
            <v>30327062907</v>
          </cell>
          <cell r="C669" t="str">
            <v>30327</v>
          </cell>
          <cell r="D669">
            <v>2907</v>
          </cell>
          <cell r="E669">
            <v>9800</v>
          </cell>
          <cell r="F669">
            <v>817</v>
          </cell>
          <cell r="G669">
            <v>817</v>
          </cell>
          <cell r="H669">
            <v>817</v>
          </cell>
          <cell r="I669">
            <v>817</v>
          </cell>
          <cell r="J669">
            <v>817</v>
          </cell>
          <cell r="K669">
            <v>817</v>
          </cell>
          <cell r="L669">
            <v>817</v>
          </cell>
          <cell r="M669">
            <v>817</v>
          </cell>
          <cell r="N669">
            <v>817</v>
          </cell>
          <cell r="O669">
            <v>817</v>
          </cell>
          <cell r="P669">
            <v>817</v>
          </cell>
          <cell r="Q669">
            <v>813</v>
          </cell>
        </row>
        <row r="670">
          <cell r="B670" t="str">
            <v>30327063101</v>
          </cell>
          <cell r="C670" t="str">
            <v>30327</v>
          </cell>
          <cell r="D670">
            <v>3101</v>
          </cell>
          <cell r="E670">
            <v>21600</v>
          </cell>
          <cell r="F670">
            <v>1800</v>
          </cell>
          <cell r="G670">
            <v>1800</v>
          </cell>
          <cell r="H670">
            <v>1800</v>
          </cell>
          <cell r="I670">
            <v>1800</v>
          </cell>
          <cell r="J670">
            <v>1800</v>
          </cell>
          <cell r="K670">
            <v>1800</v>
          </cell>
          <cell r="L670">
            <v>1800</v>
          </cell>
          <cell r="M670">
            <v>1800</v>
          </cell>
          <cell r="N670">
            <v>1800</v>
          </cell>
          <cell r="O670">
            <v>1800</v>
          </cell>
          <cell r="P670">
            <v>1800</v>
          </cell>
          <cell r="Q670">
            <v>1800</v>
          </cell>
        </row>
        <row r="671">
          <cell r="B671" t="str">
            <v>30327063103</v>
          </cell>
          <cell r="C671" t="str">
            <v>30327</v>
          </cell>
          <cell r="D671">
            <v>3103</v>
          </cell>
          <cell r="E671">
            <v>14100</v>
          </cell>
          <cell r="F671">
            <v>1175</v>
          </cell>
          <cell r="G671">
            <v>1175</v>
          </cell>
          <cell r="H671">
            <v>1175</v>
          </cell>
          <cell r="I671">
            <v>1175</v>
          </cell>
          <cell r="J671">
            <v>1175</v>
          </cell>
          <cell r="K671">
            <v>1175</v>
          </cell>
          <cell r="L671">
            <v>1175</v>
          </cell>
          <cell r="M671">
            <v>1175</v>
          </cell>
          <cell r="N671">
            <v>1175</v>
          </cell>
          <cell r="O671">
            <v>1175</v>
          </cell>
          <cell r="P671">
            <v>1175</v>
          </cell>
          <cell r="Q671">
            <v>1175</v>
          </cell>
        </row>
        <row r="672">
          <cell r="B672" t="str">
            <v>30327063302</v>
          </cell>
          <cell r="C672" t="str">
            <v>30327</v>
          </cell>
          <cell r="D672">
            <v>3302</v>
          </cell>
          <cell r="E672">
            <v>65000</v>
          </cell>
          <cell r="F672">
            <v>5417</v>
          </cell>
          <cell r="G672">
            <v>5417</v>
          </cell>
          <cell r="H672">
            <v>5417</v>
          </cell>
          <cell r="I672">
            <v>5417</v>
          </cell>
          <cell r="J672">
            <v>5417</v>
          </cell>
          <cell r="K672">
            <v>5417</v>
          </cell>
          <cell r="L672">
            <v>5417</v>
          </cell>
          <cell r="M672">
            <v>5417</v>
          </cell>
          <cell r="N672">
            <v>5417</v>
          </cell>
          <cell r="O672">
            <v>5417</v>
          </cell>
          <cell r="P672">
            <v>5417</v>
          </cell>
          <cell r="Q672">
            <v>5413</v>
          </cell>
        </row>
        <row r="673">
          <cell r="B673" t="str">
            <v>30327063303</v>
          </cell>
          <cell r="C673" t="str">
            <v>30327</v>
          </cell>
          <cell r="D673">
            <v>3303</v>
          </cell>
          <cell r="E673">
            <v>14100</v>
          </cell>
          <cell r="F673">
            <v>1175</v>
          </cell>
          <cell r="G673">
            <v>1175</v>
          </cell>
          <cell r="H673">
            <v>1175</v>
          </cell>
          <cell r="I673">
            <v>1175</v>
          </cell>
          <cell r="J673">
            <v>1175</v>
          </cell>
          <cell r="K673">
            <v>1175</v>
          </cell>
          <cell r="L673">
            <v>1175</v>
          </cell>
          <cell r="M673">
            <v>1175</v>
          </cell>
          <cell r="N673">
            <v>1175</v>
          </cell>
          <cell r="O673">
            <v>1175</v>
          </cell>
          <cell r="P673">
            <v>1175</v>
          </cell>
          <cell r="Q673">
            <v>1175</v>
          </cell>
        </row>
        <row r="674">
          <cell r="B674" t="str">
            <v>30327063405</v>
          </cell>
          <cell r="C674" t="str">
            <v>30327</v>
          </cell>
          <cell r="D674">
            <v>3405</v>
          </cell>
          <cell r="E674">
            <v>33000</v>
          </cell>
          <cell r="F674">
            <v>2750</v>
          </cell>
          <cell r="G674">
            <v>2750</v>
          </cell>
          <cell r="H674">
            <v>2750</v>
          </cell>
          <cell r="I674">
            <v>2750</v>
          </cell>
          <cell r="J674">
            <v>2750</v>
          </cell>
          <cell r="K674">
            <v>2750</v>
          </cell>
          <cell r="L674">
            <v>2750</v>
          </cell>
          <cell r="M674">
            <v>2750</v>
          </cell>
          <cell r="N674">
            <v>2750</v>
          </cell>
          <cell r="O674">
            <v>2750</v>
          </cell>
          <cell r="P674">
            <v>2750</v>
          </cell>
          <cell r="Q674">
            <v>2750</v>
          </cell>
        </row>
        <row r="675">
          <cell r="B675" t="str">
            <v>30328041302</v>
          </cell>
          <cell r="C675" t="str">
            <v>30328</v>
          </cell>
          <cell r="D675">
            <v>1302</v>
          </cell>
          <cell r="E675">
            <v>39000</v>
          </cell>
          <cell r="F675">
            <v>3250</v>
          </cell>
          <cell r="G675">
            <v>3250</v>
          </cell>
          <cell r="H675">
            <v>3250</v>
          </cell>
          <cell r="I675">
            <v>3250</v>
          </cell>
          <cell r="J675">
            <v>3250</v>
          </cell>
          <cell r="K675">
            <v>3250</v>
          </cell>
          <cell r="L675">
            <v>3250</v>
          </cell>
          <cell r="M675">
            <v>3250</v>
          </cell>
          <cell r="N675">
            <v>3250</v>
          </cell>
          <cell r="O675">
            <v>3250</v>
          </cell>
          <cell r="P675">
            <v>3250</v>
          </cell>
          <cell r="Q675">
            <v>3250</v>
          </cell>
        </row>
        <row r="676">
          <cell r="B676" t="str">
            <v>30328042103</v>
          </cell>
          <cell r="C676" t="str">
            <v>30328</v>
          </cell>
          <cell r="D676">
            <v>2103</v>
          </cell>
          <cell r="E676">
            <v>15900</v>
          </cell>
          <cell r="F676">
            <v>1325</v>
          </cell>
          <cell r="G676">
            <v>1325</v>
          </cell>
          <cell r="H676">
            <v>1325</v>
          </cell>
          <cell r="I676">
            <v>1325</v>
          </cell>
          <cell r="J676">
            <v>1325</v>
          </cell>
          <cell r="K676">
            <v>1325</v>
          </cell>
          <cell r="L676">
            <v>1325</v>
          </cell>
          <cell r="M676">
            <v>1325</v>
          </cell>
          <cell r="N676">
            <v>1325</v>
          </cell>
          <cell r="O676">
            <v>1325</v>
          </cell>
          <cell r="P676">
            <v>1325</v>
          </cell>
          <cell r="Q676">
            <v>1325</v>
          </cell>
        </row>
        <row r="677">
          <cell r="B677" t="str">
            <v>30328042201</v>
          </cell>
          <cell r="C677" t="str">
            <v>30328</v>
          </cell>
          <cell r="D677">
            <v>2201</v>
          </cell>
          <cell r="E677">
            <v>8400</v>
          </cell>
          <cell r="F677">
            <v>700</v>
          </cell>
          <cell r="G677">
            <v>700</v>
          </cell>
          <cell r="H677">
            <v>700</v>
          </cell>
          <cell r="I677">
            <v>700</v>
          </cell>
          <cell r="J677">
            <v>700</v>
          </cell>
          <cell r="K677">
            <v>700</v>
          </cell>
          <cell r="L677">
            <v>700</v>
          </cell>
          <cell r="M677">
            <v>700</v>
          </cell>
          <cell r="N677">
            <v>700</v>
          </cell>
          <cell r="O677">
            <v>700</v>
          </cell>
          <cell r="P677">
            <v>700</v>
          </cell>
          <cell r="Q677">
            <v>700</v>
          </cell>
        </row>
        <row r="678">
          <cell r="B678" t="str">
            <v>30328042202</v>
          </cell>
          <cell r="C678" t="str">
            <v>30328</v>
          </cell>
          <cell r="D678">
            <v>2202</v>
          </cell>
          <cell r="E678">
            <v>74000</v>
          </cell>
          <cell r="F678">
            <v>6166</v>
          </cell>
          <cell r="G678">
            <v>6166</v>
          </cell>
          <cell r="H678">
            <v>6166</v>
          </cell>
          <cell r="I678">
            <v>6166</v>
          </cell>
          <cell r="J678">
            <v>6166</v>
          </cell>
          <cell r="K678">
            <v>6166</v>
          </cell>
          <cell r="L678">
            <v>6166</v>
          </cell>
          <cell r="M678">
            <v>6166</v>
          </cell>
          <cell r="N678">
            <v>6166</v>
          </cell>
          <cell r="O678">
            <v>6166</v>
          </cell>
          <cell r="P678">
            <v>6166</v>
          </cell>
          <cell r="Q678">
            <v>6174</v>
          </cell>
        </row>
        <row r="679">
          <cell r="B679" t="str">
            <v>30328042207</v>
          </cell>
          <cell r="C679" t="str">
            <v>30328</v>
          </cell>
          <cell r="D679">
            <v>2207</v>
          </cell>
          <cell r="E679">
            <v>21000</v>
          </cell>
          <cell r="F679">
            <v>1750</v>
          </cell>
          <cell r="G679">
            <v>1750</v>
          </cell>
          <cell r="H679">
            <v>1750</v>
          </cell>
          <cell r="I679">
            <v>1750</v>
          </cell>
          <cell r="J679">
            <v>1750</v>
          </cell>
          <cell r="K679">
            <v>1750</v>
          </cell>
          <cell r="L679">
            <v>1750</v>
          </cell>
          <cell r="M679">
            <v>1750</v>
          </cell>
          <cell r="N679">
            <v>1750</v>
          </cell>
          <cell r="O679">
            <v>1750</v>
          </cell>
          <cell r="P679">
            <v>1750</v>
          </cell>
          <cell r="Q679">
            <v>1750</v>
          </cell>
        </row>
        <row r="680">
          <cell r="B680" t="str">
            <v>30328042701</v>
          </cell>
          <cell r="C680" t="str">
            <v>30328</v>
          </cell>
          <cell r="D680">
            <v>2701</v>
          </cell>
          <cell r="E680">
            <v>32700</v>
          </cell>
          <cell r="F680">
            <v>2725</v>
          </cell>
          <cell r="G680">
            <v>2725</v>
          </cell>
          <cell r="H680">
            <v>2725</v>
          </cell>
          <cell r="I680">
            <v>2725</v>
          </cell>
          <cell r="J680">
            <v>2725</v>
          </cell>
          <cell r="K680">
            <v>2725</v>
          </cell>
          <cell r="L680">
            <v>2725</v>
          </cell>
          <cell r="M680">
            <v>2725</v>
          </cell>
          <cell r="N680">
            <v>2725</v>
          </cell>
          <cell r="O680">
            <v>2725</v>
          </cell>
          <cell r="P680">
            <v>2725</v>
          </cell>
          <cell r="Q680">
            <v>2725</v>
          </cell>
        </row>
        <row r="681">
          <cell r="B681" t="str">
            <v>30328042702</v>
          </cell>
          <cell r="C681" t="str">
            <v>30328</v>
          </cell>
          <cell r="D681">
            <v>2702</v>
          </cell>
          <cell r="E681">
            <v>16500</v>
          </cell>
          <cell r="F681">
            <v>1375</v>
          </cell>
          <cell r="G681">
            <v>1375</v>
          </cell>
          <cell r="H681">
            <v>1375</v>
          </cell>
          <cell r="I681">
            <v>1375</v>
          </cell>
          <cell r="J681">
            <v>1375</v>
          </cell>
          <cell r="K681">
            <v>1375</v>
          </cell>
          <cell r="L681">
            <v>1375</v>
          </cell>
          <cell r="M681">
            <v>1375</v>
          </cell>
          <cell r="N681">
            <v>1375</v>
          </cell>
          <cell r="O681">
            <v>1375</v>
          </cell>
          <cell r="P681">
            <v>1375</v>
          </cell>
          <cell r="Q681">
            <v>1375</v>
          </cell>
        </row>
        <row r="682">
          <cell r="B682" t="str">
            <v>30328042705</v>
          </cell>
          <cell r="C682" t="str">
            <v>30328</v>
          </cell>
          <cell r="D682">
            <v>2705</v>
          </cell>
          <cell r="E682">
            <v>20400</v>
          </cell>
          <cell r="F682">
            <v>1700</v>
          </cell>
          <cell r="G682">
            <v>1700</v>
          </cell>
          <cell r="H682">
            <v>1700</v>
          </cell>
          <cell r="I682">
            <v>1700</v>
          </cell>
          <cell r="J682">
            <v>1700</v>
          </cell>
          <cell r="K682">
            <v>1700</v>
          </cell>
          <cell r="L682">
            <v>1700</v>
          </cell>
          <cell r="M682">
            <v>1700</v>
          </cell>
          <cell r="N682">
            <v>1700</v>
          </cell>
          <cell r="O682">
            <v>1700</v>
          </cell>
          <cell r="P682">
            <v>1700</v>
          </cell>
          <cell r="Q682">
            <v>1700</v>
          </cell>
        </row>
        <row r="683">
          <cell r="B683" t="str">
            <v>30328042708</v>
          </cell>
          <cell r="C683" t="str">
            <v>30328</v>
          </cell>
          <cell r="D683">
            <v>2708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B684" t="str">
            <v>30328042800</v>
          </cell>
          <cell r="C684" t="str">
            <v>30328</v>
          </cell>
          <cell r="D684">
            <v>2800</v>
          </cell>
          <cell r="E684">
            <v>143651</v>
          </cell>
          <cell r="F684">
            <v>11970</v>
          </cell>
          <cell r="G684">
            <v>11970</v>
          </cell>
          <cell r="H684">
            <v>11970</v>
          </cell>
          <cell r="I684">
            <v>11970</v>
          </cell>
          <cell r="J684">
            <v>11970</v>
          </cell>
          <cell r="K684">
            <v>11970</v>
          </cell>
          <cell r="L684">
            <v>11970</v>
          </cell>
          <cell r="M684">
            <v>11970</v>
          </cell>
          <cell r="N684">
            <v>11970</v>
          </cell>
          <cell r="O684">
            <v>11970</v>
          </cell>
          <cell r="P684">
            <v>11970</v>
          </cell>
          <cell r="Q684">
            <v>11981</v>
          </cell>
        </row>
        <row r="685">
          <cell r="B685" t="str">
            <v>30328042900</v>
          </cell>
          <cell r="C685" t="str">
            <v>30328</v>
          </cell>
          <cell r="D685">
            <v>2900</v>
          </cell>
          <cell r="E685">
            <v>114000</v>
          </cell>
          <cell r="F685">
            <v>9500</v>
          </cell>
          <cell r="G685">
            <v>9500</v>
          </cell>
          <cell r="H685">
            <v>9500</v>
          </cell>
          <cell r="I685">
            <v>9500</v>
          </cell>
          <cell r="J685">
            <v>9500</v>
          </cell>
          <cell r="K685">
            <v>9500</v>
          </cell>
          <cell r="L685">
            <v>9500</v>
          </cell>
          <cell r="M685">
            <v>9500</v>
          </cell>
          <cell r="N685">
            <v>9500</v>
          </cell>
          <cell r="O685">
            <v>9500</v>
          </cell>
          <cell r="P685">
            <v>9500</v>
          </cell>
          <cell r="Q685">
            <v>9500</v>
          </cell>
        </row>
        <row r="686">
          <cell r="B686" t="str">
            <v>30328042907</v>
          </cell>
          <cell r="C686" t="str">
            <v>30328</v>
          </cell>
          <cell r="D686">
            <v>2907</v>
          </cell>
          <cell r="E686">
            <v>79200</v>
          </cell>
          <cell r="F686">
            <v>6600</v>
          </cell>
          <cell r="G686">
            <v>6600</v>
          </cell>
          <cell r="H686">
            <v>6600</v>
          </cell>
          <cell r="I686">
            <v>6600</v>
          </cell>
          <cell r="J686">
            <v>6600</v>
          </cell>
          <cell r="K686">
            <v>6600</v>
          </cell>
          <cell r="L686">
            <v>6600</v>
          </cell>
          <cell r="M686">
            <v>6600</v>
          </cell>
          <cell r="N686">
            <v>6600</v>
          </cell>
          <cell r="O686">
            <v>6600</v>
          </cell>
          <cell r="P686">
            <v>6600</v>
          </cell>
          <cell r="Q686">
            <v>6600</v>
          </cell>
        </row>
        <row r="687">
          <cell r="B687" t="str">
            <v>30328042908</v>
          </cell>
          <cell r="C687" t="str">
            <v>30328</v>
          </cell>
          <cell r="D687">
            <v>2908</v>
          </cell>
          <cell r="E687">
            <v>33450</v>
          </cell>
          <cell r="F687">
            <v>2787</v>
          </cell>
          <cell r="G687">
            <v>2787</v>
          </cell>
          <cell r="H687">
            <v>2787</v>
          </cell>
          <cell r="I687">
            <v>2787</v>
          </cell>
          <cell r="J687">
            <v>2787</v>
          </cell>
          <cell r="K687">
            <v>2787</v>
          </cell>
          <cell r="L687">
            <v>2787</v>
          </cell>
          <cell r="M687">
            <v>2787</v>
          </cell>
          <cell r="N687">
            <v>2787</v>
          </cell>
          <cell r="O687">
            <v>2787</v>
          </cell>
          <cell r="P687">
            <v>2787</v>
          </cell>
          <cell r="Q687">
            <v>2793</v>
          </cell>
        </row>
        <row r="688">
          <cell r="B688" t="str">
            <v>30328042925</v>
          </cell>
          <cell r="C688" t="str">
            <v>30328</v>
          </cell>
          <cell r="D688">
            <v>2925</v>
          </cell>
          <cell r="E688">
            <v>24000</v>
          </cell>
          <cell r="F688">
            <v>2000</v>
          </cell>
          <cell r="G688">
            <v>2000</v>
          </cell>
          <cell r="H688">
            <v>2000</v>
          </cell>
          <cell r="I688">
            <v>2000</v>
          </cell>
          <cell r="J688">
            <v>2000</v>
          </cell>
          <cell r="K688">
            <v>2000</v>
          </cell>
          <cell r="L688">
            <v>2000</v>
          </cell>
          <cell r="M688">
            <v>2000</v>
          </cell>
          <cell r="N688">
            <v>2000</v>
          </cell>
          <cell r="O688">
            <v>2000</v>
          </cell>
          <cell r="P688">
            <v>2000</v>
          </cell>
          <cell r="Q688">
            <v>2000</v>
          </cell>
        </row>
        <row r="689">
          <cell r="B689" t="str">
            <v>30328043101</v>
          </cell>
          <cell r="C689" t="str">
            <v>30328</v>
          </cell>
          <cell r="D689">
            <v>3101</v>
          </cell>
          <cell r="E689">
            <v>75000</v>
          </cell>
          <cell r="F689">
            <v>6250</v>
          </cell>
          <cell r="G689">
            <v>6250</v>
          </cell>
          <cell r="H689">
            <v>6250</v>
          </cell>
          <cell r="I689">
            <v>6250</v>
          </cell>
          <cell r="J689">
            <v>6250</v>
          </cell>
          <cell r="K689">
            <v>6250</v>
          </cell>
          <cell r="L689">
            <v>6250</v>
          </cell>
          <cell r="M689">
            <v>6250</v>
          </cell>
          <cell r="N689">
            <v>6250</v>
          </cell>
          <cell r="O689">
            <v>6250</v>
          </cell>
          <cell r="P689">
            <v>6250</v>
          </cell>
          <cell r="Q689">
            <v>6250</v>
          </cell>
        </row>
        <row r="690">
          <cell r="B690" t="str">
            <v>30328043103</v>
          </cell>
          <cell r="C690" t="str">
            <v>30328</v>
          </cell>
          <cell r="D690">
            <v>3103</v>
          </cell>
          <cell r="E690">
            <v>72000</v>
          </cell>
          <cell r="F690">
            <v>6000</v>
          </cell>
          <cell r="G690">
            <v>6000</v>
          </cell>
          <cell r="H690">
            <v>6000</v>
          </cell>
          <cell r="I690">
            <v>6000</v>
          </cell>
          <cell r="J690">
            <v>6000</v>
          </cell>
          <cell r="K690">
            <v>6000</v>
          </cell>
          <cell r="L690">
            <v>6000</v>
          </cell>
          <cell r="M690">
            <v>6000</v>
          </cell>
          <cell r="N690">
            <v>6000</v>
          </cell>
          <cell r="O690">
            <v>6000</v>
          </cell>
          <cell r="P690">
            <v>6000</v>
          </cell>
          <cell r="Q690">
            <v>6000</v>
          </cell>
        </row>
        <row r="691">
          <cell r="B691" t="str">
            <v>30328043106</v>
          </cell>
          <cell r="C691" t="str">
            <v>30328</v>
          </cell>
          <cell r="D691">
            <v>3106</v>
          </cell>
          <cell r="E691">
            <v>30000</v>
          </cell>
          <cell r="F691">
            <v>2500</v>
          </cell>
          <cell r="G691">
            <v>2500</v>
          </cell>
          <cell r="H691">
            <v>2500</v>
          </cell>
          <cell r="I691">
            <v>2500</v>
          </cell>
          <cell r="J691">
            <v>2500</v>
          </cell>
          <cell r="K691">
            <v>2500</v>
          </cell>
          <cell r="L691">
            <v>2500</v>
          </cell>
          <cell r="M691">
            <v>2500</v>
          </cell>
          <cell r="N691">
            <v>2500</v>
          </cell>
          <cell r="O691">
            <v>2500</v>
          </cell>
          <cell r="P691">
            <v>2500</v>
          </cell>
          <cell r="Q691">
            <v>2500</v>
          </cell>
        </row>
        <row r="692">
          <cell r="B692" t="str">
            <v>30328043109</v>
          </cell>
          <cell r="C692" t="str">
            <v>30328</v>
          </cell>
          <cell r="D692">
            <v>3109</v>
          </cell>
          <cell r="E692">
            <v>51000</v>
          </cell>
          <cell r="F692">
            <v>0</v>
          </cell>
          <cell r="G692">
            <v>8500</v>
          </cell>
          <cell r="H692">
            <v>0</v>
          </cell>
          <cell r="I692">
            <v>8500</v>
          </cell>
          <cell r="J692">
            <v>0</v>
          </cell>
          <cell r="K692">
            <v>8500</v>
          </cell>
          <cell r="L692">
            <v>0</v>
          </cell>
          <cell r="M692">
            <v>8500</v>
          </cell>
          <cell r="N692">
            <v>0</v>
          </cell>
          <cell r="O692">
            <v>8500</v>
          </cell>
          <cell r="P692">
            <v>0</v>
          </cell>
          <cell r="Q692">
            <v>8500</v>
          </cell>
        </row>
        <row r="693">
          <cell r="B693" t="str">
            <v>30328043111</v>
          </cell>
          <cell r="C693" t="str">
            <v>30328</v>
          </cell>
          <cell r="D693">
            <v>3111</v>
          </cell>
          <cell r="E693">
            <v>162000</v>
          </cell>
          <cell r="F693">
            <v>0</v>
          </cell>
          <cell r="G693">
            <v>0</v>
          </cell>
          <cell r="H693">
            <v>54000</v>
          </cell>
          <cell r="I693">
            <v>0</v>
          </cell>
          <cell r="J693">
            <v>0</v>
          </cell>
          <cell r="K693">
            <v>0</v>
          </cell>
          <cell r="L693">
            <v>54000</v>
          </cell>
          <cell r="M693">
            <v>0</v>
          </cell>
          <cell r="N693">
            <v>0</v>
          </cell>
          <cell r="O693">
            <v>54000</v>
          </cell>
          <cell r="P693">
            <v>0</v>
          </cell>
          <cell r="Q693">
            <v>0</v>
          </cell>
        </row>
        <row r="694">
          <cell r="B694" t="str">
            <v>30328043302</v>
          </cell>
          <cell r="C694" t="str">
            <v>30328</v>
          </cell>
          <cell r="D694">
            <v>3302</v>
          </cell>
          <cell r="E694">
            <v>59100</v>
          </cell>
          <cell r="F694">
            <v>4925</v>
          </cell>
          <cell r="G694">
            <v>4925</v>
          </cell>
          <cell r="H694">
            <v>4925</v>
          </cell>
          <cell r="I694">
            <v>4925</v>
          </cell>
          <cell r="J694">
            <v>4925</v>
          </cell>
          <cell r="K694">
            <v>4925</v>
          </cell>
          <cell r="L694">
            <v>4925</v>
          </cell>
          <cell r="M694">
            <v>4925</v>
          </cell>
          <cell r="N694">
            <v>4925</v>
          </cell>
          <cell r="O694">
            <v>4925</v>
          </cell>
          <cell r="P694">
            <v>4925</v>
          </cell>
          <cell r="Q694">
            <v>4925</v>
          </cell>
        </row>
        <row r="695">
          <cell r="B695" t="str">
            <v>30328043303</v>
          </cell>
          <cell r="C695" t="str">
            <v>30328</v>
          </cell>
          <cell r="D695">
            <v>3303</v>
          </cell>
          <cell r="E695">
            <v>30000</v>
          </cell>
          <cell r="F695">
            <v>2500</v>
          </cell>
          <cell r="G695">
            <v>2500</v>
          </cell>
          <cell r="H695">
            <v>2500</v>
          </cell>
          <cell r="I695">
            <v>2500</v>
          </cell>
          <cell r="J695">
            <v>2500</v>
          </cell>
          <cell r="K695">
            <v>2500</v>
          </cell>
          <cell r="L695">
            <v>2500</v>
          </cell>
          <cell r="M695">
            <v>2500</v>
          </cell>
          <cell r="N695">
            <v>2500</v>
          </cell>
          <cell r="O695">
            <v>2500</v>
          </cell>
          <cell r="P695">
            <v>2500</v>
          </cell>
          <cell r="Q695">
            <v>2500</v>
          </cell>
        </row>
        <row r="696">
          <cell r="B696" t="str">
            <v>30328043401</v>
          </cell>
          <cell r="C696" t="str">
            <v>30328</v>
          </cell>
          <cell r="D696">
            <v>3401</v>
          </cell>
          <cell r="E696">
            <v>30000</v>
          </cell>
          <cell r="F696">
            <v>0</v>
          </cell>
          <cell r="G696">
            <v>5000</v>
          </cell>
          <cell r="H696">
            <v>0</v>
          </cell>
          <cell r="I696">
            <v>5000</v>
          </cell>
          <cell r="J696">
            <v>0</v>
          </cell>
          <cell r="K696">
            <v>5000</v>
          </cell>
          <cell r="L696">
            <v>0</v>
          </cell>
          <cell r="M696">
            <v>5000</v>
          </cell>
          <cell r="N696">
            <v>0</v>
          </cell>
          <cell r="O696">
            <v>5000</v>
          </cell>
          <cell r="P696">
            <v>0</v>
          </cell>
          <cell r="Q696">
            <v>5000</v>
          </cell>
        </row>
        <row r="697">
          <cell r="B697" t="str">
            <v>30328043404</v>
          </cell>
          <cell r="C697" t="str">
            <v>30328</v>
          </cell>
          <cell r="D697">
            <v>3404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8">
          <cell r="B698" t="str">
            <v>30329061302</v>
          </cell>
          <cell r="C698" t="str">
            <v>30329</v>
          </cell>
          <cell r="D698">
            <v>1302</v>
          </cell>
          <cell r="E698">
            <v>158132</v>
          </cell>
          <cell r="F698">
            <v>13178</v>
          </cell>
          <cell r="G698">
            <v>13178</v>
          </cell>
          <cell r="H698">
            <v>13178</v>
          </cell>
          <cell r="I698">
            <v>13178</v>
          </cell>
          <cell r="J698">
            <v>13178</v>
          </cell>
          <cell r="K698">
            <v>13178</v>
          </cell>
          <cell r="L698">
            <v>13178</v>
          </cell>
          <cell r="M698">
            <v>13178</v>
          </cell>
          <cell r="N698">
            <v>13178</v>
          </cell>
          <cell r="O698">
            <v>13178</v>
          </cell>
          <cell r="P698">
            <v>13178</v>
          </cell>
          <cell r="Q698">
            <v>13174</v>
          </cell>
        </row>
        <row r="699">
          <cell r="B699" t="str">
            <v>30329062103</v>
          </cell>
          <cell r="C699" t="str">
            <v>30329</v>
          </cell>
          <cell r="D699">
            <v>2103</v>
          </cell>
          <cell r="E699">
            <v>31400</v>
          </cell>
          <cell r="F699">
            <v>2617</v>
          </cell>
          <cell r="G699">
            <v>2617</v>
          </cell>
          <cell r="H699">
            <v>2617</v>
          </cell>
          <cell r="I699">
            <v>2617</v>
          </cell>
          <cell r="J699">
            <v>2617</v>
          </cell>
          <cell r="K699">
            <v>2617</v>
          </cell>
          <cell r="L699">
            <v>2617</v>
          </cell>
          <cell r="M699">
            <v>2617</v>
          </cell>
          <cell r="N699">
            <v>2617</v>
          </cell>
          <cell r="O699">
            <v>2617</v>
          </cell>
          <cell r="P699">
            <v>2617</v>
          </cell>
          <cell r="Q699">
            <v>2613</v>
          </cell>
        </row>
        <row r="700">
          <cell r="B700" t="str">
            <v>30329062202</v>
          </cell>
          <cell r="C700" t="str">
            <v>30329</v>
          </cell>
          <cell r="D700">
            <v>2202</v>
          </cell>
          <cell r="E700">
            <v>238539</v>
          </cell>
          <cell r="F700">
            <v>19878</v>
          </cell>
          <cell r="G700">
            <v>19878</v>
          </cell>
          <cell r="H700">
            <v>19878</v>
          </cell>
          <cell r="I700">
            <v>19878</v>
          </cell>
          <cell r="J700">
            <v>19878</v>
          </cell>
          <cell r="K700">
            <v>19878</v>
          </cell>
          <cell r="L700">
            <v>19878</v>
          </cell>
          <cell r="M700">
            <v>19878</v>
          </cell>
          <cell r="N700">
            <v>19878</v>
          </cell>
          <cell r="O700">
            <v>19878</v>
          </cell>
          <cell r="P700">
            <v>19878</v>
          </cell>
          <cell r="Q700">
            <v>19881</v>
          </cell>
        </row>
        <row r="701">
          <cell r="B701" t="str">
            <v>30329062207</v>
          </cell>
          <cell r="C701" t="str">
            <v>30329</v>
          </cell>
          <cell r="D701">
            <v>2207</v>
          </cell>
          <cell r="E701">
            <v>23677</v>
          </cell>
          <cell r="F701">
            <v>1973</v>
          </cell>
          <cell r="G701">
            <v>1973</v>
          </cell>
          <cell r="H701">
            <v>1973</v>
          </cell>
          <cell r="I701">
            <v>1973</v>
          </cell>
          <cell r="J701">
            <v>1973</v>
          </cell>
          <cell r="K701">
            <v>1973</v>
          </cell>
          <cell r="L701">
            <v>1973</v>
          </cell>
          <cell r="M701">
            <v>1973</v>
          </cell>
          <cell r="N701">
            <v>1973</v>
          </cell>
          <cell r="O701">
            <v>1973</v>
          </cell>
          <cell r="P701">
            <v>1973</v>
          </cell>
          <cell r="Q701">
            <v>1974</v>
          </cell>
        </row>
        <row r="702">
          <cell r="B702" t="str">
            <v>30329062208</v>
          </cell>
          <cell r="C702" t="str">
            <v>30329</v>
          </cell>
          <cell r="D702">
            <v>2208</v>
          </cell>
          <cell r="E702">
            <v>16254</v>
          </cell>
          <cell r="F702">
            <v>1354</v>
          </cell>
          <cell r="G702">
            <v>1354</v>
          </cell>
          <cell r="H702">
            <v>1354</v>
          </cell>
          <cell r="I702">
            <v>1354</v>
          </cell>
          <cell r="J702">
            <v>1354</v>
          </cell>
          <cell r="K702">
            <v>1354</v>
          </cell>
          <cell r="L702">
            <v>1354</v>
          </cell>
          <cell r="M702">
            <v>1354</v>
          </cell>
          <cell r="N702">
            <v>1354</v>
          </cell>
          <cell r="O702">
            <v>1354</v>
          </cell>
          <cell r="P702">
            <v>1354</v>
          </cell>
          <cell r="Q702">
            <v>1360</v>
          </cell>
        </row>
        <row r="703">
          <cell r="B703" t="str">
            <v>30329062306</v>
          </cell>
          <cell r="C703" t="str">
            <v>30329</v>
          </cell>
          <cell r="D703">
            <v>2306</v>
          </cell>
          <cell r="E703">
            <v>12800</v>
          </cell>
          <cell r="F703">
            <v>1067</v>
          </cell>
          <cell r="G703">
            <v>1067</v>
          </cell>
          <cell r="H703">
            <v>1067</v>
          </cell>
          <cell r="I703">
            <v>1067</v>
          </cell>
          <cell r="J703">
            <v>1067</v>
          </cell>
          <cell r="K703">
            <v>1067</v>
          </cell>
          <cell r="L703">
            <v>1067</v>
          </cell>
          <cell r="M703">
            <v>1067</v>
          </cell>
          <cell r="N703">
            <v>1067</v>
          </cell>
          <cell r="O703">
            <v>1067</v>
          </cell>
          <cell r="P703">
            <v>1067</v>
          </cell>
          <cell r="Q703">
            <v>1063</v>
          </cell>
        </row>
        <row r="704">
          <cell r="B704" t="str">
            <v>30329062701</v>
          </cell>
          <cell r="C704" t="str">
            <v>30329</v>
          </cell>
          <cell r="D704">
            <v>2701</v>
          </cell>
          <cell r="E704">
            <v>80200</v>
          </cell>
          <cell r="F704">
            <v>6683</v>
          </cell>
          <cell r="G704">
            <v>6683</v>
          </cell>
          <cell r="H704">
            <v>6683</v>
          </cell>
          <cell r="I704">
            <v>6683</v>
          </cell>
          <cell r="J704">
            <v>6683</v>
          </cell>
          <cell r="K704">
            <v>6683</v>
          </cell>
          <cell r="L704">
            <v>6683</v>
          </cell>
          <cell r="M704">
            <v>6683</v>
          </cell>
          <cell r="N704">
            <v>6683</v>
          </cell>
          <cell r="O704">
            <v>6683</v>
          </cell>
          <cell r="P704">
            <v>6683</v>
          </cell>
          <cell r="Q704">
            <v>6687</v>
          </cell>
        </row>
        <row r="705">
          <cell r="B705" t="str">
            <v>30329062702</v>
          </cell>
          <cell r="C705" t="str">
            <v>30329</v>
          </cell>
          <cell r="D705">
            <v>2702</v>
          </cell>
          <cell r="E705">
            <v>6300</v>
          </cell>
          <cell r="F705">
            <v>525</v>
          </cell>
          <cell r="G705">
            <v>525</v>
          </cell>
          <cell r="H705">
            <v>525</v>
          </cell>
          <cell r="I705">
            <v>525</v>
          </cell>
          <cell r="J705">
            <v>525</v>
          </cell>
          <cell r="K705">
            <v>525</v>
          </cell>
          <cell r="L705">
            <v>525</v>
          </cell>
          <cell r="M705">
            <v>525</v>
          </cell>
          <cell r="N705">
            <v>525</v>
          </cell>
          <cell r="O705">
            <v>525</v>
          </cell>
          <cell r="P705">
            <v>525</v>
          </cell>
          <cell r="Q705">
            <v>525</v>
          </cell>
        </row>
        <row r="706">
          <cell r="B706" t="str">
            <v>30329062704</v>
          </cell>
          <cell r="C706" t="str">
            <v>30329</v>
          </cell>
          <cell r="D706">
            <v>2704</v>
          </cell>
          <cell r="E706">
            <v>8100</v>
          </cell>
          <cell r="F706">
            <v>675</v>
          </cell>
          <cell r="G706">
            <v>675</v>
          </cell>
          <cell r="H706">
            <v>675</v>
          </cell>
          <cell r="I706">
            <v>675</v>
          </cell>
          <cell r="J706">
            <v>675</v>
          </cell>
          <cell r="K706">
            <v>675</v>
          </cell>
          <cell r="L706">
            <v>675</v>
          </cell>
          <cell r="M706">
            <v>675</v>
          </cell>
          <cell r="N706">
            <v>675</v>
          </cell>
          <cell r="O706">
            <v>675</v>
          </cell>
          <cell r="P706">
            <v>675</v>
          </cell>
          <cell r="Q706">
            <v>675</v>
          </cell>
        </row>
        <row r="707">
          <cell r="B707" t="str">
            <v>30329062705</v>
          </cell>
          <cell r="C707" t="str">
            <v>30329</v>
          </cell>
          <cell r="D707">
            <v>2705</v>
          </cell>
          <cell r="E707">
            <v>18700</v>
          </cell>
          <cell r="F707">
            <v>1558</v>
          </cell>
          <cell r="G707">
            <v>1558</v>
          </cell>
          <cell r="H707">
            <v>1558</v>
          </cell>
          <cell r="I707">
            <v>1558</v>
          </cell>
          <cell r="J707">
            <v>1558</v>
          </cell>
          <cell r="K707">
            <v>1558</v>
          </cell>
          <cell r="L707">
            <v>1558</v>
          </cell>
          <cell r="M707">
            <v>1558</v>
          </cell>
          <cell r="N707">
            <v>1558</v>
          </cell>
          <cell r="O707">
            <v>1558</v>
          </cell>
          <cell r="P707">
            <v>1558</v>
          </cell>
          <cell r="Q707">
            <v>1562</v>
          </cell>
        </row>
        <row r="708">
          <cell r="B708" t="str">
            <v>30329062800</v>
          </cell>
          <cell r="C708" t="str">
            <v>30329</v>
          </cell>
          <cell r="D708">
            <v>2800</v>
          </cell>
          <cell r="E708">
            <v>110268</v>
          </cell>
          <cell r="F708">
            <v>9189</v>
          </cell>
          <cell r="G708">
            <v>9189</v>
          </cell>
          <cell r="H708">
            <v>9189</v>
          </cell>
          <cell r="I708">
            <v>9189</v>
          </cell>
          <cell r="J708">
            <v>9189</v>
          </cell>
          <cell r="K708">
            <v>9189</v>
          </cell>
          <cell r="L708">
            <v>9189</v>
          </cell>
          <cell r="M708">
            <v>9189</v>
          </cell>
          <cell r="N708">
            <v>9189</v>
          </cell>
          <cell r="O708">
            <v>9189</v>
          </cell>
          <cell r="P708">
            <v>9189</v>
          </cell>
          <cell r="Q708">
            <v>9189</v>
          </cell>
        </row>
        <row r="709">
          <cell r="B709" t="str">
            <v>30329062900</v>
          </cell>
          <cell r="C709" t="str">
            <v>30329</v>
          </cell>
          <cell r="D709">
            <v>2900</v>
          </cell>
          <cell r="E709">
            <v>89400</v>
          </cell>
          <cell r="F709">
            <v>7450</v>
          </cell>
          <cell r="G709">
            <v>7450</v>
          </cell>
          <cell r="H709">
            <v>7450</v>
          </cell>
          <cell r="I709">
            <v>7450</v>
          </cell>
          <cell r="J709">
            <v>7450</v>
          </cell>
          <cell r="K709">
            <v>7450</v>
          </cell>
          <cell r="L709">
            <v>7450</v>
          </cell>
          <cell r="M709">
            <v>7450</v>
          </cell>
          <cell r="N709">
            <v>7450</v>
          </cell>
          <cell r="O709">
            <v>7450</v>
          </cell>
          <cell r="P709">
            <v>7450</v>
          </cell>
          <cell r="Q709">
            <v>7450</v>
          </cell>
        </row>
        <row r="710">
          <cell r="B710" t="str">
            <v>30329062907</v>
          </cell>
          <cell r="C710" t="str">
            <v>30329</v>
          </cell>
          <cell r="D710">
            <v>2907</v>
          </cell>
          <cell r="E710">
            <v>128400</v>
          </cell>
          <cell r="F710">
            <v>10700</v>
          </cell>
          <cell r="G710">
            <v>10700</v>
          </cell>
          <cell r="H710">
            <v>10700</v>
          </cell>
          <cell r="I710">
            <v>10700</v>
          </cell>
          <cell r="J710">
            <v>10700</v>
          </cell>
          <cell r="K710">
            <v>10700</v>
          </cell>
          <cell r="L710">
            <v>10700</v>
          </cell>
          <cell r="M710">
            <v>10700</v>
          </cell>
          <cell r="N710">
            <v>10700</v>
          </cell>
          <cell r="O710">
            <v>10700</v>
          </cell>
          <cell r="P710">
            <v>10700</v>
          </cell>
          <cell r="Q710">
            <v>10700</v>
          </cell>
        </row>
        <row r="711">
          <cell r="B711" t="str">
            <v>30329063101</v>
          </cell>
          <cell r="C711" t="str">
            <v>30329</v>
          </cell>
          <cell r="D711">
            <v>3101</v>
          </cell>
          <cell r="E711">
            <v>60000</v>
          </cell>
          <cell r="F711">
            <v>5000</v>
          </cell>
          <cell r="G711">
            <v>5000</v>
          </cell>
          <cell r="H711">
            <v>5000</v>
          </cell>
          <cell r="I711">
            <v>5000</v>
          </cell>
          <cell r="J711">
            <v>5000</v>
          </cell>
          <cell r="K711">
            <v>5000</v>
          </cell>
          <cell r="L711">
            <v>5000</v>
          </cell>
          <cell r="M711">
            <v>5000</v>
          </cell>
          <cell r="N711">
            <v>5000</v>
          </cell>
          <cell r="O711">
            <v>5000</v>
          </cell>
          <cell r="P711">
            <v>5000</v>
          </cell>
          <cell r="Q711">
            <v>5000</v>
          </cell>
        </row>
        <row r="712">
          <cell r="B712" t="str">
            <v>30329063103</v>
          </cell>
          <cell r="C712" t="str">
            <v>30329</v>
          </cell>
          <cell r="D712">
            <v>3103</v>
          </cell>
          <cell r="E712">
            <v>28200</v>
          </cell>
          <cell r="F712">
            <v>2350</v>
          </cell>
          <cell r="G712">
            <v>2350</v>
          </cell>
          <cell r="H712">
            <v>2350</v>
          </cell>
          <cell r="I712">
            <v>2350</v>
          </cell>
          <cell r="J712">
            <v>2350</v>
          </cell>
          <cell r="K712">
            <v>2350</v>
          </cell>
          <cell r="L712">
            <v>2350</v>
          </cell>
          <cell r="M712">
            <v>2350</v>
          </cell>
          <cell r="N712">
            <v>2350</v>
          </cell>
          <cell r="O712">
            <v>2350</v>
          </cell>
          <cell r="P712">
            <v>2350</v>
          </cell>
          <cell r="Q712">
            <v>2350</v>
          </cell>
        </row>
        <row r="713">
          <cell r="B713" t="str">
            <v>30329063302</v>
          </cell>
          <cell r="C713" t="str">
            <v>30329</v>
          </cell>
          <cell r="D713">
            <v>3302</v>
          </cell>
          <cell r="E713">
            <v>189300</v>
          </cell>
          <cell r="F713">
            <v>15775</v>
          </cell>
          <cell r="G713">
            <v>15775</v>
          </cell>
          <cell r="H713">
            <v>15775</v>
          </cell>
          <cell r="I713">
            <v>15775</v>
          </cell>
          <cell r="J713">
            <v>15775</v>
          </cell>
          <cell r="K713">
            <v>15775</v>
          </cell>
          <cell r="L713">
            <v>15775</v>
          </cell>
          <cell r="M713">
            <v>15775</v>
          </cell>
          <cell r="N713">
            <v>15775</v>
          </cell>
          <cell r="O713">
            <v>15775</v>
          </cell>
          <cell r="P713">
            <v>15775</v>
          </cell>
          <cell r="Q713">
            <v>15775</v>
          </cell>
        </row>
        <row r="714">
          <cell r="B714" t="str">
            <v>30329063303</v>
          </cell>
          <cell r="C714" t="str">
            <v>30329</v>
          </cell>
          <cell r="D714">
            <v>3303</v>
          </cell>
          <cell r="E714">
            <v>28300</v>
          </cell>
          <cell r="F714">
            <v>2358</v>
          </cell>
          <cell r="G714">
            <v>2358</v>
          </cell>
          <cell r="H714">
            <v>2358</v>
          </cell>
          <cell r="I714">
            <v>2358</v>
          </cell>
          <cell r="J714">
            <v>2358</v>
          </cell>
          <cell r="K714">
            <v>2358</v>
          </cell>
          <cell r="L714">
            <v>2358</v>
          </cell>
          <cell r="M714">
            <v>2358</v>
          </cell>
          <cell r="N714">
            <v>2358</v>
          </cell>
          <cell r="O714">
            <v>2358</v>
          </cell>
          <cell r="P714">
            <v>2358</v>
          </cell>
          <cell r="Q714">
            <v>2362</v>
          </cell>
        </row>
        <row r="715">
          <cell r="B715" t="str">
            <v>30329063401</v>
          </cell>
          <cell r="C715" t="str">
            <v>30329</v>
          </cell>
          <cell r="D715">
            <v>3401</v>
          </cell>
          <cell r="E715">
            <v>44000</v>
          </cell>
          <cell r="F715">
            <v>3667</v>
          </cell>
          <cell r="G715">
            <v>3667</v>
          </cell>
          <cell r="H715">
            <v>3667</v>
          </cell>
          <cell r="I715">
            <v>3667</v>
          </cell>
          <cell r="J715">
            <v>3667</v>
          </cell>
          <cell r="K715">
            <v>3667</v>
          </cell>
          <cell r="L715">
            <v>3667</v>
          </cell>
          <cell r="M715">
            <v>3667</v>
          </cell>
          <cell r="N715">
            <v>3667</v>
          </cell>
          <cell r="O715">
            <v>3667</v>
          </cell>
          <cell r="P715">
            <v>3667</v>
          </cell>
          <cell r="Q715">
            <v>3663</v>
          </cell>
        </row>
        <row r="716">
          <cell r="B716" t="str">
            <v>30330061302</v>
          </cell>
          <cell r="C716" t="str">
            <v>30330</v>
          </cell>
          <cell r="D716">
            <v>1302</v>
          </cell>
          <cell r="E716">
            <v>665000</v>
          </cell>
          <cell r="F716">
            <v>55417</v>
          </cell>
          <cell r="G716">
            <v>55417</v>
          </cell>
          <cell r="H716">
            <v>55417</v>
          </cell>
          <cell r="I716">
            <v>55417</v>
          </cell>
          <cell r="J716">
            <v>55417</v>
          </cell>
          <cell r="K716">
            <v>55417</v>
          </cell>
          <cell r="L716">
            <v>55417</v>
          </cell>
          <cell r="M716">
            <v>55417</v>
          </cell>
          <cell r="N716">
            <v>55417</v>
          </cell>
          <cell r="O716">
            <v>55417</v>
          </cell>
          <cell r="P716">
            <v>55417</v>
          </cell>
          <cell r="Q716">
            <v>55413</v>
          </cell>
        </row>
        <row r="717">
          <cell r="B717" t="str">
            <v>30330062103</v>
          </cell>
          <cell r="C717" t="str">
            <v>30330</v>
          </cell>
          <cell r="D717">
            <v>2103</v>
          </cell>
          <cell r="E717">
            <v>48900</v>
          </cell>
          <cell r="F717">
            <v>4075</v>
          </cell>
          <cell r="G717">
            <v>4075</v>
          </cell>
          <cell r="H717">
            <v>4075</v>
          </cell>
          <cell r="I717">
            <v>4075</v>
          </cell>
          <cell r="J717">
            <v>4075</v>
          </cell>
          <cell r="K717">
            <v>4075</v>
          </cell>
          <cell r="L717">
            <v>4075</v>
          </cell>
          <cell r="M717">
            <v>4075</v>
          </cell>
          <cell r="N717">
            <v>4075</v>
          </cell>
          <cell r="O717">
            <v>4075</v>
          </cell>
          <cell r="P717">
            <v>4075</v>
          </cell>
          <cell r="Q717">
            <v>4075</v>
          </cell>
        </row>
        <row r="718">
          <cell r="B718" t="str">
            <v>30330062202</v>
          </cell>
          <cell r="C718" t="str">
            <v>30330</v>
          </cell>
          <cell r="D718">
            <v>2202</v>
          </cell>
          <cell r="E718">
            <v>1093001</v>
          </cell>
          <cell r="F718">
            <v>91083</v>
          </cell>
          <cell r="G718">
            <v>91083</v>
          </cell>
          <cell r="H718">
            <v>91083</v>
          </cell>
          <cell r="I718">
            <v>91083</v>
          </cell>
          <cell r="J718">
            <v>91083</v>
          </cell>
          <cell r="K718">
            <v>91083</v>
          </cell>
          <cell r="L718">
            <v>91083</v>
          </cell>
          <cell r="M718">
            <v>91083</v>
          </cell>
          <cell r="N718">
            <v>91083</v>
          </cell>
          <cell r="O718">
            <v>91083</v>
          </cell>
          <cell r="P718">
            <v>91083</v>
          </cell>
          <cell r="Q718">
            <v>91088</v>
          </cell>
        </row>
        <row r="719">
          <cell r="B719" t="str">
            <v>30330062207</v>
          </cell>
          <cell r="C719" t="str">
            <v>30330</v>
          </cell>
          <cell r="D719">
            <v>2207</v>
          </cell>
          <cell r="E719">
            <v>1263</v>
          </cell>
          <cell r="F719">
            <v>105</v>
          </cell>
          <cell r="G719">
            <v>105</v>
          </cell>
          <cell r="H719">
            <v>105</v>
          </cell>
          <cell r="I719">
            <v>105</v>
          </cell>
          <cell r="J719">
            <v>105</v>
          </cell>
          <cell r="K719">
            <v>105</v>
          </cell>
          <cell r="L719">
            <v>105</v>
          </cell>
          <cell r="M719">
            <v>105</v>
          </cell>
          <cell r="N719">
            <v>105</v>
          </cell>
          <cell r="O719">
            <v>105</v>
          </cell>
          <cell r="P719">
            <v>105</v>
          </cell>
          <cell r="Q719">
            <v>108</v>
          </cell>
        </row>
        <row r="720">
          <cell r="B720" t="str">
            <v>30330062208</v>
          </cell>
          <cell r="C720" t="str">
            <v>30330</v>
          </cell>
          <cell r="D720">
            <v>2208</v>
          </cell>
          <cell r="E720">
            <v>1817</v>
          </cell>
          <cell r="F720">
            <v>151</v>
          </cell>
          <cell r="G720">
            <v>151</v>
          </cell>
          <cell r="H720">
            <v>151</v>
          </cell>
          <cell r="I720">
            <v>151</v>
          </cell>
          <cell r="J720">
            <v>151</v>
          </cell>
          <cell r="K720">
            <v>151</v>
          </cell>
          <cell r="L720">
            <v>151</v>
          </cell>
          <cell r="M720">
            <v>151</v>
          </cell>
          <cell r="N720">
            <v>151</v>
          </cell>
          <cell r="O720">
            <v>151</v>
          </cell>
          <cell r="P720">
            <v>151</v>
          </cell>
          <cell r="Q720">
            <v>156</v>
          </cell>
        </row>
        <row r="721">
          <cell r="B721" t="str">
            <v>30330062701</v>
          </cell>
          <cell r="C721" t="str">
            <v>30330</v>
          </cell>
          <cell r="D721">
            <v>2701</v>
          </cell>
          <cell r="E721">
            <v>32700</v>
          </cell>
          <cell r="F721">
            <v>2725</v>
          </cell>
          <cell r="G721">
            <v>2725</v>
          </cell>
          <cell r="H721">
            <v>2725</v>
          </cell>
          <cell r="I721">
            <v>2725</v>
          </cell>
          <cell r="J721">
            <v>2725</v>
          </cell>
          <cell r="K721">
            <v>2725</v>
          </cell>
          <cell r="L721">
            <v>2725</v>
          </cell>
          <cell r="M721">
            <v>2725</v>
          </cell>
          <cell r="N721">
            <v>2725</v>
          </cell>
          <cell r="O721">
            <v>2725</v>
          </cell>
          <cell r="P721">
            <v>2725</v>
          </cell>
          <cell r="Q721">
            <v>2725</v>
          </cell>
        </row>
        <row r="722">
          <cell r="B722" t="str">
            <v>30330062702</v>
          </cell>
          <cell r="C722" t="str">
            <v>30330</v>
          </cell>
          <cell r="D722">
            <v>2702</v>
          </cell>
          <cell r="E722">
            <v>9600</v>
          </cell>
          <cell r="F722">
            <v>800</v>
          </cell>
          <cell r="G722">
            <v>800</v>
          </cell>
          <cell r="H722">
            <v>800</v>
          </cell>
          <cell r="I722">
            <v>800</v>
          </cell>
          <cell r="J722">
            <v>800</v>
          </cell>
          <cell r="K722">
            <v>800</v>
          </cell>
          <cell r="L722">
            <v>800</v>
          </cell>
          <cell r="M722">
            <v>800</v>
          </cell>
          <cell r="N722">
            <v>800</v>
          </cell>
          <cell r="O722">
            <v>800</v>
          </cell>
          <cell r="P722">
            <v>800</v>
          </cell>
          <cell r="Q722">
            <v>800</v>
          </cell>
        </row>
        <row r="723">
          <cell r="B723" t="str">
            <v>30330062704</v>
          </cell>
          <cell r="C723" t="str">
            <v>30330</v>
          </cell>
          <cell r="D723">
            <v>2704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</row>
        <row r="724">
          <cell r="B724" t="str">
            <v>30330062705</v>
          </cell>
          <cell r="C724" t="str">
            <v>30330</v>
          </cell>
          <cell r="D724">
            <v>2705</v>
          </cell>
          <cell r="E724">
            <v>20000</v>
          </cell>
          <cell r="F724">
            <v>1666</v>
          </cell>
          <cell r="G724">
            <v>1666</v>
          </cell>
          <cell r="H724">
            <v>1666</v>
          </cell>
          <cell r="I724">
            <v>1666</v>
          </cell>
          <cell r="J724">
            <v>1666</v>
          </cell>
          <cell r="K724">
            <v>1666</v>
          </cell>
          <cell r="L724">
            <v>1666</v>
          </cell>
          <cell r="M724">
            <v>1666</v>
          </cell>
          <cell r="N724">
            <v>1666</v>
          </cell>
          <cell r="O724">
            <v>1666</v>
          </cell>
          <cell r="P724">
            <v>1666</v>
          </cell>
          <cell r="Q724">
            <v>1674</v>
          </cell>
        </row>
        <row r="725">
          <cell r="B725" t="str">
            <v>30330062800</v>
          </cell>
          <cell r="C725" t="str">
            <v>30330</v>
          </cell>
          <cell r="D725">
            <v>2800</v>
          </cell>
          <cell r="E725">
            <v>30500</v>
          </cell>
          <cell r="F725">
            <v>2542</v>
          </cell>
          <cell r="G725">
            <v>2542</v>
          </cell>
          <cell r="H725">
            <v>2542</v>
          </cell>
          <cell r="I725">
            <v>2542</v>
          </cell>
          <cell r="J725">
            <v>2542</v>
          </cell>
          <cell r="K725">
            <v>2542</v>
          </cell>
          <cell r="L725">
            <v>2542</v>
          </cell>
          <cell r="M725">
            <v>2542</v>
          </cell>
          <cell r="N725">
            <v>2542</v>
          </cell>
          <cell r="O725">
            <v>2542</v>
          </cell>
          <cell r="P725">
            <v>2542</v>
          </cell>
          <cell r="Q725">
            <v>2538</v>
          </cell>
        </row>
        <row r="726">
          <cell r="B726" t="str">
            <v>30330062900</v>
          </cell>
          <cell r="C726" t="str">
            <v>30330</v>
          </cell>
          <cell r="D726">
            <v>2900</v>
          </cell>
          <cell r="E726">
            <v>40300</v>
          </cell>
          <cell r="F726">
            <v>3358</v>
          </cell>
          <cell r="G726">
            <v>3358</v>
          </cell>
          <cell r="H726">
            <v>3358</v>
          </cell>
          <cell r="I726">
            <v>3358</v>
          </cell>
          <cell r="J726">
            <v>3358</v>
          </cell>
          <cell r="K726">
            <v>3358</v>
          </cell>
          <cell r="L726">
            <v>3358</v>
          </cell>
          <cell r="M726">
            <v>3358</v>
          </cell>
          <cell r="N726">
            <v>3358</v>
          </cell>
          <cell r="O726">
            <v>3358</v>
          </cell>
          <cell r="P726">
            <v>3358</v>
          </cell>
          <cell r="Q726">
            <v>3362</v>
          </cell>
        </row>
        <row r="727">
          <cell r="B727" t="str">
            <v>30330062907</v>
          </cell>
          <cell r="C727" t="str">
            <v>30330</v>
          </cell>
          <cell r="D727">
            <v>2907</v>
          </cell>
          <cell r="E727">
            <v>15800</v>
          </cell>
          <cell r="F727">
            <v>1316</v>
          </cell>
          <cell r="G727">
            <v>1316</v>
          </cell>
          <cell r="H727">
            <v>1316</v>
          </cell>
          <cell r="I727">
            <v>1316</v>
          </cell>
          <cell r="J727">
            <v>1316</v>
          </cell>
          <cell r="K727">
            <v>1316</v>
          </cell>
          <cell r="L727">
            <v>1316</v>
          </cell>
          <cell r="M727">
            <v>1316</v>
          </cell>
          <cell r="N727">
            <v>1316</v>
          </cell>
          <cell r="O727">
            <v>1316</v>
          </cell>
          <cell r="P727">
            <v>1316</v>
          </cell>
          <cell r="Q727">
            <v>1324</v>
          </cell>
        </row>
        <row r="728">
          <cell r="B728" t="str">
            <v>30330062925</v>
          </cell>
          <cell r="C728" t="str">
            <v>30330</v>
          </cell>
          <cell r="D728">
            <v>2925</v>
          </cell>
          <cell r="E728">
            <v>8000</v>
          </cell>
          <cell r="F728">
            <v>666</v>
          </cell>
          <cell r="G728">
            <v>666</v>
          </cell>
          <cell r="H728">
            <v>666</v>
          </cell>
          <cell r="I728">
            <v>666</v>
          </cell>
          <cell r="J728">
            <v>666</v>
          </cell>
          <cell r="K728">
            <v>666</v>
          </cell>
          <cell r="L728">
            <v>666</v>
          </cell>
          <cell r="M728">
            <v>666</v>
          </cell>
          <cell r="N728">
            <v>666</v>
          </cell>
          <cell r="O728">
            <v>666</v>
          </cell>
          <cell r="P728">
            <v>666</v>
          </cell>
          <cell r="Q728">
            <v>674</v>
          </cell>
        </row>
        <row r="729">
          <cell r="B729" t="str">
            <v>30330063101</v>
          </cell>
          <cell r="C729" t="str">
            <v>30330</v>
          </cell>
          <cell r="D729">
            <v>3101</v>
          </cell>
          <cell r="E729">
            <v>53600</v>
          </cell>
          <cell r="F729">
            <v>4466</v>
          </cell>
          <cell r="G729">
            <v>4466</v>
          </cell>
          <cell r="H729">
            <v>4466</v>
          </cell>
          <cell r="I729">
            <v>4466</v>
          </cell>
          <cell r="J729">
            <v>4466</v>
          </cell>
          <cell r="K729">
            <v>4466</v>
          </cell>
          <cell r="L729">
            <v>4466</v>
          </cell>
          <cell r="M729">
            <v>4466</v>
          </cell>
          <cell r="N729">
            <v>4466</v>
          </cell>
          <cell r="O729">
            <v>4466</v>
          </cell>
          <cell r="P729">
            <v>4466</v>
          </cell>
          <cell r="Q729">
            <v>4474</v>
          </cell>
        </row>
        <row r="730">
          <cell r="B730" t="str">
            <v>30330063103</v>
          </cell>
          <cell r="C730" t="str">
            <v>30330</v>
          </cell>
          <cell r="D730">
            <v>3103</v>
          </cell>
          <cell r="E730">
            <v>54000</v>
          </cell>
          <cell r="F730">
            <v>4500</v>
          </cell>
          <cell r="G730">
            <v>4500</v>
          </cell>
          <cell r="H730">
            <v>4500</v>
          </cell>
          <cell r="I730">
            <v>4500</v>
          </cell>
          <cell r="J730">
            <v>4500</v>
          </cell>
          <cell r="K730">
            <v>4500</v>
          </cell>
          <cell r="L730">
            <v>4500</v>
          </cell>
          <cell r="M730">
            <v>4500</v>
          </cell>
          <cell r="N730">
            <v>4500</v>
          </cell>
          <cell r="O730">
            <v>4500</v>
          </cell>
          <cell r="P730">
            <v>4500</v>
          </cell>
          <cell r="Q730">
            <v>4500</v>
          </cell>
        </row>
        <row r="731">
          <cell r="B731" t="str">
            <v>30330063106</v>
          </cell>
          <cell r="C731" t="str">
            <v>30330</v>
          </cell>
          <cell r="D731">
            <v>3106</v>
          </cell>
          <cell r="E731">
            <v>2100</v>
          </cell>
          <cell r="F731">
            <v>175</v>
          </cell>
          <cell r="G731">
            <v>175</v>
          </cell>
          <cell r="H731">
            <v>175</v>
          </cell>
          <cell r="I731">
            <v>175</v>
          </cell>
          <cell r="J731">
            <v>175</v>
          </cell>
          <cell r="K731">
            <v>175</v>
          </cell>
          <cell r="L731">
            <v>175</v>
          </cell>
          <cell r="M731">
            <v>175</v>
          </cell>
          <cell r="N731">
            <v>175</v>
          </cell>
          <cell r="O731">
            <v>175</v>
          </cell>
          <cell r="P731">
            <v>175</v>
          </cell>
          <cell r="Q731">
            <v>175</v>
          </cell>
        </row>
        <row r="732">
          <cell r="B732" t="str">
            <v>30330063109</v>
          </cell>
          <cell r="C732" t="str">
            <v>30330</v>
          </cell>
          <cell r="D732">
            <v>3109</v>
          </cell>
          <cell r="E732">
            <v>8400</v>
          </cell>
          <cell r="F732">
            <v>700</v>
          </cell>
          <cell r="G732">
            <v>700</v>
          </cell>
          <cell r="H732">
            <v>700</v>
          </cell>
          <cell r="I732">
            <v>700</v>
          </cell>
          <cell r="J732">
            <v>700</v>
          </cell>
          <cell r="K732">
            <v>700</v>
          </cell>
          <cell r="L732">
            <v>700</v>
          </cell>
          <cell r="M732">
            <v>700</v>
          </cell>
          <cell r="N732">
            <v>700</v>
          </cell>
          <cell r="O732">
            <v>700</v>
          </cell>
          <cell r="P732">
            <v>700</v>
          </cell>
          <cell r="Q732">
            <v>700</v>
          </cell>
        </row>
        <row r="733">
          <cell r="B733" t="str">
            <v>30330063110</v>
          </cell>
          <cell r="C733" t="str">
            <v>30330</v>
          </cell>
          <cell r="D733">
            <v>3110</v>
          </cell>
          <cell r="E733">
            <v>64000</v>
          </cell>
          <cell r="F733">
            <v>5333</v>
          </cell>
          <cell r="G733">
            <v>5333</v>
          </cell>
          <cell r="H733">
            <v>5333</v>
          </cell>
          <cell r="I733">
            <v>5333</v>
          </cell>
          <cell r="J733">
            <v>5333</v>
          </cell>
          <cell r="K733">
            <v>5333</v>
          </cell>
          <cell r="L733">
            <v>5333</v>
          </cell>
          <cell r="M733">
            <v>5333</v>
          </cell>
          <cell r="N733">
            <v>5333</v>
          </cell>
          <cell r="O733">
            <v>5333</v>
          </cell>
          <cell r="P733">
            <v>5333</v>
          </cell>
          <cell r="Q733">
            <v>5337</v>
          </cell>
        </row>
        <row r="734">
          <cell r="B734" t="str">
            <v>30330063302</v>
          </cell>
          <cell r="C734" t="str">
            <v>30330</v>
          </cell>
          <cell r="D734">
            <v>3302</v>
          </cell>
          <cell r="E734">
            <v>60000</v>
          </cell>
          <cell r="F734">
            <v>5000</v>
          </cell>
          <cell r="G734">
            <v>5000</v>
          </cell>
          <cell r="H734">
            <v>5000</v>
          </cell>
          <cell r="I734">
            <v>5000</v>
          </cell>
          <cell r="J734">
            <v>5000</v>
          </cell>
          <cell r="K734">
            <v>5000</v>
          </cell>
          <cell r="L734">
            <v>5000</v>
          </cell>
          <cell r="M734">
            <v>5000</v>
          </cell>
          <cell r="N734">
            <v>5000</v>
          </cell>
          <cell r="O734">
            <v>5000</v>
          </cell>
          <cell r="P734">
            <v>5000</v>
          </cell>
          <cell r="Q734">
            <v>5000</v>
          </cell>
        </row>
        <row r="735">
          <cell r="B735" t="str">
            <v>30330063303</v>
          </cell>
          <cell r="C735" t="str">
            <v>30330</v>
          </cell>
          <cell r="D735">
            <v>3303</v>
          </cell>
          <cell r="E735">
            <v>30000</v>
          </cell>
          <cell r="F735">
            <v>2500</v>
          </cell>
          <cell r="G735">
            <v>2500</v>
          </cell>
          <cell r="H735">
            <v>2500</v>
          </cell>
          <cell r="I735">
            <v>2500</v>
          </cell>
          <cell r="J735">
            <v>2500</v>
          </cell>
          <cell r="K735">
            <v>2500</v>
          </cell>
          <cell r="L735">
            <v>2500</v>
          </cell>
          <cell r="M735">
            <v>2500</v>
          </cell>
          <cell r="N735">
            <v>2500</v>
          </cell>
          <cell r="O735">
            <v>2500</v>
          </cell>
          <cell r="P735">
            <v>2500</v>
          </cell>
          <cell r="Q735">
            <v>2500</v>
          </cell>
        </row>
        <row r="736">
          <cell r="B736" t="str">
            <v>30330063401</v>
          </cell>
          <cell r="C736" t="str">
            <v>30330</v>
          </cell>
          <cell r="D736">
            <v>3401</v>
          </cell>
          <cell r="E736">
            <v>32300</v>
          </cell>
          <cell r="F736">
            <v>2692</v>
          </cell>
          <cell r="G736">
            <v>2692</v>
          </cell>
          <cell r="H736">
            <v>2692</v>
          </cell>
          <cell r="I736">
            <v>2692</v>
          </cell>
          <cell r="J736">
            <v>2692</v>
          </cell>
          <cell r="K736">
            <v>2692</v>
          </cell>
          <cell r="L736">
            <v>2692</v>
          </cell>
          <cell r="M736">
            <v>2692</v>
          </cell>
          <cell r="N736">
            <v>2692</v>
          </cell>
          <cell r="O736">
            <v>2692</v>
          </cell>
          <cell r="P736">
            <v>2692</v>
          </cell>
          <cell r="Q736">
            <v>2688</v>
          </cell>
        </row>
        <row r="737">
          <cell r="B737" t="str">
            <v>30330063410</v>
          </cell>
          <cell r="C737" t="str">
            <v>30330</v>
          </cell>
          <cell r="D737">
            <v>3410</v>
          </cell>
          <cell r="E737">
            <v>7000</v>
          </cell>
          <cell r="F737">
            <v>583</v>
          </cell>
          <cell r="G737">
            <v>583</v>
          </cell>
          <cell r="H737">
            <v>583</v>
          </cell>
          <cell r="I737">
            <v>583</v>
          </cell>
          <cell r="J737">
            <v>583</v>
          </cell>
          <cell r="K737">
            <v>583</v>
          </cell>
          <cell r="L737">
            <v>583</v>
          </cell>
          <cell r="M737">
            <v>583</v>
          </cell>
          <cell r="N737">
            <v>583</v>
          </cell>
          <cell r="O737">
            <v>583</v>
          </cell>
          <cell r="P737">
            <v>583</v>
          </cell>
          <cell r="Q737">
            <v>587</v>
          </cell>
        </row>
        <row r="738">
          <cell r="B738" t="str">
            <v>30331031302</v>
          </cell>
          <cell r="C738" t="str">
            <v>30331</v>
          </cell>
          <cell r="D738">
            <v>1302</v>
          </cell>
          <cell r="E738">
            <v>59200</v>
          </cell>
          <cell r="F738">
            <v>4933</v>
          </cell>
          <cell r="G738">
            <v>4933</v>
          </cell>
          <cell r="H738">
            <v>4933</v>
          </cell>
          <cell r="I738">
            <v>4933</v>
          </cell>
          <cell r="J738">
            <v>4933</v>
          </cell>
          <cell r="K738">
            <v>4933</v>
          </cell>
          <cell r="L738">
            <v>4933</v>
          </cell>
          <cell r="M738">
            <v>4933</v>
          </cell>
          <cell r="N738">
            <v>4933</v>
          </cell>
          <cell r="O738">
            <v>4933</v>
          </cell>
          <cell r="P738">
            <v>4933</v>
          </cell>
          <cell r="Q738">
            <v>4937</v>
          </cell>
        </row>
        <row r="739">
          <cell r="B739" t="str">
            <v>30331032103</v>
          </cell>
          <cell r="C739" t="str">
            <v>30331</v>
          </cell>
          <cell r="D739">
            <v>2103</v>
          </cell>
          <cell r="E739">
            <v>19500</v>
          </cell>
          <cell r="F739">
            <v>1625</v>
          </cell>
          <cell r="G739">
            <v>1625</v>
          </cell>
          <cell r="H739">
            <v>1625</v>
          </cell>
          <cell r="I739">
            <v>1625</v>
          </cell>
          <cell r="J739">
            <v>1625</v>
          </cell>
          <cell r="K739">
            <v>1625</v>
          </cell>
          <cell r="L739">
            <v>1625</v>
          </cell>
          <cell r="M739">
            <v>1625</v>
          </cell>
          <cell r="N739">
            <v>1625</v>
          </cell>
          <cell r="O739">
            <v>1625</v>
          </cell>
          <cell r="P739">
            <v>1625</v>
          </cell>
          <cell r="Q739">
            <v>1625</v>
          </cell>
        </row>
        <row r="740">
          <cell r="B740" t="str">
            <v>30331032202</v>
          </cell>
          <cell r="C740" t="str">
            <v>30331</v>
          </cell>
          <cell r="D740">
            <v>2202</v>
          </cell>
          <cell r="E740">
            <v>137801</v>
          </cell>
          <cell r="F740">
            <v>11483</v>
          </cell>
          <cell r="G740">
            <v>11483</v>
          </cell>
          <cell r="H740">
            <v>11483</v>
          </cell>
          <cell r="I740">
            <v>11483</v>
          </cell>
          <cell r="J740">
            <v>11483</v>
          </cell>
          <cell r="K740">
            <v>11483</v>
          </cell>
          <cell r="L740">
            <v>11483</v>
          </cell>
          <cell r="M740">
            <v>11483</v>
          </cell>
          <cell r="N740">
            <v>11483</v>
          </cell>
          <cell r="O740">
            <v>11483</v>
          </cell>
          <cell r="P740">
            <v>11483</v>
          </cell>
          <cell r="Q740">
            <v>11488</v>
          </cell>
        </row>
        <row r="741">
          <cell r="B741" t="str">
            <v>30331032208</v>
          </cell>
          <cell r="C741" t="str">
            <v>30331</v>
          </cell>
          <cell r="D741">
            <v>2208</v>
          </cell>
          <cell r="E741">
            <v>11084</v>
          </cell>
          <cell r="F741">
            <v>924</v>
          </cell>
          <cell r="G741">
            <v>924</v>
          </cell>
          <cell r="H741">
            <v>924</v>
          </cell>
          <cell r="I741">
            <v>924</v>
          </cell>
          <cell r="J741">
            <v>924</v>
          </cell>
          <cell r="K741">
            <v>924</v>
          </cell>
          <cell r="L741">
            <v>924</v>
          </cell>
          <cell r="M741">
            <v>924</v>
          </cell>
          <cell r="N741">
            <v>924</v>
          </cell>
          <cell r="O741">
            <v>924</v>
          </cell>
          <cell r="P741">
            <v>924</v>
          </cell>
          <cell r="Q741">
            <v>920</v>
          </cell>
        </row>
        <row r="742">
          <cell r="B742" t="str">
            <v>30331032306</v>
          </cell>
          <cell r="C742" t="str">
            <v>30331</v>
          </cell>
          <cell r="D742">
            <v>2306</v>
          </cell>
          <cell r="E742">
            <v>187300</v>
          </cell>
          <cell r="F742">
            <v>15608</v>
          </cell>
          <cell r="G742">
            <v>15608</v>
          </cell>
          <cell r="H742">
            <v>15608</v>
          </cell>
          <cell r="I742">
            <v>15608</v>
          </cell>
          <cell r="J742">
            <v>15608</v>
          </cell>
          <cell r="K742">
            <v>15608</v>
          </cell>
          <cell r="L742">
            <v>15608</v>
          </cell>
          <cell r="M742">
            <v>15608</v>
          </cell>
          <cell r="N742">
            <v>15608</v>
          </cell>
          <cell r="O742">
            <v>15608</v>
          </cell>
          <cell r="P742">
            <v>15608</v>
          </cell>
          <cell r="Q742">
            <v>15612</v>
          </cell>
        </row>
        <row r="743">
          <cell r="B743" t="str">
            <v>30331032701</v>
          </cell>
          <cell r="C743" t="str">
            <v>30331</v>
          </cell>
          <cell r="D743">
            <v>2701</v>
          </cell>
          <cell r="E743">
            <v>49100</v>
          </cell>
          <cell r="F743">
            <v>4092</v>
          </cell>
          <cell r="G743">
            <v>4092</v>
          </cell>
          <cell r="H743">
            <v>4092</v>
          </cell>
          <cell r="I743">
            <v>4092</v>
          </cell>
          <cell r="J743">
            <v>4092</v>
          </cell>
          <cell r="K743">
            <v>4092</v>
          </cell>
          <cell r="L743">
            <v>4092</v>
          </cell>
          <cell r="M743">
            <v>4092</v>
          </cell>
          <cell r="N743">
            <v>4092</v>
          </cell>
          <cell r="O743">
            <v>4092</v>
          </cell>
          <cell r="P743">
            <v>4092</v>
          </cell>
          <cell r="Q743">
            <v>4088</v>
          </cell>
        </row>
        <row r="744">
          <cell r="B744" t="str">
            <v>30331032702</v>
          </cell>
          <cell r="C744" t="str">
            <v>30331</v>
          </cell>
          <cell r="D744">
            <v>2702</v>
          </cell>
          <cell r="E744">
            <v>15400</v>
          </cell>
          <cell r="F744">
            <v>1283</v>
          </cell>
          <cell r="G744">
            <v>1283</v>
          </cell>
          <cell r="H744">
            <v>1283</v>
          </cell>
          <cell r="I744">
            <v>1283</v>
          </cell>
          <cell r="J744">
            <v>1283</v>
          </cell>
          <cell r="K744">
            <v>1283</v>
          </cell>
          <cell r="L744">
            <v>1283</v>
          </cell>
          <cell r="M744">
            <v>1283</v>
          </cell>
          <cell r="N744">
            <v>1283</v>
          </cell>
          <cell r="O744">
            <v>1283</v>
          </cell>
          <cell r="P744">
            <v>1283</v>
          </cell>
          <cell r="Q744">
            <v>1287</v>
          </cell>
        </row>
        <row r="745">
          <cell r="B745" t="str">
            <v>30331032800</v>
          </cell>
          <cell r="C745" t="str">
            <v>30331</v>
          </cell>
          <cell r="D745">
            <v>2800</v>
          </cell>
          <cell r="E745">
            <v>53400</v>
          </cell>
          <cell r="F745">
            <v>4450</v>
          </cell>
          <cell r="G745">
            <v>4450</v>
          </cell>
          <cell r="H745">
            <v>4450</v>
          </cell>
          <cell r="I745">
            <v>4450</v>
          </cell>
          <cell r="J745">
            <v>4450</v>
          </cell>
          <cell r="K745">
            <v>4450</v>
          </cell>
          <cell r="L745">
            <v>4450</v>
          </cell>
          <cell r="M745">
            <v>4450</v>
          </cell>
          <cell r="N745">
            <v>4450</v>
          </cell>
          <cell r="O745">
            <v>4450</v>
          </cell>
          <cell r="P745">
            <v>4450</v>
          </cell>
          <cell r="Q745">
            <v>4450</v>
          </cell>
        </row>
        <row r="746">
          <cell r="B746" t="str">
            <v>30331032900</v>
          </cell>
          <cell r="C746" t="str">
            <v>30331</v>
          </cell>
          <cell r="D746">
            <v>2900</v>
          </cell>
          <cell r="E746">
            <v>47200</v>
          </cell>
          <cell r="F746">
            <v>3933</v>
          </cell>
          <cell r="G746">
            <v>3933</v>
          </cell>
          <cell r="H746">
            <v>3933</v>
          </cell>
          <cell r="I746">
            <v>3933</v>
          </cell>
          <cell r="J746">
            <v>3933</v>
          </cell>
          <cell r="K746">
            <v>3933</v>
          </cell>
          <cell r="L746">
            <v>3933</v>
          </cell>
          <cell r="M746">
            <v>3933</v>
          </cell>
          <cell r="N746">
            <v>3933</v>
          </cell>
          <cell r="O746">
            <v>3933</v>
          </cell>
          <cell r="P746">
            <v>3933</v>
          </cell>
          <cell r="Q746">
            <v>3937</v>
          </cell>
        </row>
        <row r="747">
          <cell r="B747" t="str">
            <v>30331032907</v>
          </cell>
          <cell r="C747" t="str">
            <v>30331</v>
          </cell>
          <cell r="D747">
            <v>2907</v>
          </cell>
          <cell r="E747">
            <v>150000</v>
          </cell>
          <cell r="F747">
            <v>12500</v>
          </cell>
          <cell r="G747">
            <v>12500</v>
          </cell>
          <cell r="H747">
            <v>12500</v>
          </cell>
          <cell r="I747">
            <v>12500</v>
          </cell>
          <cell r="J747">
            <v>12500</v>
          </cell>
          <cell r="K747">
            <v>12500</v>
          </cell>
          <cell r="L747">
            <v>12500</v>
          </cell>
          <cell r="M747">
            <v>12500</v>
          </cell>
          <cell r="N747">
            <v>12500</v>
          </cell>
          <cell r="O747">
            <v>12500</v>
          </cell>
          <cell r="P747">
            <v>12500</v>
          </cell>
          <cell r="Q747">
            <v>12500</v>
          </cell>
        </row>
        <row r="748">
          <cell r="B748" t="str">
            <v>30331033101</v>
          </cell>
          <cell r="C748" t="str">
            <v>30331</v>
          </cell>
          <cell r="D748">
            <v>3101</v>
          </cell>
          <cell r="E748">
            <v>36000</v>
          </cell>
          <cell r="F748">
            <v>3000</v>
          </cell>
          <cell r="G748">
            <v>3000</v>
          </cell>
          <cell r="H748">
            <v>3000</v>
          </cell>
          <cell r="I748">
            <v>3000</v>
          </cell>
          <cell r="J748">
            <v>3000</v>
          </cell>
          <cell r="K748">
            <v>3000</v>
          </cell>
          <cell r="L748">
            <v>3000</v>
          </cell>
          <cell r="M748">
            <v>3000</v>
          </cell>
          <cell r="N748">
            <v>3000</v>
          </cell>
          <cell r="O748">
            <v>3000</v>
          </cell>
          <cell r="P748">
            <v>3000</v>
          </cell>
          <cell r="Q748">
            <v>3000</v>
          </cell>
        </row>
        <row r="749">
          <cell r="B749" t="str">
            <v>30331033103</v>
          </cell>
          <cell r="C749" t="str">
            <v>30331</v>
          </cell>
          <cell r="D749">
            <v>3103</v>
          </cell>
          <cell r="E749">
            <v>42200</v>
          </cell>
          <cell r="F749">
            <v>3517</v>
          </cell>
          <cell r="G749">
            <v>3517</v>
          </cell>
          <cell r="H749">
            <v>3517</v>
          </cell>
          <cell r="I749">
            <v>3517</v>
          </cell>
          <cell r="J749">
            <v>3517</v>
          </cell>
          <cell r="K749">
            <v>3517</v>
          </cell>
          <cell r="L749">
            <v>3517</v>
          </cell>
          <cell r="M749">
            <v>3517</v>
          </cell>
          <cell r="N749">
            <v>3517</v>
          </cell>
          <cell r="O749">
            <v>3517</v>
          </cell>
          <cell r="P749">
            <v>3517</v>
          </cell>
          <cell r="Q749">
            <v>3513</v>
          </cell>
        </row>
        <row r="750">
          <cell r="B750" t="str">
            <v>30331033302</v>
          </cell>
          <cell r="C750" t="str">
            <v>30331</v>
          </cell>
          <cell r="D750">
            <v>3302</v>
          </cell>
          <cell r="E750">
            <v>98500</v>
          </cell>
          <cell r="F750">
            <v>8208</v>
          </cell>
          <cell r="G750">
            <v>8208</v>
          </cell>
          <cell r="H750">
            <v>8208</v>
          </cell>
          <cell r="I750">
            <v>8208</v>
          </cell>
          <cell r="J750">
            <v>8208</v>
          </cell>
          <cell r="K750">
            <v>8208</v>
          </cell>
          <cell r="L750">
            <v>8208</v>
          </cell>
          <cell r="M750">
            <v>8208</v>
          </cell>
          <cell r="N750">
            <v>8208</v>
          </cell>
          <cell r="O750">
            <v>8208</v>
          </cell>
          <cell r="P750">
            <v>8208</v>
          </cell>
          <cell r="Q750">
            <v>8212</v>
          </cell>
        </row>
        <row r="751">
          <cell r="B751" t="str">
            <v>30331033303</v>
          </cell>
          <cell r="C751" t="str">
            <v>30331</v>
          </cell>
          <cell r="D751">
            <v>3303</v>
          </cell>
          <cell r="E751">
            <v>16100</v>
          </cell>
          <cell r="F751">
            <v>1342</v>
          </cell>
          <cell r="G751">
            <v>1342</v>
          </cell>
          <cell r="H751">
            <v>1342</v>
          </cell>
          <cell r="I751">
            <v>1342</v>
          </cell>
          <cell r="J751">
            <v>1342</v>
          </cell>
          <cell r="K751">
            <v>1342</v>
          </cell>
          <cell r="L751">
            <v>1342</v>
          </cell>
          <cell r="M751">
            <v>1342</v>
          </cell>
          <cell r="N751">
            <v>1342</v>
          </cell>
          <cell r="O751">
            <v>1342</v>
          </cell>
          <cell r="P751">
            <v>1342</v>
          </cell>
          <cell r="Q751">
            <v>1338</v>
          </cell>
        </row>
        <row r="752">
          <cell r="B752" t="str">
            <v>30331033401</v>
          </cell>
          <cell r="C752" t="str">
            <v>30331</v>
          </cell>
          <cell r="D752">
            <v>3401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</row>
        <row r="753">
          <cell r="B753" t="str">
            <v>30331033404</v>
          </cell>
          <cell r="C753" t="str">
            <v>30331</v>
          </cell>
          <cell r="D753">
            <v>3404</v>
          </cell>
          <cell r="E753">
            <v>10700</v>
          </cell>
          <cell r="F753">
            <v>892</v>
          </cell>
          <cell r="G753">
            <v>892</v>
          </cell>
          <cell r="H753">
            <v>892</v>
          </cell>
          <cell r="I753">
            <v>892</v>
          </cell>
          <cell r="J753">
            <v>892</v>
          </cell>
          <cell r="K753">
            <v>892</v>
          </cell>
          <cell r="L753">
            <v>892</v>
          </cell>
          <cell r="M753">
            <v>892</v>
          </cell>
          <cell r="N753">
            <v>892</v>
          </cell>
          <cell r="O753">
            <v>892</v>
          </cell>
          <cell r="P753">
            <v>892</v>
          </cell>
          <cell r="Q753">
            <v>888</v>
          </cell>
        </row>
        <row r="754">
          <cell r="B754" t="str">
            <v>30331033410</v>
          </cell>
          <cell r="C754" t="str">
            <v>30331</v>
          </cell>
          <cell r="D754">
            <v>3410</v>
          </cell>
          <cell r="E754">
            <v>2700</v>
          </cell>
          <cell r="F754">
            <v>225</v>
          </cell>
          <cell r="G754">
            <v>225</v>
          </cell>
          <cell r="H754">
            <v>225</v>
          </cell>
          <cell r="I754">
            <v>225</v>
          </cell>
          <cell r="J754">
            <v>225</v>
          </cell>
          <cell r="K754">
            <v>225</v>
          </cell>
          <cell r="L754">
            <v>225</v>
          </cell>
          <cell r="M754">
            <v>225</v>
          </cell>
          <cell r="N754">
            <v>225</v>
          </cell>
          <cell r="O754">
            <v>225</v>
          </cell>
          <cell r="P754">
            <v>225</v>
          </cell>
          <cell r="Q754">
            <v>225</v>
          </cell>
        </row>
        <row r="755">
          <cell r="B755" t="str">
            <v>30332041302</v>
          </cell>
          <cell r="C755" t="str">
            <v>30332</v>
          </cell>
          <cell r="D755">
            <v>1302</v>
          </cell>
          <cell r="E755">
            <v>89000</v>
          </cell>
          <cell r="F755">
            <v>7417</v>
          </cell>
          <cell r="G755">
            <v>7417</v>
          </cell>
          <cell r="H755">
            <v>7417</v>
          </cell>
          <cell r="I755">
            <v>7417</v>
          </cell>
          <cell r="J755">
            <v>7417</v>
          </cell>
          <cell r="K755">
            <v>7417</v>
          </cell>
          <cell r="L755">
            <v>7417</v>
          </cell>
          <cell r="M755">
            <v>7417</v>
          </cell>
          <cell r="N755">
            <v>7417</v>
          </cell>
          <cell r="O755">
            <v>7417</v>
          </cell>
          <cell r="P755">
            <v>7417</v>
          </cell>
          <cell r="Q755">
            <v>7413</v>
          </cell>
        </row>
        <row r="756">
          <cell r="B756" t="str">
            <v>30332042103</v>
          </cell>
          <cell r="C756" t="str">
            <v>30332</v>
          </cell>
          <cell r="D756">
            <v>2103</v>
          </cell>
          <cell r="E756">
            <v>28800</v>
          </cell>
          <cell r="F756">
            <v>2400</v>
          </cell>
          <cell r="G756">
            <v>2400</v>
          </cell>
          <cell r="H756">
            <v>2400</v>
          </cell>
          <cell r="I756">
            <v>2400</v>
          </cell>
          <cell r="J756">
            <v>2400</v>
          </cell>
          <cell r="K756">
            <v>2400</v>
          </cell>
          <cell r="L756">
            <v>2400</v>
          </cell>
          <cell r="M756">
            <v>2400</v>
          </cell>
          <cell r="N756">
            <v>2400</v>
          </cell>
          <cell r="O756">
            <v>2400</v>
          </cell>
          <cell r="P756">
            <v>2400</v>
          </cell>
          <cell r="Q756">
            <v>2400</v>
          </cell>
        </row>
        <row r="757">
          <cell r="B757" t="str">
            <v>30332042201</v>
          </cell>
          <cell r="C757" t="str">
            <v>30332</v>
          </cell>
          <cell r="D757">
            <v>2201</v>
          </cell>
          <cell r="E757">
            <v>2400</v>
          </cell>
          <cell r="F757">
            <v>200</v>
          </cell>
          <cell r="G757">
            <v>200</v>
          </cell>
          <cell r="H757">
            <v>200</v>
          </cell>
          <cell r="I757">
            <v>200</v>
          </cell>
          <cell r="J757">
            <v>200</v>
          </cell>
          <cell r="K757">
            <v>200</v>
          </cell>
          <cell r="L757">
            <v>200</v>
          </cell>
          <cell r="M757">
            <v>200</v>
          </cell>
          <cell r="N757">
            <v>200</v>
          </cell>
          <cell r="O757">
            <v>200</v>
          </cell>
          <cell r="P757">
            <v>200</v>
          </cell>
          <cell r="Q757">
            <v>200</v>
          </cell>
        </row>
        <row r="758">
          <cell r="B758" t="str">
            <v>30332042202</v>
          </cell>
          <cell r="C758" t="str">
            <v>30332</v>
          </cell>
          <cell r="D758">
            <v>2202</v>
          </cell>
          <cell r="E758">
            <v>117297</v>
          </cell>
          <cell r="F758">
            <v>9775</v>
          </cell>
          <cell r="G758">
            <v>9775</v>
          </cell>
          <cell r="H758">
            <v>9775</v>
          </cell>
          <cell r="I758">
            <v>9775</v>
          </cell>
          <cell r="J758">
            <v>9775</v>
          </cell>
          <cell r="K758">
            <v>9775</v>
          </cell>
          <cell r="L758">
            <v>9775</v>
          </cell>
          <cell r="M758">
            <v>9775</v>
          </cell>
          <cell r="N758">
            <v>9775</v>
          </cell>
          <cell r="O758">
            <v>9775</v>
          </cell>
          <cell r="P758">
            <v>9775</v>
          </cell>
          <cell r="Q758">
            <v>9772</v>
          </cell>
        </row>
        <row r="759">
          <cell r="B759" t="str">
            <v>30332042207</v>
          </cell>
          <cell r="C759" t="str">
            <v>30332</v>
          </cell>
          <cell r="D759">
            <v>2207</v>
          </cell>
          <cell r="E759">
            <v>45960</v>
          </cell>
          <cell r="F759">
            <v>3830</v>
          </cell>
          <cell r="G759">
            <v>3830</v>
          </cell>
          <cell r="H759">
            <v>3830</v>
          </cell>
          <cell r="I759">
            <v>3830</v>
          </cell>
          <cell r="J759">
            <v>3830</v>
          </cell>
          <cell r="K759">
            <v>3830</v>
          </cell>
          <cell r="L759">
            <v>3830</v>
          </cell>
          <cell r="M759">
            <v>3830</v>
          </cell>
          <cell r="N759">
            <v>3830</v>
          </cell>
          <cell r="O759">
            <v>3830</v>
          </cell>
          <cell r="P759">
            <v>3830</v>
          </cell>
          <cell r="Q759">
            <v>3830</v>
          </cell>
        </row>
        <row r="760">
          <cell r="B760" t="str">
            <v>30332042208</v>
          </cell>
          <cell r="C760" t="str">
            <v>30332</v>
          </cell>
          <cell r="D760">
            <v>2208</v>
          </cell>
          <cell r="E760">
            <v>19279</v>
          </cell>
          <cell r="F760">
            <v>1606</v>
          </cell>
          <cell r="G760">
            <v>1606</v>
          </cell>
          <cell r="H760">
            <v>1606</v>
          </cell>
          <cell r="I760">
            <v>1606</v>
          </cell>
          <cell r="J760">
            <v>1606</v>
          </cell>
          <cell r="K760">
            <v>1606</v>
          </cell>
          <cell r="L760">
            <v>1606</v>
          </cell>
          <cell r="M760">
            <v>1606</v>
          </cell>
          <cell r="N760">
            <v>1606</v>
          </cell>
          <cell r="O760">
            <v>1606</v>
          </cell>
          <cell r="P760">
            <v>1606</v>
          </cell>
          <cell r="Q760">
            <v>1613</v>
          </cell>
        </row>
        <row r="761">
          <cell r="B761" t="str">
            <v>30332042306</v>
          </cell>
          <cell r="C761" t="str">
            <v>30332</v>
          </cell>
          <cell r="D761">
            <v>2306</v>
          </cell>
          <cell r="E761">
            <v>55300</v>
          </cell>
          <cell r="F761">
            <v>4608</v>
          </cell>
          <cell r="G761">
            <v>4608</v>
          </cell>
          <cell r="H761">
            <v>4608</v>
          </cell>
          <cell r="I761">
            <v>4608</v>
          </cell>
          <cell r="J761">
            <v>4608</v>
          </cell>
          <cell r="K761">
            <v>4608</v>
          </cell>
          <cell r="L761">
            <v>4608</v>
          </cell>
          <cell r="M761">
            <v>4608</v>
          </cell>
          <cell r="N761">
            <v>4608</v>
          </cell>
          <cell r="O761">
            <v>4608</v>
          </cell>
          <cell r="P761">
            <v>4608</v>
          </cell>
          <cell r="Q761">
            <v>4612</v>
          </cell>
        </row>
        <row r="762">
          <cell r="B762" t="str">
            <v>30332042701</v>
          </cell>
          <cell r="C762" t="str">
            <v>30332</v>
          </cell>
          <cell r="D762">
            <v>2701</v>
          </cell>
          <cell r="E762">
            <v>47600</v>
          </cell>
          <cell r="F762">
            <v>3967</v>
          </cell>
          <cell r="G762">
            <v>3967</v>
          </cell>
          <cell r="H762">
            <v>3967</v>
          </cell>
          <cell r="I762">
            <v>3967</v>
          </cell>
          <cell r="J762">
            <v>3967</v>
          </cell>
          <cell r="K762">
            <v>3967</v>
          </cell>
          <cell r="L762">
            <v>3967</v>
          </cell>
          <cell r="M762">
            <v>3967</v>
          </cell>
          <cell r="N762">
            <v>3967</v>
          </cell>
          <cell r="O762">
            <v>3967</v>
          </cell>
          <cell r="P762">
            <v>3967</v>
          </cell>
          <cell r="Q762">
            <v>3963</v>
          </cell>
        </row>
        <row r="763">
          <cell r="B763" t="str">
            <v>30332042702</v>
          </cell>
          <cell r="C763" t="str">
            <v>30332</v>
          </cell>
          <cell r="D763">
            <v>2702</v>
          </cell>
          <cell r="E763">
            <v>15000</v>
          </cell>
          <cell r="F763">
            <v>1250</v>
          </cell>
          <cell r="G763">
            <v>1250</v>
          </cell>
          <cell r="H763">
            <v>1250</v>
          </cell>
          <cell r="I763">
            <v>1250</v>
          </cell>
          <cell r="J763">
            <v>1250</v>
          </cell>
          <cell r="K763">
            <v>1250</v>
          </cell>
          <cell r="L763">
            <v>1250</v>
          </cell>
          <cell r="M763">
            <v>1250</v>
          </cell>
          <cell r="N763">
            <v>1250</v>
          </cell>
          <cell r="O763">
            <v>1250</v>
          </cell>
          <cell r="P763">
            <v>1250</v>
          </cell>
          <cell r="Q763">
            <v>1250</v>
          </cell>
        </row>
        <row r="764">
          <cell r="B764" t="str">
            <v>30332042705</v>
          </cell>
          <cell r="C764" t="str">
            <v>30332</v>
          </cell>
          <cell r="D764">
            <v>2705</v>
          </cell>
          <cell r="E764">
            <v>20000</v>
          </cell>
          <cell r="F764">
            <v>1666</v>
          </cell>
          <cell r="G764">
            <v>1666</v>
          </cell>
          <cell r="H764">
            <v>1666</v>
          </cell>
          <cell r="I764">
            <v>1666</v>
          </cell>
          <cell r="J764">
            <v>1666</v>
          </cell>
          <cell r="K764">
            <v>1666</v>
          </cell>
          <cell r="L764">
            <v>1666</v>
          </cell>
          <cell r="M764">
            <v>1666</v>
          </cell>
          <cell r="N764">
            <v>1666</v>
          </cell>
          <cell r="O764">
            <v>1666</v>
          </cell>
          <cell r="P764">
            <v>1666</v>
          </cell>
          <cell r="Q764">
            <v>1674</v>
          </cell>
        </row>
        <row r="765">
          <cell r="B765" t="str">
            <v>30332042800</v>
          </cell>
          <cell r="C765" t="str">
            <v>30332</v>
          </cell>
          <cell r="D765">
            <v>2800</v>
          </cell>
          <cell r="E765">
            <v>186600</v>
          </cell>
          <cell r="F765">
            <v>15550</v>
          </cell>
          <cell r="G765">
            <v>15550</v>
          </cell>
          <cell r="H765">
            <v>15550</v>
          </cell>
          <cell r="I765">
            <v>15550</v>
          </cell>
          <cell r="J765">
            <v>15550</v>
          </cell>
          <cell r="K765">
            <v>15550</v>
          </cell>
          <cell r="L765">
            <v>15550</v>
          </cell>
          <cell r="M765">
            <v>15550</v>
          </cell>
          <cell r="N765">
            <v>15550</v>
          </cell>
          <cell r="O765">
            <v>15550</v>
          </cell>
          <cell r="P765">
            <v>15550</v>
          </cell>
          <cell r="Q765">
            <v>15550</v>
          </cell>
        </row>
        <row r="766">
          <cell r="B766" t="str">
            <v>30332042900</v>
          </cell>
          <cell r="C766" t="str">
            <v>30332</v>
          </cell>
          <cell r="D766">
            <v>2900</v>
          </cell>
          <cell r="E766">
            <v>148900</v>
          </cell>
          <cell r="F766">
            <v>12408</v>
          </cell>
          <cell r="G766">
            <v>12408</v>
          </cell>
          <cell r="H766">
            <v>12408</v>
          </cell>
          <cell r="I766">
            <v>12408</v>
          </cell>
          <cell r="J766">
            <v>12408</v>
          </cell>
          <cell r="K766">
            <v>12408</v>
          </cell>
          <cell r="L766">
            <v>12408</v>
          </cell>
          <cell r="M766">
            <v>12408</v>
          </cell>
          <cell r="N766">
            <v>12408</v>
          </cell>
          <cell r="O766">
            <v>12408</v>
          </cell>
          <cell r="P766">
            <v>12408</v>
          </cell>
          <cell r="Q766">
            <v>12412</v>
          </cell>
        </row>
        <row r="767">
          <cell r="B767" t="str">
            <v>30332042907</v>
          </cell>
          <cell r="C767" t="str">
            <v>30332</v>
          </cell>
          <cell r="D767">
            <v>2907</v>
          </cell>
          <cell r="E767">
            <v>35400</v>
          </cell>
          <cell r="F767">
            <v>2950</v>
          </cell>
          <cell r="G767">
            <v>2950</v>
          </cell>
          <cell r="H767">
            <v>2950</v>
          </cell>
          <cell r="I767">
            <v>2950</v>
          </cell>
          <cell r="J767">
            <v>2950</v>
          </cell>
          <cell r="K767">
            <v>2950</v>
          </cell>
          <cell r="L767">
            <v>2950</v>
          </cell>
          <cell r="M767">
            <v>2950</v>
          </cell>
          <cell r="N767">
            <v>2950</v>
          </cell>
          <cell r="O767">
            <v>2950</v>
          </cell>
          <cell r="P767">
            <v>2950</v>
          </cell>
          <cell r="Q767">
            <v>2950</v>
          </cell>
        </row>
        <row r="768">
          <cell r="B768" t="str">
            <v>30332042908</v>
          </cell>
          <cell r="C768" t="str">
            <v>30332</v>
          </cell>
          <cell r="D768">
            <v>2908</v>
          </cell>
          <cell r="E768">
            <v>59000</v>
          </cell>
          <cell r="F768">
            <v>4917</v>
          </cell>
          <cell r="G768">
            <v>4917</v>
          </cell>
          <cell r="H768">
            <v>4917</v>
          </cell>
          <cell r="I768">
            <v>4917</v>
          </cell>
          <cell r="J768">
            <v>4917</v>
          </cell>
          <cell r="K768">
            <v>4917</v>
          </cell>
          <cell r="L768">
            <v>4917</v>
          </cell>
          <cell r="M768">
            <v>4917</v>
          </cell>
          <cell r="N768">
            <v>4917</v>
          </cell>
          <cell r="O768">
            <v>4917</v>
          </cell>
          <cell r="P768">
            <v>4917</v>
          </cell>
          <cell r="Q768">
            <v>4913</v>
          </cell>
        </row>
        <row r="769">
          <cell r="B769" t="str">
            <v>30332043101</v>
          </cell>
          <cell r="C769" t="str">
            <v>30332</v>
          </cell>
          <cell r="D769">
            <v>3101</v>
          </cell>
          <cell r="E769">
            <v>82400</v>
          </cell>
          <cell r="F769">
            <v>6867</v>
          </cell>
          <cell r="G769">
            <v>6867</v>
          </cell>
          <cell r="H769">
            <v>6867</v>
          </cell>
          <cell r="I769">
            <v>6867</v>
          </cell>
          <cell r="J769">
            <v>6867</v>
          </cell>
          <cell r="K769">
            <v>6867</v>
          </cell>
          <cell r="L769">
            <v>6867</v>
          </cell>
          <cell r="M769">
            <v>6867</v>
          </cell>
          <cell r="N769">
            <v>6867</v>
          </cell>
          <cell r="O769">
            <v>6867</v>
          </cell>
          <cell r="P769">
            <v>6867</v>
          </cell>
          <cell r="Q769">
            <v>6863</v>
          </cell>
        </row>
        <row r="770">
          <cell r="B770" t="str">
            <v>30332043103</v>
          </cell>
          <cell r="C770" t="str">
            <v>30332</v>
          </cell>
          <cell r="D770">
            <v>3103</v>
          </cell>
          <cell r="E770">
            <v>86000</v>
          </cell>
          <cell r="F770">
            <v>7166</v>
          </cell>
          <cell r="G770">
            <v>7166</v>
          </cell>
          <cell r="H770">
            <v>7166</v>
          </cell>
          <cell r="I770">
            <v>7166</v>
          </cell>
          <cell r="J770">
            <v>7166</v>
          </cell>
          <cell r="K770">
            <v>7166</v>
          </cell>
          <cell r="L770">
            <v>7166</v>
          </cell>
          <cell r="M770">
            <v>7166</v>
          </cell>
          <cell r="N770">
            <v>7166</v>
          </cell>
          <cell r="O770">
            <v>7166</v>
          </cell>
          <cell r="P770">
            <v>7166</v>
          </cell>
          <cell r="Q770">
            <v>7174</v>
          </cell>
        </row>
        <row r="771">
          <cell r="B771" t="str">
            <v>30332043109</v>
          </cell>
          <cell r="C771" t="str">
            <v>30332</v>
          </cell>
          <cell r="D771">
            <v>3109</v>
          </cell>
          <cell r="E771">
            <v>34200</v>
          </cell>
          <cell r="F771">
            <v>2850</v>
          </cell>
          <cell r="G771">
            <v>2850</v>
          </cell>
          <cell r="H771">
            <v>2850</v>
          </cell>
          <cell r="I771">
            <v>2850</v>
          </cell>
          <cell r="J771">
            <v>2850</v>
          </cell>
          <cell r="K771">
            <v>2850</v>
          </cell>
          <cell r="L771">
            <v>2850</v>
          </cell>
          <cell r="M771">
            <v>2850</v>
          </cell>
          <cell r="N771">
            <v>2850</v>
          </cell>
          <cell r="O771">
            <v>2850</v>
          </cell>
          <cell r="P771">
            <v>2850</v>
          </cell>
          <cell r="Q771">
            <v>2850</v>
          </cell>
        </row>
        <row r="772">
          <cell r="B772" t="str">
            <v>30332043302</v>
          </cell>
          <cell r="C772" t="str">
            <v>30332</v>
          </cell>
          <cell r="D772">
            <v>3302</v>
          </cell>
          <cell r="E772">
            <v>107800</v>
          </cell>
          <cell r="F772">
            <v>8983</v>
          </cell>
          <cell r="G772">
            <v>8983</v>
          </cell>
          <cell r="H772">
            <v>8983</v>
          </cell>
          <cell r="I772">
            <v>8983</v>
          </cell>
          <cell r="J772">
            <v>8983</v>
          </cell>
          <cell r="K772">
            <v>8983</v>
          </cell>
          <cell r="L772">
            <v>8983</v>
          </cell>
          <cell r="M772">
            <v>8983</v>
          </cell>
          <cell r="N772">
            <v>8983</v>
          </cell>
          <cell r="O772">
            <v>8983</v>
          </cell>
          <cell r="P772">
            <v>8983</v>
          </cell>
          <cell r="Q772">
            <v>8987</v>
          </cell>
        </row>
        <row r="773">
          <cell r="B773" t="str">
            <v>30332043303</v>
          </cell>
          <cell r="C773" t="str">
            <v>30332</v>
          </cell>
          <cell r="D773">
            <v>3303</v>
          </cell>
          <cell r="E773">
            <v>21200</v>
          </cell>
          <cell r="F773">
            <v>1767</v>
          </cell>
          <cell r="G773">
            <v>1767</v>
          </cell>
          <cell r="H773">
            <v>1767</v>
          </cell>
          <cell r="I773">
            <v>1767</v>
          </cell>
          <cell r="J773">
            <v>1767</v>
          </cell>
          <cell r="K773">
            <v>1767</v>
          </cell>
          <cell r="L773">
            <v>1767</v>
          </cell>
          <cell r="M773">
            <v>1767</v>
          </cell>
          <cell r="N773">
            <v>1767</v>
          </cell>
          <cell r="O773">
            <v>1767</v>
          </cell>
          <cell r="P773">
            <v>1767</v>
          </cell>
          <cell r="Q773">
            <v>1763</v>
          </cell>
        </row>
        <row r="774">
          <cell r="B774" t="str">
            <v>30333041302</v>
          </cell>
          <cell r="C774" t="str">
            <v>30333</v>
          </cell>
          <cell r="D774">
            <v>1302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</row>
        <row r="775">
          <cell r="B775" t="str">
            <v>30333042103</v>
          </cell>
          <cell r="C775" t="str">
            <v>30333</v>
          </cell>
          <cell r="D775">
            <v>2103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</row>
        <row r="776">
          <cell r="B776" t="str">
            <v>30333042201</v>
          </cell>
          <cell r="C776" t="str">
            <v>30333</v>
          </cell>
          <cell r="D776">
            <v>2201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</row>
        <row r="777">
          <cell r="B777" t="str">
            <v>30333042202</v>
          </cell>
          <cell r="C777" t="str">
            <v>30333</v>
          </cell>
          <cell r="D777">
            <v>2202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</row>
        <row r="778">
          <cell r="B778" t="str">
            <v>30333042207</v>
          </cell>
          <cell r="C778" t="str">
            <v>30333</v>
          </cell>
          <cell r="D778">
            <v>2207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</row>
        <row r="779">
          <cell r="B779" t="str">
            <v>30333042208</v>
          </cell>
          <cell r="C779" t="str">
            <v>30333</v>
          </cell>
          <cell r="D779">
            <v>2208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</row>
        <row r="780">
          <cell r="B780" t="str">
            <v>30333042306</v>
          </cell>
          <cell r="C780" t="str">
            <v>30333</v>
          </cell>
          <cell r="D780">
            <v>2306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</row>
        <row r="781">
          <cell r="B781" t="str">
            <v>30333042701</v>
          </cell>
          <cell r="C781" t="str">
            <v>30333</v>
          </cell>
          <cell r="D781">
            <v>2701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</row>
        <row r="782">
          <cell r="B782" t="str">
            <v>30333042702</v>
          </cell>
          <cell r="C782" t="str">
            <v>30333</v>
          </cell>
          <cell r="D782">
            <v>2702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</row>
        <row r="783">
          <cell r="B783" t="str">
            <v>30333042800</v>
          </cell>
          <cell r="C783" t="str">
            <v>30333</v>
          </cell>
          <cell r="D783">
            <v>2800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</row>
        <row r="784">
          <cell r="B784" t="str">
            <v>30333042900</v>
          </cell>
          <cell r="C784" t="str">
            <v>30333</v>
          </cell>
          <cell r="D784">
            <v>2900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</row>
        <row r="785">
          <cell r="B785" t="str">
            <v>30333042907</v>
          </cell>
          <cell r="C785" t="str">
            <v>30333</v>
          </cell>
          <cell r="D785">
            <v>2907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</row>
        <row r="786">
          <cell r="B786" t="str">
            <v>30333042908</v>
          </cell>
          <cell r="C786" t="str">
            <v>30333</v>
          </cell>
          <cell r="D786">
            <v>2908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</row>
        <row r="787">
          <cell r="B787" t="str">
            <v>30333043101</v>
          </cell>
          <cell r="C787" t="str">
            <v>30333</v>
          </cell>
          <cell r="D787">
            <v>3101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</row>
        <row r="788">
          <cell r="B788" t="str">
            <v>30333043103</v>
          </cell>
          <cell r="C788" t="str">
            <v>30333</v>
          </cell>
          <cell r="D788">
            <v>3103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</row>
        <row r="789">
          <cell r="B789" t="str">
            <v>30333043109</v>
          </cell>
          <cell r="C789" t="str">
            <v>30333</v>
          </cell>
          <cell r="D789">
            <v>3109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</row>
        <row r="790">
          <cell r="B790" t="str">
            <v>30333043302</v>
          </cell>
          <cell r="C790" t="str">
            <v>30333</v>
          </cell>
          <cell r="D790">
            <v>3302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</row>
        <row r="791">
          <cell r="B791" t="str">
            <v>30333043303</v>
          </cell>
          <cell r="C791" t="str">
            <v>30333</v>
          </cell>
          <cell r="D791">
            <v>3303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</row>
        <row r="792">
          <cell r="B792" t="str">
            <v>30334041302</v>
          </cell>
          <cell r="C792" t="str">
            <v>30334</v>
          </cell>
          <cell r="D792">
            <v>1302</v>
          </cell>
          <cell r="E792">
            <v>93800</v>
          </cell>
          <cell r="F792">
            <v>7817</v>
          </cell>
          <cell r="G792">
            <v>7817</v>
          </cell>
          <cell r="H792">
            <v>7817</v>
          </cell>
          <cell r="I792">
            <v>7817</v>
          </cell>
          <cell r="J792">
            <v>7817</v>
          </cell>
          <cell r="K792">
            <v>7817</v>
          </cell>
          <cell r="L792">
            <v>7817</v>
          </cell>
          <cell r="M792">
            <v>7817</v>
          </cell>
          <cell r="N792">
            <v>7817</v>
          </cell>
          <cell r="O792">
            <v>7817</v>
          </cell>
          <cell r="P792">
            <v>7817</v>
          </cell>
          <cell r="Q792">
            <v>7813</v>
          </cell>
        </row>
        <row r="793">
          <cell r="B793" t="str">
            <v>30334042103</v>
          </cell>
          <cell r="C793" t="str">
            <v>30334</v>
          </cell>
          <cell r="D793">
            <v>2103</v>
          </cell>
          <cell r="E793">
            <v>5800</v>
          </cell>
          <cell r="F793">
            <v>483</v>
          </cell>
          <cell r="G793">
            <v>483</v>
          </cell>
          <cell r="H793">
            <v>483</v>
          </cell>
          <cell r="I793">
            <v>483</v>
          </cell>
          <cell r="J793">
            <v>483</v>
          </cell>
          <cell r="K793">
            <v>483</v>
          </cell>
          <cell r="L793">
            <v>483</v>
          </cell>
          <cell r="M793">
            <v>483</v>
          </cell>
          <cell r="N793">
            <v>483</v>
          </cell>
          <cell r="O793">
            <v>483</v>
          </cell>
          <cell r="P793">
            <v>483</v>
          </cell>
          <cell r="Q793">
            <v>487</v>
          </cell>
        </row>
        <row r="794">
          <cell r="B794" t="str">
            <v>30334042201</v>
          </cell>
          <cell r="C794" t="str">
            <v>30334</v>
          </cell>
          <cell r="D794">
            <v>2201</v>
          </cell>
          <cell r="E794">
            <v>2800</v>
          </cell>
          <cell r="F794">
            <v>233</v>
          </cell>
          <cell r="G794">
            <v>233</v>
          </cell>
          <cell r="H794">
            <v>233</v>
          </cell>
          <cell r="I794">
            <v>233</v>
          </cell>
          <cell r="J794">
            <v>233</v>
          </cell>
          <cell r="K794">
            <v>233</v>
          </cell>
          <cell r="L794">
            <v>233</v>
          </cell>
          <cell r="M794">
            <v>233</v>
          </cell>
          <cell r="N794">
            <v>233</v>
          </cell>
          <cell r="O794">
            <v>233</v>
          </cell>
          <cell r="P794">
            <v>233</v>
          </cell>
          <cell r="Q794">
            <v>237</v>
          </cell>
        </row>
        <row r="795">
          <cell r="B795" t="str">
            <v>30334042202</v>
          </cell>
          <cell r="C795" t="str">
            <v>30334</v>
          </cell>
          <cell r="D795">
            <v>2202</v>
          </cell>
          <cell r="E795">
            <v>34988</v>
          </cell>
          <cell r="F795">
            <v>2916</v>
          </cell>
          <cell r="G795">
            <v>2916</v>
          </cell>
          <cell r="H795">
            <v>2916</v>
          </cell>
          <cell r="I795">
            <v>2916</v>
          </cell>
          <cell r="J795">
            <v>2916</v>
          </cell>
          <cell r="K795">
            <v>2916</v>
          </cell>
          <cell r="L795">
            <v>2916</v>
          </cell>
          <cell r="M795">
            <v>2916</v>
          </cell>
          <cell r="N795">
            <v>2916</v>
          </cell>
          <cell r="O795">
            <v>2916</v>
          </cell>
          <cell r="P795">
            <v>2916</v>
          </cell>
          <cell r="Q795">
            <v>2912</v>
          </cell>
        </row>
        <row r="796">
          <cell r="B796" t="str">
            <v>30334042207</v>
          </cell>
          <cell r="C796" t="str">
            <v>30334</v>
          </cell>
          <cell r="D796">
            <v>2207</v>
          </cell>
          <cell r="E796">
            <v>12000</v>
          </cell>
          <cell r="F796">
            <v>1000</v>
          </cell>
          <cell r="G796">
            <v>1000</v>
          </cell>
          <cell r="H796">
            <v>1000</v>
          </cell>
          <cell r="I796">
            <v>1000</v>
          </cell>
          <cell r="J796">
            <v>1000</v>
          </cell>
          <cell r="K796">
            <v>1000</v>
          </cell>
          <cell r="L796">
            <v>1000</v>
          </cell>
          <cell r="M796">
            <v>1000</v>
          </cell>
          <cell r="N796">
            <v>1000</v>
          </cell>
          <cell r="O796">
            <v>1000</v>
          </cell>
          <cell r="P796">
            <v>1000</v>
          </cell>
          <cell r="Q796">
            <v>1000</v>
          </cell>
        </row>
        <row r="797">
          <cell r="B797" t="str">
            <v>30334042208</v>
          </cell>
          <cell r="C797" t="str">
            <v>30334</v>
          </cell>
          <cell r="D797">
            <v>2208</v>
          </cell>
          <cell r="E797">
            <v>3625</v>
          </cell>
          <cell r="F797">
            <v>302</v>
          </cell>
          <cell r="G797">
            <v>302</v>
          </cell>
          <cell r="H797">
            <v>302</v>
          </cell>
          <cell r="I797">
            <v>302</v>
          </cell>
          <cell r="J797">
            <v>302</v>
          </cell>
          <cell r="K797">
            <v>302</v>
          </cell>
          <cell r="L797">
            <v>302</v>
          </cell>
          <cell r="M797">
            <v>302</v>
          </cell>
          <cell r="N797">
            <v>302</v>
          </cell>
          <cell r="O797">
            <v>302</v>
          </cell>
          <cell r="P797">
            <v>302</v>
          </cell>
          <cell r="Q797">
            <v>303</v>
          </cell>
        </row>
        <row r="798">
          <cell r="B798" t="str">
            <v>30334042701</v>
          </cell>
          <cell r="C798" t="str">
            <v>30334</v>
          </cell>
          <cell r="D798">
            <v>2701</v>
          </cell>
          <cell r="E798">
            <v>16800</v>
          </cell>
          <cell r="F798">
            <v>1400</v>
          </cell>
          <cell r="G798">
            <v>1400</v>
          </cell>
          <cell r="H798">
            <v>1400</v>
          </cell>
          <cell r="I798">
            <v>1400</v>
          </cell>
          <cell r="J798">
            <v>1400</v>
          </cell>
          <cell r="K798">
            <v>1400</v>
          </cell>
          <cell r="L798">
            <v>1400</v>
          </cell>
          <cell r="M798">
            <v>1400</v>
          </cell>
          <cell r="N798">
            <v>1400</v>
          </cell>
          <cell r="O798">
            <v>1400</v>
          </cell>
          <cell r="P798">
            <v>1400</v>
          </cell>
          <cell r="Q798">
            <v>1400</v>
          </cell>
        </row>
        <row r="799">
          <cell r="B799" t="str">
            <v>30334042702</v>
          </cell>
          <cell r="C799" t="str">
            <v>30334</v>
          </cell>
          <cell r="D799">
            <v>2702</v>
          </cell>
          <cell r="E799">
            <v>12900</v>
          </cell>
          <cell r="F799">
            <v>1075</v>
          </cell>
          <cell r="G799">
            <v>1075</v>
          </cell>
          <cell r="H799">
            <v>1075</v>
          </cell>
          <cell r="I799">
            <v>1075</v>
          </cell>
          <cell r="J799">
            <v>1075</v>
          </cell>
          <cell r="K799">
            <v>1075</v>
          </cell>
          <cell r="L799">
            <v>1075</v>
          </cell>
          <cell r="M799">
            <v>1075</v>
          </cell>
          <cell r="N799">
            <v>1075</v>
          </cell>
          <cell r="O799">
            <v>1075</v>
          </cell>
          <cell r="P799">
            <v>1075</v>
          </cell>
          <cell r="Q799">
            <v>1075</v>
          </cell>
        </row>
        <row r="800">
          <cell r="B800" t="str">
            <v>30334042705</v>
          </cell>
          <cell r="C800" t="str">
            <v>30334</v>
          </cell>
          <cell r="D800">
            <v>2705</v>
          </cell>
          <cell r="E800">
            <v>8600</v>
          </cell>
          <cell r="F800">
            <v>717</v>
          </cell>
          <cell r="G800">
            <v>717</v>
          </cell>
          <cell r="H800">
            <v>717</v>
          </cell>
          <cell r="I800">
            <v>717</v>
          </cell>
          <cell r="J800">
            <v>717</v>
          </cell>
          <cell r="K800">
            <v>717</v>
          </cell>
          <cell r="L800">
            <v>717</v>
          </cell>
          <cell r="M800">
            <v>717</v>
          </cell>
          <cell r="N800">
            <v>717</v>
          </cell>
          <cell r="O800">
            <v>717</v>
          </cell>
          <cell r="P800">
            <v>717</v>
          </cell>
          <cell r="Q800">
            <v>713</v>
          </cell>
        </row>
        <row r="801">
          <cell r="B801" t="str">
            <v>30334042800</v>
          </cell>
          <cell r="C801" t="str">
            <v>30334</v>
          </cell>
          <cell r="D801">
            <v>2800</v>
          </cell>
          <cell r="E801">
            <v>19100</v>
          </cell>
          <cell r="F801">
            <v>1591</v>
          </cell>
          <cell r="G801">
            <v>1591</v>
          </cell>
          <cell r="H801">
            <v>1591</v>
          </cell>
          <cell r="I801">
            <v>1591</v>
          </cell>
          <cell r="J801">
            <v>1591</v>
          </cell>
          <cell r="K801">
            <v>1591</v>
          </cell>
          <cell r="L801">
            <v>1591</v>
          </cell>
          <cell r="M801">
            <v>1591</v>
          </cell>
          <cell r="N801">
            <v>1591</v>
          </cell>
          <cell r="O801">
            <v>1591</v>
          </cell>
          <cell r="P801">
            <v>1591</v>
          </cell>
          <cell r="Q801">
            <v>1599</v>
          </cell>
        </row>
        <row r="802">
          <cell r="B802" t="str">
            <v>30334042900</v>
          </cell>
          <cell r="C802" t="str">
            <v>30334</v>
          </cell>
          <cell r="D802">
            <v>2900</v>
          </cell>
          <cell r="E802">
            <v>28600</v>
          </cell>
          <cell r="F802">
            <v>2383</v>
          </cell>
          <cell r="G802">
            <v>2383</v>
          </cell>
          <cell r="H802">
            <v>2383</v>
          </cell>
          <cell r="I802">
            <v>2383</v>
          </cell>
          <cell r="J802">
            <v>2383</v>
          </cell>
          <cell r="K802">
            <v>2383</v>
          </cell>
          <cell r="L802">
            <v>2383</v>
          </cell>
          <cell r="M802">
            <v>2383</v>
          </cell>
          <cell r="N802">
            <v>2383</v>
          </cell>
          <cell r="O802">
            <v>2383</v>
          </cell>
          <cell r="P802">
            <v>2383</v>
          </cell>
          <cell r="Q802">
            <v>2387</v>
          </cell>
        </row>
        <row r="803">
          <cell r="B803" t="str">
            <v>30334043101</v>
          </cell>
          <cell r="C803" t="str">
            <v>30334</v>
          </cell>
          <cell r="D803">
            <v>3101</v>
          </cell>
          <cell r="E803">
            <v>24800</v>
          </cell>
          <cell r="F803">
            <v>2067</v>
          </cell>
          <cell r="G803">
            <v>2067</v>
          </cell>
          <cell r="H803">
            <v>2067</v>
          </cell>
          <cell r="I803">
            <v>2067</v>
          </cell>
          <cell r="J803">
            <v>2067</v>
          </cell>
          <cell r="K803">
            <v>2067</v>
          </cell>
          <cell r="L803">
            <v>2067</v>
          </cell>
          <cell r="M803">
            <v>2067</v>
          </cell>
          <cell r="N803">
            <v>2067</v>
          </cell>
          <cell r="O803">
            <v>2067</v>
          </cell>
          <cell r="P803">
            <v>2067</v>
          </cell>
          <cell r="Q803">
            <v>2063</v>
          </cell>
        </row>
        <row r="804">
          <cell r="B804" t="str">
            <v>30334043103</v>
          </cell>
          <cell r="C804" t="str">
            <v>30334</v>
          </cell>
          <cell r="D804">
            <v>3103</v>
          </cell>
          <cell r="E804">
            <v>25900</v>
          </cell>
          <cell r="F804">
            <v>2158</v>
          </cell>
          <cell r="G804">
            <v>2158</v>
          </cell>
          <cell r="H804">
            <v>2158</v>
          </cell>
          <cell r="I804">
            <v>2158</v>
          </cell>
          <cell r="J804">
            <v>2158</v>
          </cell>
          <cell r="K804">
            <v>2158</v>
          </cell>
          <cell r="L804">
            <v>2158</v>
          </cell>
          <cell r="M804">
            <v>2158</v>
          </cell>
          <cell r="N804">
            <v>2158</v>
          </cell>
          <cell r="O804">
            <v>2158</v>
          </cell>
          <cell r="P804">
            <v>2158</v>
          </cell>
          <cell r="Q804">
            <v>2162</v>
          </cell>
        </row>
        <row r="805">
          <cell r="B805" t="str">
            <v>30334043106</v>
          </cell>
          <cell r="C805" t="str">
            <v>30334</v>
          </cell>
          <cell r="D805">
            <v>3106</v>
          </cell>
          <cell r="E805">
            <v>4300</v>
          </cell>
          <cell r="F805">
            <v>358</v>
          </cell>
          <cell r="G805">
            <v>358</v>
          </cell>
          <cell r="H805">
            <v>358</v>
          </cell>
          <cell r="I805">
            <v>358</v>
          </cell>
          <cell r="J805">
            <v>358</v>
          </cell>
          <cell r="K805">
            <v>358</v>
          </cell>
          <cell r="L805">
            <v>358</v>
          </cell>
          <cell r="M805">
            <v>358</v>
          </cell>
          <cell r="N805">
            <v>358</v>
          </cell>
          <cell r="O805">
            <v>358</v>
          </cell>
          <cell r="P805">
            <v>358</v>
          </cell>
          <cell r="Q805">
            <v>362</v>
          </cell>
        </row>
        <row r="806">
          <cell r="B806" t="str">
            <v>30334043302</v>
          </cell>
          <cell r="C806" t="str">
            <v>30334</v>
          </cell>
          <cell r="D806">
            <v>3302</v>
          </cell>
          <cell r="E806">
            <v>17100</v>
          </cell>
          <cell r="F806">
            <v>1425</v>
          </cell>
          <cell r="G806">
            <v>1425</v>
          </cell>
          <cell r="H806">
            <v>1425</v>
          </cell>
          <cell r="I806">
            <v>1425</v>
          </cell>
          <cell r="J806">
            <v>1425</v>
          </cell>
          <cell r="K806">
            <v>1425</v>
          </cell>
          <cell r="L806">
            <v>1425</v>
          </cell>
          <cell r="M806">
            <v>1425</v>
          </cell>
          <cell r="N806">
            <v>1425</v>
          </cell>
          <cell r="O806">
            <v>1425</v>
          </cell>
          <cell r="P806">
            <v>1425</v>
          </cell>
          <cell r="Q806">
            <v>1425</v>
          </cell>
        </row>
        <row r="807">
          <cell r="B807" t="str">
            <v>30334043303</v>
          </cell>
          <cell r="C807" t="str">
            <v>30334</v>
          </cell>
          <cell r="D807">
            <v>3303</v>
          </cell>
          <cell r="E807">
            <v>7700</v>
          </cell>
          <cell r="F807">
            <v>642</v>
          </cell>
          <cell r="G807">
            <v>642</v>
          </cell>
          <cell r="H807">
            <v>642</v>
          </cell>
          <cell r="I807">
            <v>642</v>
          </cell>
          <cell r="J807">
            <v>642</v>
          </cell>
          <cell r="K807">
            <v>642</v>
          </cell>
          <cell r="L807">
            <v>642</v>
          </cell>
          <cell r="M807">
            <v>642</v>
          </cell>
          <cell r="N807">
            <v>642</v>
          </cell>
          <cell r="O807">
            <v>642</v>
          </cell>
          <cell r="P807">
            <v>642</v>
          </cell>
          <cell r="Q807">
            <v>638</v>
          </cell>
        </row>
        <row r="808">
          <cell r="B808" t="str">
            <v>30336031302</v>
          </cell>
          <cell r="C808" t="str">
            <v>30336</v>
          </cell>
          <cell r="D808">
            <v>1302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</row>
        <row r="809">
          <cell r="B809" t="str">
            <v>30336032201</v>
          </cell>
          <cell r="C809" t="str">
            <v>30336</v>
          </cell>
          <cell r="D809">
            <v>2201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</row>
        <row r="810">
          <cell r="B810" t="str">
            <v>30336032202</v>
          </cell>
          <cell r="C810" t="str">
            <v>30336</v>
          </cell>
          <cell r="D810">
            <v>2202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</row>
        <row r="811">
          <cell r="B811" t="str">
            <v>30336032207</v>
          </cell>
          <cell r="C811" t="str">
            <v>30336</v>
          </cell>
          <cell r="D811">
            <v>2207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</row>
        <row r="812">
          <cell r="B812" t="str">
            <v>30336032306</v>
          </cell>
          <cell r="C812" t="str">
            <v>30336</v>
          </cell>
          <cell r="D812">
            <v>2306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</row>
        <row r="813">
          <cell r="B813" t="str">
            <v>30336032701</v>
          </cell>
          <cell r="C813" t="str">
            <v>30336</v>
          </cell>
          <cell r="D813">
            <v>2701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</row>
        <row r="814">
          <cell r="B814" t="str">
            <v>30336032702</v>
          </cell>
          <cell r="C814" t="str">
            <v>30336</v>
          </cell>
          <cell r="D814">
            <v>2702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</row>
        <row r="815">
          <cell r="B815" t="str">
            <v>30336032705</v>
          </cell>
          <cell r="C815" t="str">
            <v>30336</v>
          </cell>
          <cell r="D815">
            <v>2705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</row>
        <row r="816">
          <cell r="B816" t="str">
            <v>30336032800</v>
          </cell>
          <cell r="C816" t="str">
            <v>30336</v>
          </cell>
          <cell r="D816">
            <v>2800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</row>
        <row r="817">
          <cell r="B817" t="str">
            <v>30336032900</v>
          </cell>
          <cell r="C817" t="str">
            <v>30336</v>
          </cell>
          <cell r="D817">
            <v>2900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</row>
        <row r="818">
          <cell r="B818" t="str">
            <v>30336032907</v>
          </cell>
          <cell r="C818" t="str">
            <v>30336</v>
          </cell>
          <cell r="D818">
            <v>2907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</row>
        <row r="819">
          <cell r="B819" t="str">
            <v>30336033101</v>
          </cell>
          <cell r="C819" t="str">
            <v>30336</v>
          </cell>
          <cell r="D819">
            <v>3101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</row>
        <row r="820">
          <cell r="B820" t="str">
            <v>30336033103</v>
          </cell>
          <cell r="C820" t="str">
            <v>30336</v>
          </cell>
          <cell r="D820">
            <v>3103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</row>
        <row r="821">
          <cell r="B821" t="str">
            <v>30336033302</v>
          </cell>
          <cell r="C821" t="str">
            <v>30336</v>
          </cell>
          <cell r="D821">
            <v>3302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</row>
        <row r="822">
          <cell r="B822" t="str">
            <v>30336033303</v>
          </cell>
          <cell r="C822" t="str">
            <v>30336</v>
          </cell>
          <cell r="D822">
            <v>3303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</row>
        <row r="823">
          <cell r="B823" t="str">
            <v>30336033401</v>
          </cell>
          <cell r="C823" t="str">
            <v>30336</v>
          </cell>
          <cell r="D823">
            <v>3401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</row>
        <row r="824">
          <cell r="B824" t="str">
            <v>30336033404</v>
          </cell>
          <cell r="C824" t="str">
            <v>30336</v>
          </cell>
          <cell r="D824">
            <v>3404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</row>
        <row r="825">
          <cell r="B825" t="str">
            <v>30336033407</v>
          </cell>
          <cell r="C825" t="str">
            <v>30336</v>
          </cell>
          <cell r="D825">
            <v>3407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</row>
        <row r="826">
          <cell r="B826" t="str">
            <v>30336033408</v>
          </cell>
          <cell r="C826" t="str">
            <v>30336</v>
          </cell>
          <cell r="D826">
            <v>3408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</row>
        <row r="827">
          <cell r="B827" t="str">
            <v>30336033409</v>
          </cell>
          <cell r="C827" t="str">
            <v>30336</v>
          </cell>
          <cell r="D827">
            <v>3409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</row>
        <row r="828">
          <cell r="B828" t="str">
            <v>30401041302</v>
          </cell>
          <cell r="C828" t="str">
            <v>30401</v>
          </cell>
          <cell r="D828">
            <v>1302</v>
          </cell>
          <cell r="E828">
            <v>1766800</v>
          </cell>
          <cell r="F828">
            <v>147233</v>
          </cell>
          <cell r="G828">
            <v>147233</v>
          </cell>
          <cell r="H828">
            <v>147233</v>
          </cell>
          <cell r="I828">
            <v>147233</v>
          </cell>
          <cell r="J828">
            <v>147233</v>
          </cell>
          <cell r="K828">
            <v>147233</v>
          </cell>
          <cell r="L828">
            <v>147233</v>
          </cell>
          <cell r="M828">
            <v>147233</v>
          </cell>
          <cell r="N828">
            <v>147233</v>
          </cell>
          <cell r="O828">
            <v>147233</v>
          </cell>
          <cell r="P828">
            <v>147233</v>
          </cell>
          <cell r="Q828">
            <v>147237</v>
          </cell>
        </row>
        <row r="829">
          <cell r="B829" t="str">
            <v>30401042103</v>
          </cell>
          <cell r="C829" t="str">
            <v>30401</v>
          </cell>
          <cell r="D829">
            <v>2103</v>
          </cell>
          <cell r="E829">
            <v>17200</v>
          </cell>
          <cell r="F829">
            <v>1433</v>
          </cell>
          <cell r="G829">
            <v>1433</v>
          </cell>
          <cell r="H829">
            <v>1433</v>
          </cell>
          <cell r="I829">
            <v>1433</v>
          </cell>
          <cell r="J829">
            <v>1433</v>
          </cell>
          <cell r="K829">
            <v>1433</v>
          </cell>
          <cell r="L829">
            <v>1433</v>
          </cell>
          <cell r="M829">
            <v>1433</v>
          </cell>
          <cell r="N829">
            <v>1433</v>
          </cell>
          <cell r="O829">
            <v>1433</v>
          </cell>
          <cell r="P829">
            <v>1433</v>
          </cell>
          <cell r="Q829">
            <v>1437</v>
          </cell>
        </row>
        <row r="830">
          <cell r="B830" t="str">
            <v>30401042201</v>
          </cell>
          <cell r="C830" t="str">
            <v>30401</v>
          </cell>
          <cell r="D830">
            <v>2201</v>
          </cell>
          <cell r="E830">
            <v>2000</v>
          </cell>
          <cell r="F830">
            <v>167</v>
          </cell>
          <cell r="G830">
            <v>167</v>
          </cell>
          <cell r="H830">
            <v>167</v>
          </cell>
          <cell r="I830">
            <v>167</v>
          </cell>
          <cell r="J830">
            <v>167</v>
          </cell>
          <cell r="K830">
            <v>167</v>
          </cell>
          <cell r="L830">
            <v>167</v>
          </cell>
          <cell r="M830">
            <v>167</v>
          </cell>
          <cell r="N830">
            <v>167</v>
          </cell>
          <cell r="O830">
            <v>167</v>
          </cell>
          <cell r="P830">
            <v>167</v>
          </cell>
          <cell r="Q830">
            <v>163</v>
          </cell>
        </row>
        <row r="831">
          <cell r="B831" t="str">
            <v>30401042202</v>
          </cell>
          <cell r="C831" t="str">
            <v>30401</v>
          </cell>
          <cell r="D831">
            <v>2202</v>
          </cell>
          <cell r="E831">
            <v>2673594</v>
          </cell>
          <cell r="F831">
            <v>222799</v>
          </cell>
          <cell r="G831">
            <v>222799</v>
          </cell>
          <cell r="H831">
            <v>222799</v>
          </cell>
          <cell r="I831">
            <v>222799</v>
          </cell>
          <cell r="J831">
            <v>222799</v>
          </cell>
          <cell r="K831">
            <v>222799</v>
          </cell>
          <cell r="L831">
            <v>222799</v>
          </cell>
          <cell r="M831">
            <v>222799</v>
          </cell>
          <cell r="N831">
            <v>222799</v>
          </cell>
          <cell r="O831">
            <v>222799</v>
          </cell>
          <cell r="P831">
            <v>222799</v>
          </cell>
          <cell r="Q831">
            <v>222805</v>
          </cell>
        </row>
        <row r="832">
          <cell r="B832" t="str">
            <v>30401042208</v>
          </cell>
          <cell r="C832" t="str">
            <v>30401</v>
          </cell>
          <cell r="D832">
            <v>2208</v>
          </cell>
          <cell r="E832">
            <v>14570</v>
          </cell>
          <cell r="F832">
            <v>1214</v>
          </cell>
          <cell r="G832">
            <v>1214</v>
          </cell>
          <cell r="H832">
            <v>1214</v>
          </cell>
          <cell r="I832">
            <v>1214</v>
          </cell>
          <cell r="J832">
            <v>1214</v>
          </cell>
          <cell r="K832">
            <v>1214</v>
          </cell>
          <cell r="L832">
            <v>1214</v>
          </cell>
          <cell r="M832">
            <v>1214</v>
          </cell>
          <cell r="N832">
            <v>1214</v>
          </cell>
          <cell r="O832">
            <v>1214</v>
          </cell>
          <cell r="P832">
            <v>1214</v>
          </cell>
          <cell r="Q832">
            <v>1216</v>
          </cell>
        </row>
        <row r="833">
          <cell r="B833" t="str">
            <v>30401042306</v>
          </cell>
          <cell r="C833" t="str">
            <v>30401</v>
          </cell>
          <cell r="D833">
            <v>2306</v>
          </cell>
          <cell r="E833">
            <v>86800</v>
          </cell>
          <cell r="F833">
            <v>7233</v>
          </cell>
          <cell r="G833">
            <v>7233</v>
          </cell>
          <cell r="H833">
            <v>7233</v>
          </cell>
          <cell r="I833">
            <v>7233</v>
          </cell>
          <cell r="J833">
            <v>7233</v>
          </cell>
          <cell r="K833">
            <v>7233</v>
          </cell>
          <cell r="L833">
            <v>7233</v>
          </cell>
          <cell r="M833">
            <v>7233</v>
          </cell>
          <cell r="N833">
            <v>7233</v>
          </cell>
          <cell r="O833">
            <v>7233</v>
          </cell>
          <cell r="P833">
            <v>7233</v>
          </cell>
          <cell r="Q833">
            <v>7237</v>
          </cell>
        </row>
        <row r="834">
          <cell r="B834" t="str">
            <v>30401042701</v>
          </cell>
          <cell r="C834" t="str">
            <v>30401</v>
          </cell>
          <cell r="D834">
            <v>2701</v>
          </cell>
          <cell r="E834">
            <v>37000</v>
          </cell>
          <cell r="F834">
            <v>3083</v>
          </cell>
          <cell r="G834">
            <v>3083</v>
          </cell>
          <cell r="H834">
            <v>3083</v>
          </cell>
          <cell r="I834">
            <v>3083</v>
          </cell>
          <cell r="J834">
            <v>3083</v>
          </cell>
          <cell r="K834">
            <v>3083</v>
          </cell>
          <cell r="L834">
            <v>3083</v>
          </cell>
          <cell r="M834">
            <v>3083</v>
          </cell>
          <cell r="N834">
            <v>3083</v>
          </cell>
          <cell r="O834">
            <v>3083</v>
          </cell>
          <cell r="P834">
            <v>3083</v>
          </cell>
          <cell r="Q834">
            <v>3087</v>
          </cell>
        </row>
        <row r="835">
          <cell r="B835" t="str">
            <v>30401042702</v>
          </cell>
          <cell r="C835" t="str">
            <v>30401</v>
          </cell>
          <cell r="D835">
            <v>2702</v>
          </cell>
          <cell r="E835">
            <v>76600</v>
          </cell>
          <cell r="F835">
            <v>6383</v>
          </cell>
          <cell r="G835">
            <v>6383</v>
          </cell>
          <cell r="H835">
            <v>6383</v>
          </cell>
          <cell r="I835">
            <v>6383</v>
          </cell>
          <cell r="J835">
            <v>6383</v>
          </cell>
          <cell r="K835">
            <v>6383</v>
          </cell>
          <cell r="L835">
            <v>6383</v>
          </cell>
          <cell r="M835">
            <v>6383</v>
          </cell>
          <cell r="N835">
            <v>6383</v>
          </cell>
          <cell r="O835">
            <v>6383</v>
          </cell>
          <cell r="P835">
            <v>6383</v>
          </cell>
          <cell r="Q835">
            <v>6387</v>
          </cell>
        </row>
        <row r="836">
          <cell r="B836" t="str">
            <v>30401042705</v>
          </cell>
          <cell r="C836" t="str">
            <v>30401</v>
          </cell>
          <cell r="D836">
            <v>2705</v>
          </cell>
          <cell r="E836">
            <v>4010300</v>
          </cell>
          <cell r="F836">
            <v>334192</v>
          </cell>
          <cell r="G836">
            <v>334192</v>
          </cell>
          <cell r="H836">
            <v>334192</v>
          </cell>
          <cell r="I836">
            <v>334192</v>
          </cell>
          <cell r="J836">
            <v>334192</v>
          </cell>
          <cell r="K836">
            <v>334192</v>
          </cell>
          <cell r="L836">
            <v>334192</v>
          </cell>
          <cell r="M836">
            <v>334192</v>
          </cell>
          <cell r="N836">
            <v>334192</v>
          </cell>
          <cell r="O836">
            <v>334192</v>
          </cell>
          <cell r="P836">
            <v>334192</v>
          </cell>
          <cell r="Q836">
            <v>334188</v>
          </cell>
        </row>
        <row r="837">
          <cell r="B837" t="str">
            <v>30401042900</v>
          </cell>
          <cell r="C837" t="str">
            <v>30401</v>
          </cell>
          <cell r="D837">
            <v>2900</v>
          </cell>
          <cell r="E837">
            <v>136300</v>
          </cell>
          <cell r="F837">
            <v>11358</v>
          </cell>
          <cell r="G837">
            <v>11358</v>
          </cell>
          <cell r="H837">
            <v>11358</v>
          </cell>
          <cell r="I837">
            <v>11358</v>
          </cell>
          <cell r="J837">
            <v>11358</v>
          </cell>
          <cell r="K837">
            <v>11358</v>
          </cell>
          <cell r="L837">
            <v>11358</v>
          </cell>
          <cell r="M837">
            <v>11358</v>
          </cell>
          <cell r="N837">
            <v>11358</v>
          </cell>
          <cell r="O837">
            <v>11358</v>
          </cell>
          <cell r="P837">
            <v>11358</v>
          </cell>
          <cell r="Q837">
            <v>11362</v>
          </cell>
        </row>
        <row r="838">
          <cell r="B838" t="str">
            <v>30401042904</v>
          </cell>
          <cell r="C838" t="str">
            <v>30401</v>
          </cell>
          <cell r="D838">
            <v>2904</v>
          </cell>
          <cell r="E838">
            <v>282500</v>
          </cell>
          <cell r="F838">
            <v>23542</v>
          </cell>
          <cell r="G838">
            <v>23542</v>
          </cell>
          <cell r="H838">
            <v>23542</v>
          </cell>
          <cell r="I838">
            <v>23542</v>
          </cell>
          <cell r="J838">
            <v>23542</v>
          </cell>
          <cell r="K838">
            <v>23542</v>
          </cell>
          <cell r="L838">
            <v>23542</v>
          </cell>
          <cell r="M838">
            <v>23542</v>
          </cell>
          <cell r="N838">
            <v>23542</v>
          </cell>
          <cell r="O838">
            <v>23542</v>
          </cell>
          <cell r="P838">
            <v>23542</v>
          </cell>
          <cell r="Q838">
            <v>23538</v>
          </cell>
        </row>
        <row r="839">
          <cell r="B839" t="str">
            <v>30401042907</v>
          </cell>
          <cell r="C839" t="str">
            <v>30401</v>
          </cell>
          <cell r="D839">
            <v>2907</v>
          </cell>
          <cell r="E839">
            <v>185600</v>
          </cell>
          <cell r="F839">
            <v>15467</v>
          </cell>
          <cell r="G839">
            <v>15467</v>
          </cell>
          <cell r="H839">
            <v>15467</v>
          </cell>
          <cell r="I839">
            <v>15467</v>
          </cell>
          <cell r="J839">
            <v>15467</v>
          </cell>
          <cell r="K839">
            <v>15467</v>
          </cell>
          <cell r="L839">
            <v>15467</v>
          </cell>
          <cell r="M839">
            <v>15467</v>
          </cell>
          <cell r="N839">
            <v>15467</v>
          </cell>
          <cell r="O839">
            <v>15467</v>
          </cell>
          <cell r="P839">
            <v>15467</v>
          </cell>
          <cell r="Q839">
            <v>15463</v>
          </cell>
        </row>
        <row r="840">
          <cell r="B840" t="str">
            <v>30401042908</v>
          </cell>
          <cell r="C840" t="str">
            <v>30401</v>
          </cell>
          <cell r="D840">
            <v>2908</v>
          </cell>
          <cell r="E840">
            <v>2100</v>
          </cell>
          <cell r="F840">
            <v>175</v>
          </cell>
          <cell r="G840">
            <v>175</v>
          </cell>
          <cell r="H840">
            <v>175</v>
          </cell>
          <cell r="I840">
            <v>175</v>
          </cell>
          <cell r="J840">
            <v>175</v>
          </cell>
          <cell r="K840">
            <v>175</v>
          </cell>
          <cell r="L840">
            <v>175</v>
          </cell>
          <cell r="M840">
            <v>175</v>
          </cell>
          <cell r="N840">
            <v>175</v>
          </cell>
          <cell r="O840">
            <v>175</v>
          </cell>
          <cell r="P840">
            <v>175</v>
          </cell>
          <cell r="Q840">
            <v>175</v>
          </cell>
        </row>
        <row r="841">
          <cell r="B841" t="str">
            <v>30401043101</v>
          </cell>
          <cell r="C841" t="str">
            <v>30401</v>
          </cell>
          <cell r="D841">
            <v>3101</v>
          </cell>
          <cell r="E841">
            <v>322700</v>
          </cell>
          <cell r="F841">
            <v>26892</v>
          </cell>
          <cell r="G841">
            <v>26892</v>
          </cell>
          <cell r="H841">
            <v>26892</v>
          </cell>
          <cell r="I841">
            <v>26892</v>
          </cell>
          <cell r="J841">
            <v>26892</v>
          </cell>
          <cell r="K841">
            <v>26892</v>
          </cell>
          <cell r="L841">
            <v>26892</v>
          </cell>
          <cell r="M841">
            <v>26892</v>
          </cell>
          <cell r="N841">
            <v>26892</v>
          </cell>
          <cell r="O841">
            <v>26892</v>
          </cell>
          <cell r="P841">
            <v>26892</v>
          </cell>
          <cell r="Q841">
            <v>26888</v>
          </cell>
        </row>
        <row r="842">
          <cell r="B842" t="str">
            <v>30401043103</v>
          </cell>
          <cell r="C842" t="str">
            <v>30401</v>
          </cell>
          <cell r="D842">
            <v>3103</v>
          </cell>
          <cell r="E842">
            <v>3088600</v>
          </cell>
          <cell r="F842">
            <v>257383</v>
          </cell>
          <cell r="G842">
            <v>257383</v>
          </cell>
          <cell r="H842">
            <v>257383</v>
          </cell>
          <cell r="I842">
            <v>257383</v>
          </cell>
          <cell r="J842">
            <v>257383</v>
          </cell>
          <cell r="K842">
            <v>257383</v>
          </cell>
          <cell r="L842">
            <v>257383</v>
          </cell>
          <cell r="M842">
            <v>257383</v>
          </cell>
          <cell r="N842">
            <v>257383</v>
          </cell>
          <cell r="O842">
            <v>257383</v>
          </cell>
          <cell r="P842">
            <v>257383</v>
          </cell>
          <cell r="Q842">
            <v>257387</v>
          </cell>
        </row>
        <row r="843">
          <cell r="B843" t="str">
            <v>30401043106</v>
          </cell>
          <cell r="C843" t="str">
            <v>30401</v>
          </cell>
          <cell r="D843">
            <v>3106</v>
          </cell>
          <cell r="E843">
            <v>9200</v>
          </cell>
          <cell r="F843">
            <v>767</v>
          </cell>
          <cell r="G843">
            <v>767</v>
          </cell>
          <cell r="H843">
            <v>767</v>
          </cell>
          <cell r="I843">
            <v>767</v>
          </cell>
          <cell r="J843">
            <v>767</v>
          </cell>
          <cell r="K843">
            <v>767</v>
          </cell>
          <cell r="L843">
            <v>767</v>
          </cell>
          <cell r="M843">
            <v>767</v>
          </cell>
          <cell r="N843">
            <v>767</v>
          </cell>
          <cell r="O843">
            <v>767</v>
          </cell>
          <cell r="P843">
            <v>767</v>
          </cell>
          <cell r="Q843">
            <v>763</v>
          </cell>
        </row>
        <row r="844">
          <cell r="B844" t="str">
            <v>30401043302</v>
          </cell>
          <cell r="C844" t="str">
            <v>30401</v>
          </cell>
          <cell r="D844">
            <v>3302</v>
          </cell>
          <cell r="E844">
            <v>28500</v>
          </cell>
          <cell r="F844">
            <v>2375</v>
          </cell>
          <cell r="G844">
            <v>2375</v>
          </cell>
          <cell r="H844">
            <v>2375</v>
          </cell>
          <cell r="I844">
            <v>2375</v>
          </cell>
          <cell r="J844">
            <v>2375</v>
          </cell>
          <cell r="K844">
            <v>2375</v>
          </cell>
          <cell r="L844">
            <v>2375</v>
          </cell>
          <cell r="M844">
            <v>2375</v>
          </cell>
          <cell r="N844">
            <v>2375</v>
          </cell>
          <cell r="O844">
            <v>2375</v>
          </cell>
          <cell r="P844">
            <v>2375</v>
          </cell>
          <cell r="Q844">
            <v>2375</v>
          </cell>
        </row>
        <row r="845">
          <cell r="B845" t="str">
            <v>30401043303</v>
          </cell>
          <cell r="C845" t="str">
            <v>30401</v>
          </cell>
          <cell r="D845">
            <v>3303</v>
          </cell>
          <cell r="E845">
            <v>25700</v>
          </cell>
          <cell r="F845">
            <v>2142</v>
          </cell>
          <cell r="G845">
            <v>2142</v>
          </cell>
          <cell r="H845">
            <v>2142</v>
          </cell>
          <cell r="I845">
            <v>2142</v>
          </cell>
          <cell r="J845">
            <v>2142</v>
          </cell>
          <cell r="K845">
            <v>2142</v>
          </cell>
          <cell r="L845">
            <v>2142</v>
          </cell>
          <cell r="M845">
            <v>2142</v>
          </cell>
          <cell r="N845">
            <v>2142</v>
          </cell>
          <cell r="O845">
            <v>2142</v>
          </cell>
          <cell r="P845">
            <v>2142</v>
          </cell>
          <cell r="Q845">
            <v>2138</v>
          </cell>
        </row>
        <row r="846">
          <cell r="B846" t="str">
            <v>30402041302</v>
          </cell>
          <cell r="C846" t="str">
            <v>30402</v>
          </cell>
          <cell r="D846">
            <v>1302</v>
          </cell>
          <cell r="E846">
            <v>89700</v>
          </cell>
          <cell r="F846">
            <v>7475</v>
          </cell>
          <cell r="G846">
            <v>7475</v>
          </cell>
          <cell r="H846">
            <v>7475</v>
          </cell>
          <cell r="I846">
            <v>7475</v>
          </cell>
          <cell r="J846">
            <v>7475</v>
          </cell>
          <cell r="K846">
            <v>7475</v>
          </cell>
          <cell r="L846">
            <v>7475</v>
          </cell>
          <cell r="M846">
            <v>7475</v>
          </cell>
          <cell r="N846">
            <v>7475</v>
          </cell>
          <cell r="O846">
            <v>7475</v>
          </cell>
          <cell r="P846">
            <v>7475</v>
          </cell>
          <cell r="Q846">
            <v>7475</v>
          </cell>
        </row>
        <row r="847">
          <cell r="B847" t="str">
            <v>30402041401</v>
          </cell>
          <cell r="C847" t="str">
            <v>30402</v>
          </cell>
          <cell r="D847">
            <v>1401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</row>
        <row r="848">
          <cell r="B848" t="str">
            <v>30402041402</v>
          </cell>
          <cell r="C848" t="str">
            <v>30402</v>
          </cell>
          <cell r="D848">
            <v>1402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</row>
        <row r="849">
          <cell r="B849" t="str">
            <v>30402042103</v>
          </cell>
          <cell r="C849" t="str">
            <v>30402</v>
          </cell>
          <cell r="D849">
            <v>2103</v>
          </cell>
          <cell r="E849">
            <v>7100</v>
          </cell>
          <cell r="F849">
            <v>592</v>
          </cell>
          <cell r="G849">
            <v>592</v>
          </cell>
          <cell r="H849">
            <v>592</v>
          </cell>
          <cell r="I849">
            <v>592</v>
          </cell>
          <cell r="J849">
            <v>592</v>
          </cell>
          <cell r="K849">
            <v>592</v>
          </cell>
          <cell r="L849">
            <v>592</v>
          </cell>
          <cell r="M849">
            <v>592</v>
          </cell>
          <cell r="N849">
            <v>592</v>
          </cell>
          <cell r="O849">
            <v>592</v>
          </cell>
          <cell r="P849">
            <v>592</v>
          </cell>
          <cell r="Q849">
            <v>588</v>
          </cell>
        </row>
        <row r="850">
          <cell r="B850" t="str">
            <v>30402042201</v>
          </cell>
          <cell r="C850" t="str">
            <v>30402</v>
          </cell>
          <cell r="D850">
            <v>2201</v>
          </cell>
          <cell r="E850">
            <v>1900</v>
          </cell>
          <cell r="F850">
            <v>158</v>
          </cell>
          <cell r="G850">
            <v>158</v>
          </cell>
          <cell r="H850">
            <v>158</v>
          </cell>
          <cell r="I850">
            <v>158</v>
          </cell>
          <cell r="J850">
            <v>158</v>
          </cell>
          <cell r="K850">
            <v>158</v>
          </cell>
          <cell r="L850">
            <v>158</v>
          </cell>
          <cell r="M850">
            <v>158</v>
          </cell>
          <cell r="N850">
            <v>158</v>
          </cell>
          <cell r="O850">
            <v>158</v>
          </cell>
          <cell r="P850">
            <v>158</v>
          </cell>
          <cell r="Q850">
            <v>162</v>
          </cell>
        </row>
        <row r="851">
          <cell r="B851" t="str">
            <v>30402042202</v>
          </cell>
          <cell r="C851" t="str">
            <v>30402</v>
          </cell>
          <cell r="D851">
            <v>2202</v>
          </cell>
          <cell r="E851">
            <v>31184</v>
          </cell>
          <cell r="F851">
            <v>2598</v>
          </cell>
          <cell r="G851">
            <v>2598</v>
          </cell>
          <cell r="H851">
            <v>2598</v>
          </cell>
          <cell r="I851">
            <v>2598</v>
          </cell>
          <cell r="J851">
            <v>2598</v>
          </cell>
          <cell r="K851">
            <v>2598</v>
          </cell>
          <cell r="L851">
            <v>2598</v>
          </cell>
          <cell r="M851">
            <v>2598</v>
          </cell>
          <cell r="N851">
            <v>2598</v>
          </cell>
          <cell r="O851">
            <v>2598</v>
          </cell>
          <cell r="P851">
            <v>2598</v>
          </cell>
          <cell r="Q851">
            <v>2606</v>
          </cell>
        </row>
        <row r="852">
          <cell r="B852" t="str">
            <v>30402042207</v>
          </cell>
          <cell r="C852" t="str">
            <v>30402</v>
          </cell>
          <cell r="D852">
            <v>2207</v>
          </cell>
          <cell r="E852">
            <v>42943</v>
          </cell>
          <cell r="F852">
            <v>3578</v>
          </cell>
          <cell r="G852">
            <v>3578</v>
          </cell>
          <cell r="H852">
            <v>3578</v>
          </cell>
          <cell r="I852">
            <v>3578</v>
          </cell>
          <cell r="J852">
            <v>3578</v>
          </cell>
          <cell r="K852">
            <v>3578</v>
          </cell>
          <cell r="L852">
            <v>3578</v>
          </cell>
          <cell r="M852">
            <v>3578</v>
          </cell>
          <cell r="N852">
            <v>3578</v>
          </cell>
          <cell r="O852">
            <v>3578</v>
          </cell>
          <cell r="P852">
            <v>3578</v>
          </cell>
          <cell r="Q852">
            <v>3585</v>
          </cell>
        </row>
        <row r="853">
          <cell r="B853" t="str">
            <v>30402042208</v>
          </cell>
          <cell r="C853" t="str">
            <v>30402</v>
          </cell>
          <cell r="D853">
            <v>2208</v>
          </cell>
          <cell r="E853">
            <v>3673</v>
          </cell>
          <cell r="F853">
            <v>306</v>
          </cell>
          <cell r="G853">
            <v>306</v>
          </cell>
          <cell r="H853">
            <v>306</v>
          </cell>
          <cell r="I853">
            <v>306</v>
          </cell>
          <cell r="J853">
            <v>306</v>
          </cell>
          <cell r="K853">
            <v>306</v>
          </cell>
          <cell r="L853">
            <v>306</v>
          </cell>
          <cell r="M853">
            <v>306</v>
          </cell>
          <cell r="N853">
            <v>306</v>
          </cell>
          <cell r="O853">
            <v>306</v>
          </cell>
          <cell r="P853">
            <v>306</v>
          </cell>
          <cell r="Q853">
            <v>307</v>
          </cell>
        </row>
        <row r="854">
          <cell r="B854" t="str">
            <v>30402042306</v>
          </cell>
          <cell r="C854" t="str">
            <v>30402</v>
          </cell>
          <cell r="D854">
            <v>2306</v>
          </cell>
          <cell r="E854">
            <v>70000</v>
          </cell>
          <cell r="F854">
            <v>5833</v>
          </cell>
          <cell r="G854">
            <v>5833</v>
          </cell>
          <cell r="H854">
            <v>5833</v>
          </cell>
          <cell r="I854">
            <v>5833</v>
          </cell>
          <cell r="J854">
            <v>5833</v>
          </cell>
          <cell r="K854">
            <v>5833</v>
          </cell>
          <cell r="L854">
            <v>5833</v>
          </cell>
          <cell r="M854">
            <v>5833</v>
          </cell>
          <cell r="N854">
            <v>5833</v>
          </cell>
          <cell r="O854">
            <v>5833</v>
          </cell>
          <cell r="P854">
            <v>5833</v>
          </cell>
          <cell r="Q854">
            <v>5837</v>
          </cell>
        </row>
        <row r="855">
          <cell r="B855" t="str">
            <v>30402042701</v>
          </cell>
          <cell r="C855" t="str">
            <v>30402</v>
          </cell>
          <cell r="D855">
            <v>2701</v>
          </cell>
          <cell r="E855">
            <v>25800</v>
          </cell>
          <cell r="F855">
            <v>2150</v>
          </cell>
          <cell r="G855">
            <v>2150</v>
          </cell>
          <cell r="H855">
            <v>2150</v>
          </cell>
          <cell r="I855">
            <v>2150</v>
          </cell>
          <cell r="J855">
            <v>2150</v>
          </cell>
          <cell r="K855">
            <v>2150</v>
          </cell>
          <cell r="L855">
            <v>2150</v>
          </cell>
          <cell r="M855">
            <v>2150</v>
          </cell>
          <cell r="N855">
            <v>2150</v>
          </cell>
          <cell r="O855">
            <v>2150</v>
          </cell>
          <cell r="P855">
            <v>2150</v>
          </cell>
          <cell r="Q855">
            <v>2150</v>
          </cell>
        </row>
        <row r="856">
          <cell r="B856" t="str">
            <v>30402042702</v>
          </cell>
          <cell r="C856" t="str">
            <v>30402</v>
          </cell>
          <cell r="D856">
            <v>2702</v>
          </cell>
          <cell r="E856">
            <v>3500</v>
          </cell>
          <cell r="F856">
            <v>292</v>
          </cell>
          <cell r="G856">
            <v>292</v>
          </cell>
          <cell r="H856">
            <v>292</v>
          </cell>
          <cell r="I856">
            <v>292</v>
          </cell>
          <cell r="J856">
            <v>292</v>
          </cell>
          <cell r="K856">
            <v>292</v>
          </cell>
          <cell r="L856">
            <v>292</v>
          </cell>
          <cell r="M856">
            <v>292</v>
          </cell>
          <cell r="N856">
            <v>292</v>
          </cell>
          <cell r="O856">
            <v>292</v>
          </cell>
          <cell r="P856">
            <v>292</v>
          </cell>
          <cell r="Q856">
            <v>288</v>
          </cell>
        </row>
        <row r="857">
          <cell r="B857" t="str">
            <v>30402042705</v>
          </cell>
          <cell r="C857" t="str">
            <v>30402</v>
          </cell>
          <cell r="D857">
            <v>2705</v>
          </cell>
          <cell r="E857">
            <v>7600</v>
          </cell>
          <cell r="F857">
            <v>633</v>
          </cell>
          <cell r="G857">
            <v>633</v>
          </cell>
          <cell r="H857">
            <v>633</v>
          </cell>
          <cell r="I857">
            <v>633</v>
          </cell>
          <cell r="J857">
            <v>633</v>
          </cell>
          <cell r="K857">
            <v>633</v>
          </cell>
          <cell r="L857">
            <v>633</v>
          </cell>
          <cell r="M857">
            <v>633</v>
          </cell>
          <cell r="N857">
            <v>633</v>
          </cell>
          <cell r="O857">
            <v>633</v>
          </cell>
          <cell r="P857">
            <v>633</v>
          </cell>
          <cell r="Q857">
            <v>637</v>
          </cell>
        </row>
        <row r="858">
          <cell r="B858" t="str">
            <v>30402042800</v>
          </cell>
          <cell r="C858" t="str">
            <v>30402</v>
          </cell>
          <cell r="D858">
            <v>2800</v>
          </cell>
          <cell r="E858">
            <v>10100</v>
          </cell>
          <cell r="F858">
            <v>842</v>
          </cell>
          <cell r="G858">
            <v>842</v>
          </cell>
          <cell r="H858">
            <v>842</v>
          </cell>
          <cell r="I858">
            <v>842</v>
          </cell>
          <cell r="J858">
            <v>842</v>
          </cell>
          <cell r="K858">
            <v>842</v>
          </cell>
          <cell r="L858">
            <v>842</v>
          </cell>
          <cell r="M858">
            <v>842</v>
          </cell>
          <cell r="N858">
            <v>842</v>
          </cell>
          <cell r="O858">
            <v>842</v>
          </cell>
          <cell r="P858">
            <v>842</v>
          </cell>
          <cell r="Q858">
            <v>838</v>
          </cell>
        </row>
        <row r="859">
          <cell r="B859" t="str">
            <v>30402042900</v>
          </cell>
          <cell r="C859" t="str">
            <v>30402</v>
          </cell>
          <cell r="D859">
            <v>2900</v>
          </cell>
          <cell r="E859">
            <v>21700</v>
          </cell>
          <cell r="F859">
            <v>1808</v>
          </cell>
          <cell r="G859">
            <v>1808</v>
          </cell>
          <cell r="H859">
            <v>1808</v>
          </cell>
          <cell r="I859">
            <v>1808</v>
          </cell>
          <cell r="J859">
            <v>1808</v>
          </cell>
          <cell r="K859">
            <v>1808</v>
          </cell>
          <cell r="L859">
            <v>1808</v>
          </cell>
          <cell r="M859">
            <v>1808</v>
          </cell>
          <cell r="N859">
            <v>1808</v>
          </cell>
          <cell r="O859">
            <v>1808</v>
          </cell>
          <cell r="P859">
            <v>1808</v>
          </cell>
          <cell r="Q859">
            <v>1812</v>
          </cell>
        </row>
        <row r="860">
          <cell r="B860" t="str">
            <v>30402042907</v>
          </cell>
          <cell r="C860" t="str">
            <v>30402</v>
          </cell>
          <cell r="D860">
            <v>2907</v>
          </cell>
          <cell r="E860">
            <v>520100</v>
          </cell>
          <cell r="F860">
            <v>43342</v>
          </cell>
          <cell r="G860">
            <v>43342</v>
          </cell>
          <cell r="H860">
            <v>43342</v>
          </cell>
          <cell r="I860">
            <v>43342</v>
          </cell>
          <cell r="J860">
            <v>43342</v>
          </cell>
          <cell r="K860">
            <v>43342</v>
          </cell>
          <cell r="L860">
            <v>43342</v>
          </cell>
          <cell r="M860">
            <v>43342</v>
          </cell>
          <cell r="N860">
            <v>43342</v>
          </cell>
          <cell r="O860">
            <v>43342</v>
          </cell>
          <cell r="P860">
            <v>43342</v>
          </cell>
          <cell r="Q860">
            <v>43338</v>
          </cell>
        </row>
        <row r="861">
          <cell r="B861" t="str">
            <v>30402042908</v>
          </cell>
          <cell r="C861" t="str">
            <v>30402</v>
          </cell>
          <cell r="D861">
            <v>2908</v>
          </cell>
          <cell r="E861">
            <v>22800</v>
          </cell>
          <cell r="F861">
            <v>1900</v>
          </cell>
          <cell r="G861">
            <v>1900</v>
          </cell>
          <cell r="H861">
            <v>1900</v>
          </cell>
          <cell r="I861">
            <v>1900</v>
          </cell>
          <cell r="J861">
            <v>1900</v>
          </cell>
          <cell r="K861">
            <v>1900</v>
          </cell>
          <cell r="L861">
            <v>1900</v>
          </cell>
          <cell r="M861">
            <v>1900</v>
          </cell>
          <cell r="N861">
            <v>1900</v>
          </cell>
          <cell r="O861">
            <v>1900</v>
          </cell>
          <cell r="P861">
            <v>1900</v>
          </cell>
          <cell r="Q861">
            <v>1900</v>
          </cell>
        </row>
        <row r="862">
          <cell r="B862" t="str">
            <v>30402042925</v>
          </cell>
          <cell r="C862" t="str">
            <v>30402</v>
          </cell>
          <cell r="D862">
            <v>2925</v>
          </cell>
          <cell r="E862">
            <v>18100</v>
          </cell>
          <cell r="F862">
            <v>1508</v>
          </cell>
          <cell r="G862">
            <v>1508</v>
          </cell>
          <cell r="H862">
            <v>1508</v>
          </cell>
          <cell r="I862">
            <v>1508</v>
          </cell>
          <cell r="J862">
            <v>1508</v>
          </cell>
          <cell r="K862">
            <v>1508</v>
          </cell>
          <cell r="L862">
            <v>1508</v>
          </cell>
          <cell r="M862">
            <v>1508</v>
          </cell>
          <cell r="N862">
            <v>1508</v>
          </cell>
          <cell r="O862">
            <v>1508</v>
          </cell>
          <cell r="P862">
            <v>1508</v>
          </cell>
          <cell r="Q862">
            <v>1512</v>
          </cell>
        </row>
        <row r="863">
          <cell r="B863" t="str">
            <v>30402043101</v>
          </cell>
          <cell r="C863" t="str">
            <v>30402</v>
          </cell>
          <cell r="D863">
            <v>3101</v>
          </cell>
          <cell r="E863">
            <v>24150</v>
          </cell>
          <cell r="F863">
            <v>2013</v>
          </cell>
          <cell r="G863">
            <v>2013</v>
          </cell>
          <cell r="H863">
            <v>2013</v>
          </cell>
          <cell r="I863">
            <v>2013</v>
          </cell>
          <cell r="J863">
            <v>2013</v>
          </cell>
          <cell r="K863">
            <v>2013</v>
          </cell>
          <cell r="L863">
            <v>2013</v>
          </cell>
          <cell r="M863">
            <v>2013</v>
          </cell>
          <cell r="N863">
            <v>2013</v>
          </cell>
          <cell r="O863">
            <v>2013</v>
          </cell>
          <cell r="P863">
            <v>2013</v>
          </cell>
          <cell r="Q863">
            <v>2007</v>
          </cell>
        </row>
        <row r="864">
          <cell r="B864" t="str">
            <v>30402043103</v>
          </cell>
          <cell r="C864" t="str">
            <v>30402</v>
          </cell>
          <cell r="D864">
            <v>3103</v>
          </cell>
          <cell r="E864">
            <v>15100</v>
          </cell>
          <cell r="F864">
            <v>1258</v>
          </cell>
          <cell r="G864">
            <v>1258</v>
          </cell>
          <cell r="H864">
            <v>1258</v>
          </cell>
          <cell r="I864">
            <v>1258</v>
          </cell>
          <cell r="J864">
            <v>1258</v>
          </cell>
          <cell r="K864">
            <v>1258</v>
          </cell>
          <cell r="L864">
            <v>1258</v>
          </cell>
          <cell r="M864">
            <v>1258</v>
          </cell>
          <cell r="N864">
            <v>1258</v>
          </cell>
          <cell r="O864">
            <v>1258</v>
          </cell>
          <cell r="P864">
            <v>1258</v>
          </cell>
          <cell r="Q864">
            <v>1262</v>
          </cell>
        </row>
        <row r="865">
          <cell r="B865" t="str">
            <v>30402043106</v>
          </cell>
          <cell r="C865" t="str">
            <v>30402</v>
          </cell>
          <cell r="D865">
            <v>3106</v>
          </cell>
          <cell r="E865">
            <v>4700</v>
          </cell>
          <cell r="F865">
            <v>392</v>
          </cell>
          <cell r="G865">
            <v>392</v>
          </cell>
          <cell r="H865">
            <v>392</v>
          </cell>
          <cell r="I865">
            <v>392</v>
          </cell>
          <cell r="J865">
            <v>392</v>
          </cell>
          <cell r="K865">
            <v>392</v>
          </cell>
          <cell r="L865">
            <v>392</v>
          </cell>
          <cell r="M865">
            <v>392</v>
          </cell>
          <cell r="N865">
            <v>392</v>
          </cell>
          <cell r="O865">
            <v>392</v>
          </cell>
          <cell r="P865">
            <v>392</v>
          </cell>
          <cell r="Q865">
            <v>388</v>
          </cell>
        </row>
        <row r="866">
          <cell r="B866" t="str">
            <v>30402043302</v>
          </cell>
          <cell r="C866" t="str">
            <v>30402</v>
          </cell>
          <cell r="D866">
            <v>3302</v>
          </cell>
          <cell r="E866">
            <v>53700</v>
          </cell>
          <cell r="F866">
            <v>4475</v>
          </cell>
          <cell r="G866">
            <v>4475</v>
          </cell>
          <cell r="H866">
            <v>4475</v>
          </cell>
          <cell r="I866">
            <v>4475</v>
          </cell>
          <cell r="J866">
            <v>4475</v>
          </cell>
          <cell r="K866">
            <v>4475</v>
          </cell>
          <cell r="L866">
            <v>4475</v>
          </cell>
          <cell r="M866">
            <v>4475</v>
          </cell>
          <cell r="N866">
            <v>4475</v>
          </cell>
          <cell r="O866">
            <v>4475</v>
          </cell>
          <cell r="P866">
            <v>4475</v>
          </cell>
          <cell r="Q866">
            <v>4475</v>
          </cell>
        </row>
        <row r="867">
          <cell r="B867" t="str">
            <v>30402043303</v>
          </cell>
          <cell r="C867" t="str">
            <v>30402</v>
          </cell>
          <cell r="D867">
            <v>3303</v>
          </cell>
          <cell r="E867">
            <v>6050</v>
          </cell>
          <cell r="F867">
            <v>504</v>
          </cell>
          <cell r="G867">
            <v>504</v>
          </cell>
          <cell r="H867">
            <v>504</v>
          </cell>
          <cell r="I867">
            <v>504</v>
          </cell>
          <cell r="J867">
            <v>504</v>
          </cell>
          <cell r="K867">
            <v>504</v>
          </cell>
          <cell r="L867">
            <v>504</v>
          </cell>
          <cell r="M867">
            <v>504</v>
          </cell>
          <cell r="N867">
            <v>504</v>
          </cell>
          <cell r="O867">
            <v>504</v>
          </cell>
          <cell r="P867">
            <v>504</v>
          </cell>
          <cell r="Q867">
            <v>506</v>
          </cell>
        </row>
        <row r="868">
          <cell r="B868" t="str">
            <v>30403042103</v>
          </cell>
          <cell r="C868" t="str">
            <v>30403</v>
          </cell>
          <cell r="D868">
            <v>2103</v>
          </cell>
          <cell r="E868">
            <v>15486</v>
          </cell>
          <cell r="F868">
            <v>1291</v>
          </cell>
          <cell r="G868">
            <v>1291</v>
          </cell>
          <cell r="H868">
            <v>1291</v>
          </cell>
          <cell r="I868">
            <v>1291</v>
          </cell>
          <cell r="J868">
            <v>1291</v>
          </cell>
          <cell r="K868">
            <v>1291</v>
          </cell>
          <cell r="L868">
            <v>1291</v>
          </cell>
          <cell r="M868">
            <v>1291</v>
          </cell>
          <cell r="N868">
            <v>1291</v>
          </cell>
          <cell r="O868">
            <v>1291</v>
          </cell>
          <cell r="P868">
            <v>1291</v>
          </cell>
          <cell r="Q868">
            <v>1285</v>
          </cell>
        </row>
        <row r="869">
          <cell r="B869" t="str">
            <v>30403042201</v>
          </cell>
          <cell r="C869" t="str">
            <v>30403</v>
          </cell>
          <cell r="D869">
            <v>2201</v>
          </cell>
          <cell r="E869">
            <v>2140</v>
          </cell>
          <cell r="F869">
            <v>178</v>
          </cell>
          <cell r="G869">
            <v>178</v>
          </cell>
          <cell r="H869">
            <v>178</v>
          </cell>
          <cell r="I869">
            <v>178</v>
          </cell>
          <cell r="J869">
            <v>178</v>
          </cell>
          <cell r="K869">
            <v>178</v>
          </cell>
          <cell r="L869">
            <v>178</v>
          </cell>
          <cell r="M869">
            <v>178</v>
          </cell>
          <cell r="N869">
            <v>178</v>
          </cell>
          <cell r="O869">
            <v>178</v>
          </cell>
          <cell r="P869">
            <v>178</v>
          </cell>
          <cell r="Q869">
            <v>182</v>
          </cell>
        </row>
        <row r="870">
          <cell r="B870" t="str">
            <v>30403042202</v>
          </cell>
          <cell r="C870" t="str">
            <v>30403</v>
          </cell>
          <cell r="D870">
            <v>2202</v>
          </cell>
          <cell r="E870">
            <v>13739</v>
          </cell>
          <cell r="F870">
            <v>1145</v>
          </cell>
          <cell r="G870">
            <v>1145</v>
          </cell>
          <cell r="H870">
            <v>1145</v>
          </cell>
          <cell r="I870">
            <v>1145</v>
          </cell>
          <cell r="J870">
            <v>1145</v>
          </cell>
          <cell r="K870">
            <v>1145</v>
          </cell>
          <cell r="L870">
            <v>1145</v>
          </cell>
          <cell r="M870">
            <v>1145</v>
          </cell>
          <cell r="N870">
            <v>1145</v>
          </cell>
          <cell r="O870">
            <v>1145</v>
          </cell>
          <cell r="P870">
            <v>1145</v>
          </cell>
          <cell r="Q870">
            <v>1144</v>
          </cell>
        </row>
        <row r="871">
          <cell r="B871" t="str">
            <v>30403042207</v>
          </cell>
          <cell r="C871" t="str">
            <v>30403</v>
          </cell>
          <cell r="D871">
            <v>2207</v>
          </cell>
          <cell r="E871">
            <v>24643</v>
          </cell>
          <cell r="F871">
            <v>2054</v>
          </cell>
          <cell r="G871">
            <v>2054</v>
          </cell>
          <cell r="H871">
            <v>2054</v>
          </cell>
          <cell r="I871">
            <v>2054</v>
          </cell>
          <cell r="J871">
            <v>2054</v>
          </cell>
          <cell r="K871">
            <v>2054</v>
          </cell>
          <cell r="L871">
            <v>2054</v>
          </cell>
          <cell r="M871">
            <v>2054</v>
          </cell>
          <cell r="N871">
            <v>2054</v>
          </cell>
          <cell r="O871">
            <v>2054</v>
          </cell>
          <cell r="P871">
            <v>2054</v>
          </cell>
          <cell r="Q871">
            <v>2049</v>
          </cell>
        </row>
        <row r="872">
          <cell r="B872" t="str">
            <v>30403042208</v>
          </cell>
          <cell r="C872" t="str">
            <v>30403</v>
          </cell>
          <cell r="D872">
            <v>2208</v>
          </cell>
          <cell r="E872">
            <v>2672</v>
          </cell>
          <cell r="F872">
            <v>223</v>
          </cell>
          <cell r="G872">
            <v>223</v>
          </cell>
          <cell r="H872">
            <v>223</v>
          </cell>
          <cell r="I872">
            <v>223</v>
          </cell>
          <cell r="J872">
            <v>223</v>
          </cell>
          <cell r="K872">
            <v>223</v>
          </cell>
          <cell r="L872">
            <v>223</v>
          </cell>
          <cell r="M872">
            <v>223</v>
          </cell>
          <cell r="N872">
            <v>223</v>
          </cell>
          <cell r="O872">
            <v>223</v>
          </cell>
          <cell r="P872">
            <v>223</v>
          </cell>
          <cell r="Q872">
            <v>219</v>
          </cell>
        </row>
        <row r="873">
          <cell r="B873" t="str">
            <v>30403042306</v>
          </cell>
          <cell r="C873" t="str">
            <v>30403</v>
          </cell>
          <cell r="D873">
            <v>2306</v>
          </cell>
          <cell r="E873">
            <v>50000</v>
          </cell>
          <cell r="F873">
            <v>4167</v>
          </cell>
          <cell r="G873">
            <v>4167</v>
          </cell>
          <cell r="H873">
            <v>4167</v>
          </cell>
          <cell r="I873">
            <v>4167</v>
          </cell>
          <cell r="J873">
            <v>4167</v>
          </cell>
          <cell r="K873">
            <v>4167</v>
          </cell>
          <cell r="L873">
            <v>4167</v>
          </cell>
          <cell r="M873">
            <v>4167</v>
          </cell>
          <cell r="N873">
            <v>4167</v>
          </cell>
          <cell r="O873">
            <v>4167</v>
          </cell>
          <cell r="P873">
            <v>4167</v>
          </cell>
          <cell r="Q873">
            <v>4163</v>
          </cell>
        </row>
        <row r="874">
          <cell r="B874" t="str">
            <v>30403042701</v>
          </cell>
          <cell r="C874" t="str">
            <v>30403</v>
          </cell>
          <cell r="D874">
            <v>2701</v>
          </cell>
          <cell r="E874">
            <v>13991</v>
          </cell>
          <cell r="F874">
            <v>1165</v>
          </cell>
          <cell r="G874">
            <v>1165</v>
          </cell>
          <cell r="H874">
            <v>1165</v>
          </cell>
          <cell r="I874">
            <v>1165</v>
          </cell>
          <cell r="J874">
            <v>1165</v>
          </cell>
          <cell r="K874">
            <v>1165</v>
          </cell>
          <cell r="L874">
            <v>1165</v>
          </cell>
          <cell r="M874">
            <v>1165</v>
          </cell>
          <cell r="N874">
            <v>1165</v>
          </cell>
          <cell r="O874">
            <v>1165</v>
          </cell>
          <cell r="P874">
            <v>1165</v>
          </cell>
          <cell r="Q874">
            <v>1176</v>
          </cell>
        </row>
        <row r="875">
          <cell r="B875" t="str">
            <v>30403042702</v>
          </cell>
          <cell r="C875" t="str">
            <v>30403</v>
          </cell>
          <cell r="D875">
            <v>2702</v>
          </cell>
          <cell r="E875">
            <v>67670</v>
          </cell>
          <cell r="F875">
            <v>5639</v>
          </cell>
          <cell r="G875">
            <v>5639</v>
          </cell>
          <cell r="H875">
            <v>5639</v>
          </cell>
          <cell r="I875">
            <v>5639</v>
          </cell>
          <cell r="J875">
            <v>5639</v>
          </cell>
          <cell r="K875">
            <v>5639</v>
          </cell>
          <cell r="L875">
            <v>5639</v>
          </cell>
          <cell r="M875">
            <v>5639</v>
          </cell>
          <cell r="N875">
            <v>5639</v>
          </cell>
          <cell r="O875">
            <v>5639</v>
          </cell>
          <cell r="P875">
            <v>5639</v>
          </cell>
          <cell r="Q875">
            <v>5641</v>
          </cell>
        </row>
        <row r="876">
          <cell r="B876" t="str">
            <v>30403042705</v>
          </cell>
          <cell r="C876" t="str">
            <v>30403</v>
          </cell>
          <cell r="D876">
            <v>2705</v>
          </cell>
          <cell r="E876">
            <v>1480</v>
          </cell>
          <cell r="F876">
            <v>123</v>
          </cell>
          <cell r="G876">
            <v>123</v>
          </cell>
          <cell r="H876">
            <v>123</v>
          </cell>
          <cell r="I876">
            <v>123</v>
          </cell>
          <cell r="J876">
            <v>123</v>
          </cell>
          <cell r="K876">
            <v>123</v>
          </cell>
          <cell r="L876">
            <v>123</v>
          </cell>
          <cell r="M876">
            <v>123</v>
          </cell>
          <cell r="N876">
            <v>123</v>
          </cell>
          <cell r="O876">
            <v>123</v>
          </cell>
          <cell r="P876">
            <v>123</v>
          </cell>
          <cell r="Q876">
            <v>127</v>
          </cell>
        </row>
        <row r="877">
          <cell r="B877" t="str">
            <v>30403042708</v>
          </cell>
          <cell r="C877" t="str">
            <v>30403</v>
          </cell>
          <cell r="D877">
            <v>2708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</row>
        <row r="878">
          <cell r="B878" t="str">
            <v>30403042900</v>
          </cell>
          <cell r="C878" t="str">
            <v>30403</v>
          </cell>
          <cell r="D878">
            <v>2900</v>
          </cell>
          <cell r="E878">
            <v>68720</v>
          </cell>
          <cell r="F878">
            <v>5727</v>
          </cell>
          <cell r="G878">
            <v>5727</v>
          </cell>
          <cell r="H878">
            <v>5727</v>
          </cell>
          <cell r="I878">
            <v>5727</v>
          </cell>
          <cell r="J878">
            <v>5727</v>
          </cell>
          <cell r="K878">
            <v>5727</v>
          </cell>
          <cell r="L878">
            <v>5727</v>
          </cell>
          <cell r="M878">
            <v>5727</v>
          </cell>
          <cell r="N878">
            <v>5727</v>
          </cell>
          <cell r="O878">
            <v>5727</v>
          </cell>
          <cell r="P878">
            <v>5727</v>
          </cell>
          <cell r="Q878">
            <v>5723</v>
          </cell>
        </row>
        <row r="879">
          <cell r="B879" t="str">
            <v>30403042907</v>
          </cell>
          <cell r="C879" t="str">
            <v>30403</v>
          </cell>
          <cell r="D879">
            <v>2907</v>
          </cell>
          <cell r="E879">
            <v>105330</v>
          </cell>
          <cell r="F879">
            <v>8778</v>
          </cell>
          <cell r="G879">
            <v>8778</v>
          </cell>
          <cell r="H879">
            <v>8778</v>
          </cell>
          <cell r="I879">
            <v>8778</v>
          </cell>
          <cell r="J879">
            <v>8778</v>
          </cell>
          <cell r="K879">
            <v>8778</v>
          </cell>
          <cell r="L879">
            <v>8778</v>
          </cell>
          <cell r="M879">
            <v>8778</v>
          </cell>
          <cell r="N879">
            <v>8778</v>
          </cell>
          <cell r="O879">
            <v>8778</v>
          </cell>
          <cell r="P879">
            <v>8778</v>
          </cell>
          <cell r="Q879">
            <v>8772</v>
          </cell>
        </row>
        <row r="880">
          <cell r="B880" t="str">
            <v>30403042908</v>
          </cell>
          <cell r="C880" t="str">
            <v>30403</v>
          </cell>
          <cell r="D880">
            <v>2908</v>
          </cell>
          <cell r="E880">
            <v>38320</v>
          </cell>
          <cell r="F880">
            <v>3193</v>
          </cell>
          <cell r="G880">
            <v>3193</v>
          </cell>
          <cell r="H880">
            <v>3193</v>
          </cell>
          <cell r="I880">
            <v>3193</v>
          </cell>
          <cell r="J880">
            <v>3193</v>
          </cell>
          <cell r="K880">
            <v>3193</v>
          </cell>
          <cell r="L880">
            <v>3193</v>
          </cell>
          <cell r="M880">
            <v>3193</v>
          </cell>
          <cell r="N880">
            <v>3193</v>
          </cell>
          <cell r="O880">
            <v>3193</v>
          </cell>
          <cell r="P880">
            <v>3193</v>
          </cell>
          <cell r="Q880">
            <v>3197</v>
          </cell>
        </row>
        <row r="881">
          <cell r="B881" t="str">
            <v>30403043101</v>
          </cell>
          <cell r="C881" t="str">
            <v>30403</v>
          </cell>
          <cell r="D881">
            <v>3101</v>
          </cell>
          <cell r="E881">
            <v>12630</v>
          </cell>
          <cell r="F881">
            <v>1052</v>
          </cell>
          <cell r="G881">
            <v>1052</v>
          </cell>
          <cell r="H881">
            <v>1052</v>
          </cell>
          <cell r="I881">
            <v>1052</v>
          </cell>
          <cell r="J881">
            <v>1052</v>
          </cell>
          <cell r="K881">
            <v>1052</v>
          </cell>
          <cell r="L881">
            <v>1052</v>
          </cell>
          <cell r="M881">
            <v>1052</v>
          </cell>
          <cell r="N881">
            <v>1052</v>
          </cell>
          <cell r="O881">
            <v>1052</v>
          </cell>
          <cell r="P881">
            <v>1052</v>
          </cell>
          <cell r="Q881">
            <v>1058</v>
          </cell>
        </row>
        <row r="882">
          <cell r="B882" t="str">
            <v>30403043103</v>
          </cell>
          <cell r="C882" t="str">
            <v>30403</v>
          </cell>
          <cell r="D882">
            <v>3103</v>
          </cell>
          <cell r="E882">
            <v>12695</v>
          </cell>
          <cell r="F882">
            <v>1057</v>
          </cell>
          <cell r="G882">
            <v>1057</v>
          </cell>
          <cell r="H882">
            <v>1057</v>
          </cell>
          <cell r="I882">
            <v>1057</v>
          </cell>
          <cell r="J882">
            <v>1057</v>
          </cell>
          <cell r="K882">
            <v>1057</v>
          </cell>
          <cell r="L882">
            <v>1057</v>
          </cell>
          <cell r="M882">
            <v>1057</v>
          </cell>
          <cell r="N882">
            <v>1057</v>
          </cell>
          <cell r="O882">
            <v>1057</v>
          </cell>
          <cell r="P882">
            <v>1057</v>
          </cell>
          <cell r="Q882">
            <v>1068</v>
          </cell>
        </row>
        <row r="883">
          <cell r="B883" t="str">
            <v>30403043106</v>
          </cell>
          <cell r="C883" t="str">
            <v>30403</v>
          </cell>
          <cell r="D883">
            <v>3106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</row>
        <row r="884">
          <cell r="B884" t="str">
            <v>30403043302</v>
          </cell>
          <cell r="C884" t="str">
            <v>30403</v>
          </cell>
          <cell r="D884">
            <v>3302</v>
          </cell>
          <cell r="E884">
            <v>47390</v>
          </cell>
          <cell r="F884">
            <v>3949</v>
          </cell>
          <cell r="G884">
            <v>3949</v>
          </cell>
          <cell r="H884">
            <v>3949</v>
          </cell>
          <cell r="I884">
            <v>3949</v>
          </cell>
          <cell r="J884">
            <v>3949</v>
          </cell>
          <cell r="K884">
            <v>3949</v>
          </cell>
          <cell r="L884">
            <v>3949</v>
          </cell>
          <cell r="M884">
            <v>3949</v>
          </cell>
          <cell r="N884">
            <v>3949</v>
          </cell>
          <cell r="O884">
            <v>3949</v>
          </cell>
          <cell r="P884">
            <v>3949</v>
          </cell>
          <cell r="Q884">
            <v>3951</v>
          </cell>
        </row>
        <row r="885">
          <cell r="B885" t="str">
            <v>30403043303</v>
          </cell>
          <cell r="C885" t="str">
            <v>30403</v>
          </cell>
          <cell r="D885">
            <v>3303</v>
          </cell>
          <cell r="E885">
            <v>6420</v>
          </cell>
          <cell r="F885">
            <v>535</v>
          </cell>
          <cell r="G885">
            <v>535</v>
          </cell>
          <cell r="H885">
            <v>535</v>
          </cell>
          <cell r="I885">
            <v>535</v>
          </cell>
          <cell r="J885">
            <v>535</v>
          </cell>
          <cell r="K885">
            <v>535</v>
          </cell>
          <cell r="L885">
            <v>535</v>
          </cell>
          <cell r="M885">
            <v>535</v>
          </cell>
          <cell r="N885">
            <v>535</v>
          </cell>
          <cell r="O885">
            <v>535</v>
          </cell>
          <cell r="P885">
            <v>535</v>
          </cell>
          <cell r="Q885">
            <v>535</v>
          </cell>
        </row>
        <row r="886">
          <cell r="B886" t="str">
            <v>30409041302</v>
          </cell>
          <cell r="C886" t="str">
            <v>30409</v>
          </cell>
          <cell r="D886">
            <v>1302</v>
          </cell>
          <cell r="E886">
            <v>313700</v>
          </cell>
          <cell r="F886">
            <v>26142</v>
          </cell>
          <cell r="G886">
            <v>26142</v>
          </cell>
          <cell r="H886">
            <v>26142</v>
          </cell>
          <cell r="I886">
            <v>26142</v>
          </cell>
          <cell r="J886">
            <v>26142</v>
          </cell>
          <cell r="K886">
            <v>26142</v>
          </cell>
          <cell r="L886">
            <v>26142</v>
          </cell>
          <cell r="M886">
            <v>26142</v>
          </cell>
          <cell r="N886">
            <v>26142</v>
          </cell>
          <cell r="O886">
            <v>26142</v>
          </cell>
          <cell r="P886">
            <v>26142</v>
          </cell>
          <cell r="Q886">
            <v>26138</v>
          </cell>
        </row>
        <row r="887">
          <cell r="B887" t="str">
            <v>30409042103</v>
          </cell>
          <cell r="C887" t="str">
            <v>30409</v>
          </cell>
          <cell r="D887">
            <v>2103</v>
          </cell>
          <cell r="E887">
            <v>25900</v>
          </cell>
          <cell r="F887">
            <v>2158</v>
          </cell>
          <cell r="G887">
            <v>2158</v>
          </cell>
          <cell r="H887">
            <v>2158</v>
          </cell>
          <cell r="I887">
            <v>2158</v>
          </cell>
          <cell r="J887">
            <v>2158</v>
          </cell>
          <cell r="K887">
            <v>2158</v>
          </cell>
          <cell r="L887">
            <v>2158</v>
          </cell>
          <cell r="M887">
            <v>2158</v>
          </cell>
          <cell r="N887">
            <v>2158</v>
          </cell>
          <cell r="O887">
            <v>2158</v>
          </cell>
          <cell r="P887">
            <v>2158</v>
          </cell>
          <cell r="Q887">
            <v>2162</v>
          </cell>
        </row>
        <row r="888">
          <cell r="B888" t="str">
            <v>30409042201</v>
          </cell>
          <cell r="C888" t="str">
            <v>30409</v>
          </cell>
          <cell r="D888">
            <v>2201</v>
          </cell>
          <cell r="E888">
            <v>3500</v>
          </cell>
          <cell r="F888">
            <v>292</v>
          </cell>
          <cell r="G888">
            <v>292</v>
          </cell>
          <cell r="H888">
            <v>292</v>
          </cell>
          <cell r="I888">
            <v>292</v>
          </cell>
          <cell r="J888">
            <v>292</v>
          </cell>
          <cell r="K888">
            <v>292</v>
          </cell>
          <cell r="L888">
            <v>292</v>
          </cell>
          <cell r="M888">
            <v>292</v>
          </cell>
          <cell r="N888">
            <v>292</v>
          </cell>
          <cell r="O888">
            <v>292</v>
          </cell>
          <cell r="P888">
            <v>292</v>
          </cell>
          <cell r="Q888">
            <v>288</v>
          </cell>
        </row>
        <row r="889">
          <cell r="B889" t="str">
            <v>30409042202</v>
          </cell>
          <cell r="C889" t="str">
            <v>30409</v>
          </cell>
          <cell r="D889">
            <v>2202</v>
          </cell>
          <cell r="E889">
            <v>263993</v>
          </cell>
          <cell r="F889">
            <v>21999</v>
          </cell>
          <cell r="G889">
            <v>21999</v>
          </cell>
          <cell r="H889">
            <v>21999</v>
          </cell>
          <cell r="I889">
            <v>21999</v>
          </cell>
          <cell r="J889">
            <v>21999</v>
          </cell>
          <cell r="K889">
            <v>21999</v>
          </cell>
          <cell r="L889">
            <v>21999</v>
          </cell>
          <cell r="M889">
            <v>21999</v>
          </cell>
          <cell r="N889">
            <v>21999</v>
          </cell>
          <cell r="O889">
            <v>21999</v>
          </cell>
          <cell r="P889">
            <v>21999</v>
          </cell>
          <cell r="Q889">
            <v>22004</v>
          </cell>
        </row>
        <row r="890">
          <cell r="B890" t="str">
            <v>30409042207</v>
          </cell>
          <cell r="C890" t="str">
            <v>30409</v>
          </cell>
          <cell r="D890">
            <v>2207</v>
          </cell>
          <cell r="E890">
            <v>62174</v>
          </cell>
          <cell r="F890">
            <v>5181</v>
          </cell>
          <cell r="G890">
            <v>5181</v>
          </cell>
          <cell r="H890">
            <v>5181</v>
          </cell>
          <cell r="I890">
            <v>5181</v>
          </cell>
          <cell r="J890">
            <v>5181</v>
          </cell>
          <cell r="K890">
            <v>5181</v>
          </cell>
          <cell r="L890">
            <v>5181</v>
          </cell>
          <cell r="M890">
            <v>5181</v>
          </cell>
          <cell r="N890">
            <v>5181</v>
          </cell>
          <cell r="O890">
            <v>5181</v>
          </cell>
          <cell r="P890">
            <v>5181</v>
          </cell>
          <cell r="Q890">
            <v>5183</v>
          </cell>
        </row>
        <row r="891">
          <cell r="B891" t="str">
            <v>30409042208</v>
          </cell>
          <cell r="C891" t="str">
            <v>30409</v>
          </cell>
          <cell r="D891">
            <v>2208</v>
          </cell>
          <cell r="E891">
            <v>6266</v>
          </cell>
          <cell r="F891">
            <v>522</v>
          </cell>
          <cell r="G891">
            <v>522</v>
          </cell>
          <cell r="H891">
            <v>522</v>
          </cell>
          <cell r="I891">
            <v>522</v>
          </cell>
          <cell r="J891">
            <v>522</v>
          </cell>
          <cell r="K891">
            <v>522</v>
          </cell>
          <cell r="L891">
            <v>522</v>
          </cell>
          <cell r="M891">
            <v>522</v>
          </cell>
          <cell r="N891">
            <v>522</v>
          </cell>
          <cell r="O891">
            <v>522</v>
          </cell>
          <cell r="P891">
            <v>522</v>
          </cell>
          <cell r="Q891">
            <v>524</v>
          </cell>
        </row>
        <row r="892">
          <cell r="B892" t="str">
            <v>30409042306</v>
          </cell>
          <cell r="C892" t="str">
            <v>30409</v>
          </cell>
          <cell r="D892">
            <v>2306</v>
          </cell>
          <cell r="E892">
            <v>38500</v>
          </cell>
          <cell r="F892">
            <v>3208</v>
          </cell>
          <cell r="G892">
            <v>3208</v>
          </cell>
          <cell r="H892">
            <v>3208</v>
          </cell>
          <cell r="I892">
            <v>3208</v>
          </cell>
          <cell r="J892">
            <v>3208</v>
          </cell>
          <cell r="K892">
            <v>3208</v>
          </cell>
          <cell r="L892">
            <v>3208</v>
          </cell>
          <cell r="M892">
            <v>3208</v>
          </cell>
          <cell r="N892">
            <v>3208</v>
          </cell>
          <cell r="O892">
            <v>3208</v>
          </cell>
          <cell r="P892">
            <v>3208</v>
          </cell>
          <cell r="Q892">
            <v>3212</v>
          </cell>
        </row>
        <row r="893">
          <cell r="B893" t="str">
            <v>30409042701</v>
          </cell>
          <cell r="C893" t="str">
            <v>30409</v>
          </cell>
          <cell r="D893">
            <v>2701</v>
          </cell>
          <cell r="E893">
            <v>80000</v>
          </cell>
          <cell r="F893">
            <v>6666</v>
          </cell>
          <cell r="G893">
            <v>6666</v>
          </cell>
          <cell r="H893">
            <v>6666</v>
          </cell>
          <cell r="I893">
            <v>6666</v>
          </cell>
          <cell r="J893">
            <v>6666</v>
          </cell>
          <cell r="K893">
            <v>6666</v>
          </cell>
          <cell r="L893">
            <v>6666</v>
          </cell>
          <cell r="M893">
            <v>6666</v>
          </cell>
          <cell r="N893">
            <v>6666</v>
          </cell>
          <cell r="O893">
            <v>6666</v>
          </cell>
          <cell r="P893">
            <v>6666</v>
          </cell>
          <cell r="Q893">
            <v>6674</v>
          </cell>
        </row>
        <row r="894">
          <cell r="B894" t="str">
            <v>30409042702</v>
          </cell>
          <cell r="C894" t="str">
            <v>30409</v>
          </cell>
          <cell r="D894">
            <v>2702</v>
          </cell>
          <cell r="E894">
            <v>32200</v>
          </cell>
          <cell r="F894">
            <v>2683</v>
          </cell>
          <cell r="G894">
            <v>2683</v>
          </cell>
          <cell r="H894">
            <v>2683</v>
          </cell>
          <cell r="I894">
            <v>2683</v>
          </cell>
          <cell r="J894">
            <v>2683</v>
          </cell>
          <cell r="K894">
            <v>2683</v>
          </cell>
          <cell r="L894">
            <v>2683</v>
          </cell>
          <cell r="M894">
            <v>2683</v>
          </cell>
          <cell r="N894">
            <v>2683</v>
          </cell>
          <cell r="O894">
            <v>2683</v>
          </cell>
          <cell r="P894">
            <v>2683</v>
          </cell>
          <cell r="Q894">
            <v>2687</v>
          </cell>
        </row>
        <row r="895">
          <cell r="B895" t="str">
            <v>30409042705</v>
          </cell>
          <cell r="C895" t="str">
            <v>30409</v>
          </cell>
          <cell r="D895">
            <v>2705</v>
          </cell>
          <cell r="E895">
            <v>10700</v>
          </cell>
          <cell r="F895">
            <v>892</v>
          </cell>
          <cell r="G895">
            <v>892</v>
          </cell>
          <cell r="H895">
            <v>892</v>
          </cell>
          <cell r="I895">
            <v>892</v>
          </cell>
          <cell r="J895">
            <v>892</v>
          </cell>
          <cell r="K895">
            <v>892</v>
          </cell>
          <cell r="L895">
            <v>892</v>
          </cell>
          <cell r="M895">
            <v>892</v>
          </cell>
          <cell r="N895">
            <v>892</v>
          </cell>
          <cell r="O895">
            <v>892</v>
          </cell>
          <cell r="P895">
            <v>892</v>
          </cell>
          <cell r="Q895">
            <v>888</v>
          </cell>
        </row>
        <row r="896">
          <cell r="B896" t="str">
            <v>30409042900</v>
          </cell>
          <cell r="C896" t="str">
            <v>30409</v>
          </cell>
          <cell r="D896">
            <v>2900</v>
          </cell>
          <cell r="E896">
            <v>112900</v>
          </cell>
          <cell r="F896">
            <v>9408</v>
          </cell>
          <cell r="G896">
            <v>9408</v>
          </cell>
          <cell r="H896">
            <v>9408</v>
          </cell>
          <cell r="I896">
            <v>9408</v>
          </cell>
          <cell r="J896">
            <v>9408</v>
          </cell>
          <cell r="K896">
            <v>9408</v>
          </cell>
          <cell r="L896">
            <v>9408</v>
          </cell>
          <cell r="M896">
            <v>9408</v>
          </cell>
          <cell r="N896">
            <v>9408</v>
          </cell>
          <cell r="O896">
            <v>9408</v>
          </cell>
          <cell r="P896">
            <v>9408</v>
          </cell>
          <cell r="Q896">
            <v>9412</v>
          </cell>
        </row>
        <row r="897">
          <cell r="B897" t="str">
            <v>30409042907</v>
          </cell>
          <cell r="C897" t="str">
            <v>30409</v>
          </cell>
          <cell r="D897">
            <v>2907</v>
          </cell>
          <cell r="E897">
            <v>98000</v>
          </cell>
          <cell r="F897">
            <v>8166</v>
          </cell>
          <cell r="G897">
            <v>8166</v>
          </cell>
          <cell r="H897">
            <v>8166</v>
          </cell>
          <cell r="I897">
            <v>8166</v>
          </cell>
          <cell r="J897">
            <v>8166</v>
          </cell>
          <cell r="K897">
            <v>8166</v>
          </cell>
          <cell r="L897">
            <v>8166</v>
          </cell>
          <cell r="M897">
            <v>8166</v>
          </cell>
          <cell r="N897">
            <v>8166</v>
          </cell>
          <cell r="O897">
            <v>8166</v>
          </cell>
          <cell r="P897">
            <v>8166</v>
          </cell>
          <cell r="Q897">
            <v>8174</v>
          </cell>
        </row>
        <row r="898">
          <cell r="B898" t="str">
            <v>30409042908</v>
          </cell>
          <cell r="C898" t="str">
            <v>30409</v>
          </cell>
          <cell r="D898">
            <v>2908</v>
          </cell>
          <cell r="E898">
            <v>3500</v>
          </cell>
          <cell r="F898">
            <v>292</v>
          </cell>
          <cell r="G898">
            <v>292</v>
          </cell>
          <cell r="H898">
            <v>292</v>
          </cell>
          <cell r="I898">
            <v>292</v>
          </cell>
          <cell r="J898">
            <v>292</v>
          </cell>
          <cell r="K898">
            <v>292</v>
          </cell>
          <cell r="L898">
            <v>292</v>
          </cell>
          <cell r="M898">
            <v>292</v>
          </cell>
          <cell r="N898">
            <v>292</v>
          </cell>
          <cell r="O898">
            <v>292</v>
          </cell>
          <cell r="P898">
            <v>292</v>
          </cell>
          <cell r="Q898">
            <v>288</v>
          </cell>
        </row>
        <row r="899">
          <cell r="B899" t="str">
            <v>30409043101</v>
          </cell>
          <cell r="C899" t="str">
            <v>30409</v>
          </cell>
          <cell r="D899">
            <v>3101</v>
          </cell>
          <cell r="E899">
            <v>45800</v>
          </cell>
          <cell r="F899">
            <v>3816</v>
          </cell>
          <cell r="G899">
            <v>3816</v>
          </cell>
          <cell r="H899">
            <v>3816</v>
          </cell>
          <cell r="I899">
            <v>3816</v>
          </cell>
          <cell r="J899">
            <v>3816</v>
          </cell>
          <cell r="K899">
            <v>3816</v>
          </cell>
          <cell r="L899">
            <v>3816</v>
          </cell>
          <cell r="M899">
            <v>3816</v>
          </cell>
          <cell r="N899">
            <v>3816</v>
          </cell>
          <cell r="O899">
            <v>3816</v>
          </cell>
          <cell r="P899">
            <v>3816</v>
          </cell>
          <cell r="Q899">
            <v>3824</v>
          </cell>
        </row>
        <row r="900">
          <cell r="B900" t="str">
            <v>30409043103</v>
          </cell>
          <cell r="C900" t="str">
            <v>30409</v>
          </cell>
          <cell r="D900">
            <v>3103</v>
          </cell>
          <cell r="E900">
            <v>23800</v>
          </cell>
          <cell r="F900">
            <v>1983</v>
          </cell>
          <cell r="G900">
            <v>1983</v>
          </cell>
          <cell r="H900">
            <v>1983</v>
          </cell>
          <cell r="I900">
            <v>1983</v>
          </cell>
          <cell r="J900">
            <v>1983</v>
          </cell>
          <cell r="K900">
            <v>1983</v>
          </cell>
          <cell r="L900">
            <v>1983</v>
          </cell>
          <cell r="M900">
            <v>1983</v>
          </cell>
          <cell r="N900">
            <v>1983</v>
          </cell>
          <cell r="O900">
            <v>1983</v>
          </cell>
          <cell r="P900">
            <v>1983</v>
          </cell>
          <cell r="Q900">
            <v>1987</v>
          </cell>
        </row>
        <row r="901">
          <cell r="B901" t="str">
            <v>30409043106</v>
          </cell>
          <cell r="C901" t="str">
            <v>30409</v>
          </cell>
          <cell r="D901">
            <v>3106</v>
          </cell>
          <cell r="E901">
            <v>1200</v>
          </cell>
          <cell r="F901">
            <v>100</v>
          </cell>
          <cell r="G901">
            <v>100</v>
          </cell>
          <cell r="H901">
            <v>100</v>
          </cell>
          <cell r="I901">
            <v>100</v>
          </cell>
          <cell r="J901">
            <v>100</v>
          </cell>
          <cell r="K901">
            <v>100</v>
          </cell>
          <cell r="L901">
            <v>100</v>
          </cell>
          <cell r="M901">
            <v>100</v>
          </cell>
          <cell r="N901">
            <v>100</v>
          </cell>
          <cell r="O901">
            <v>100</v>
          </cell>
          <cell r="P901">
            <v>100</v>
          </cell>
          <cell r="Q901">
            <v>100</v>
          </cell>
        </row>
        <row r="902">
          <cell r="B902" t="str">
            <v>30409043302</v>
          </cell>
          <cell r="C902" t="str">
            <v>30409</v>
          </cell>
          <cell r="D902">
            <v>3302</v>
          </cell>
          <cell r="E902">
            <v>194800</v>
          </cell>
          <cell r="F902">
            <v>16233</v>
          </cell>
          <cell r="G902">
            <v>16233</v>
          </cell>
          <cell r="H902">
            <v>16233</v>
          </cell>
          <cell r="I902">
            <v>16233</v>
          </cell>
          <cell r="J902">
            <v>16233</v>
          </cell>
          <cell r="K902">
            <v>16233</v>
          </cell>
          <cell r="L902">
            <v>16233</v>
          </cell>
          <cell r="M902">
            <v>16233</v>
          </cell>
          <cell r="N902">
            <v>16233</v>
          </cell>
          <cell r="O902">
            <v>16233</v>
          </cell>
          <cell r="P902">
            <v>16233</v>
          </cell>
          <cell r="Q902">
            <v>16237</v>
          </cell>
        </row>
        <row r="903">
          <cell r="B903" t="str">
            <v>30409043303</v>
          </cell>
          <cell r="C903" t="str">
            <v>30409</v>
          </cell>
          <cell r="D903">
            <v>3303</v>
          </cell>
          <cell r="E903">
            <v>28200</v>
          </cell>
          <cell r="F903">
            <v>2350</v>
          </cell>
          <cell r="G903">
            <v>2350</v>
          </cell>
          <cell r="H903">
            <v>2350</v>
          </cell>
          <cell r="I903">
            <v>2350</v>
          </cell>
          <cell r="J903">
            <v>2350</v>
          </cell>
          <cell r="K903">
            <v>2350</v>
          </cell>
          <cell r="L903">
            <v>2350</v>
          </cell>
          <cell r="M903">
            <v>2350</v>
          </cell>
          <cell r="N903">
            <v>2350</v>
          </cell>
          <cell r="O903">
            <v>2350</v>
          </cell>
          <cell r="P903">
            <v>2350</v>
          </cell>
          <cell r="Q903">
            <v>2350</v>
          </cell>
        </row>
        <row r="904">
          <cell r="B904" t="str">
            <v>30410041302</v>
          </cell>
          <cell r="C904" t="str">
            <v>30410</v>
          </cell>
          <cell r="D904">
            <v>1302</v>
          </cell>
          <cell r="E904">
            <v>3596000</v>
          </cell>
          <cell r="F904">
            <v>299667</v>
          </cell>
          <cell r="G904">
            <v>299667</v>
          </cell>
          <cell r="H904">
            <v>299667</v>
          </cell>
          <cell r="I904">
            <v>299667</v>
          </cell>
          <cell r="J904">
            <v>299667</v>
          </cell>
          <cell r="K904">
            <v>299667</v>
          </cell>
          <cell r="L904">
            <v>299667</v>
          </cell>
          <cell r="M904">
            <v>299667</v>
          </cell>
          <cell r="N904">
            <v>299667</v>
          </cell>
          <cell r="O904">
            <v>299667</v>
          </cell>
          <cell r="P904">
            <v>299667</v>
          </cell>
          <cell r="Q904">
            <v>299663</v>
          </cell>
        </row>
        <row r="905">
          <cell r="B905" t="str">
            <v>30410041402</v>
          </cell>
          <cell r="C905" t="str">
            <v>30410</v>
          </cell>
          <cell r="D905">
            <v>1402</v>
          </cell>
          <cell r="E905">
            <v>500000</v>
          </cell>
          <cell r="F905">
            <v>41667</v>
          </cell>
          <cell r="G905">
            <v>41667</v>
          </cell>
          <cell r="H905">
            <v>41667</v>
          </cell>
          <cell r="I905">
            <v>41667</v>
          </cell>
          <cell r="J905">
            <v>41667</v>
          </cell>
          <cell r="K905">
            <v>41667</v>
          </cell>
          <cell r="L905">
            <v>41667</v>
          </cell>
          <cell r="M905">
            <v>41667</v>
          </cell>
          <cell r="N905">
            <v>41667</v>
          </cell>
          <cell r="O905">
            <v>41667</v>
          </cell>
          <cell r="P905">
            <v>41667</v>
          </cell>
          <cell r="Q905">
            <v>41663</v>
          </cell>
        </row>
        <row r="906">
          <cell r="B906" t="str">
            <v>30410042103</v>
          </cell>
          <cell r="C906" t="str">
            <v>30410</v>
          </cell>
          <cell r="D906">
            <v>2103</v>
          </cell>
          <cell r="E906">
            <v>179200</v>
          </cell>
          <cell r="F906">
            <v>14933</v>
          </cell>
          <cell r="G906">
            <v>14933</v>
          </cell>
          <cell r="H906">
            <v>14933</v>
          </cell>
          <cell r="I906">
            <v>14933</v>
          </cell>
          <cell r="J906">
            <v>14933</v>
          </cell>
          <cell r="K906">
            <v>14933</v>
          </cell>
          <cell r="L906">
            <v>14933</v>
          </cell>
          <cell r="M906">
            <v>14933</v>
          </cell>
          <cell r="N906">
            <v>14933</v>
          </cell>
          <cell r="O906">
            <v>14933</v>
          </cell>
          <cell r="P906">
            <v>14933</v>
          </cell>
          <cell r="Q906">
            <v>14937</v>
          </cell>
        </row>
        <row r="907">
          <cell r="B907" t="str">
            <v>30410042201</v>
          </cell>
          <cell r="C907" t="str">
            <v>30410</v>
          </cell>
          <cell r="D907">
            <v>2201</v>
          </cell>
          <cell r="E907">
            <v>23500</v>
          </cell>
          <cell r="F907">
            <v>1958</v>
          </cell>
          <cell r="G907">
            <v>1958</v>
          </cell>
          <cell r="H907">
            <v>1958</v>
          </cell>
          <cell r="I907">
            <v>1958</v>
          </cell>
          <cell r="J907">
            <v>1958</v>
          </cell>
          <cell r="K907">
            <v>1958</v>
          </cell>
          <cell r="L907">
            <v>1958</v>
          </cell>
          <cell r="M907">
            <v>1958</v>
          </cell>
          <cell r="N907">
            <v>1958</v>
          </cell>
          <cell r="O907">
            <v>1958</v>
          </cell>
          <cell r="P907">
            <v>1958</v>
          </cell>
          <cell r="Q907">
            <v>1962</v>
          </cell>
        </row>
        <row r="908">
          <cell r="B908" t="str">
            <v>30410042202</v>
          </cell>
          <cell r="C908" t="str">
            <v>30410</v>
          </cell>
          <cell r="D908">
            <v>2202</v>
          </cell>
          <cell r="E908">
            <v>1118965</v>
          </cell>
          <cell r="F908">
            <v>93247</v>
          </cell>
          <cell r="G908">
            <v>93247</v>
          </cell>
          <cell r="H908">
            <v>93247</v>
          </cell>
          <cell r="I908">
            <v>93247</v>
          </cell>
          <cell r="J908">
            <v>93247</v>
          </cell>
          <cell r="K908">
            <v>93247</v>
          </cell>
          <cell r="L908">
            <v>93247</v>
          </cell>
          <cell r="M908">
            <v>93247</v>
          </cell>
          <cell r="N908">
            <v>93247</v>
          </cell>
          <cell r="O908">
            <v>93247</v>
          </cell>
          <cell r="P908">
            <v>93247</v>
          </cell>
          <cell r="Q908">
            <v>93248</v>
          </cell>
        </row>
        <row r="909">
          <cell r="B909" t="str">
            <v>30410042207</v>
          </cell>
          <cell r="C909" t="str">
            <v>30410</v>
          </cell>
          <cell r="D909">
            <v>2207</v>
          </cell>
          <cell r="E909">
            <v>8231</v>
          </cell>
          <cell r="F909">
            <v>686</v>
          </cell>
          <cell r="G909">
            <v>686</v>
          </cell>
          <cell r="H909">
            <v>686</v>
          </cell>
          <cell r="I909">
            <v>686</v>
          </cell>
          <cell r="J909">
            <v>686</v>
          </cell>
          <cell r="K909">
            <v>686</v>
          </cell>
          <cell r="L909">
            <v>686</v>
          </cell>
          <cell r="M909">
            <v>686</v>
          </cell>
          <cell r="N909">
            <v>686</v>
          </cell>
          <cell r="O909">
            <v>686</v>
          </cell>
          <cell r="P909">
            <v>686</v>
          </cell>
          <cell r="Q909">
            <v>685</v>
          </cell>
        </row>
        <row r="910">
          <cell r="B910" t="str">
            <v>30410042208</v>
          </cell>
          <cell r="C910" t="str">
            <v>30410</v>
          </cell>
          <cell r="D910">
            <v>2208</v>
          </cell>
          <cell r="E910">
            <v>7993</v>
          </cell>
          <cell r="F910">
            <v>666</v>
          </cell>
          <cell r="G910">
            <v>666</v>
          </cell>
          <cell r="H910">
            <v>666</v>
          </cell>
          <cell r="I910">
            <v>666</v>
          </cell>
          <cell r="J910">
            <v>666</v>
          </cell>
          <cell r="K910">
            <v>666</v>
          </cell>
          <cell r="L910">
            <v>666</v>
          </cell>
          <cell r="M910">
            <v>666</v>
          </cell>
          <cell r="N910">
            <v>666</v>
          </cell>
          <cell r="O910">
            <v>666</v>
          </cell>
          <cell r="P910">
            <v>666</v>
          </cell>
          <cell r="Q910">
            <v>667</v>
          </cell>
        </row>
        <row r="911">
          <cell r="B911" t="str">
            <v>30410042308</v>
          </cell>
          <cell r="C911" t="str">
            <v>30410</v>
          </cell>
          <cell r="D911">
            <v>2308</v>
          </cell>
          <cell r="E911">
            <v>1136100</v>
          </cell>
          <cell r="F911">
            <v>94675</v>
          </cell>
          <cell r="G911">
            <v>94675</v>
          </cell>
          <cell r="H911">
            <v>94675</v>
          </cell>
          <cell r="I911">
            <v>94675</v>
          </cell>
          <cell r="J911">
            <v>94675</v>
          </cell>
          <cell r="K911">
            <v>94675</v>
          </cell>
          <cell r="L911">
            <v>94675</v>
          </cell>
          <cell r="M911">
            <v>94675</v>
          </cell>
          <cell r="N911">
            <v>94675</v>
          </cell>
          <cell r="O911">
            <v>94675</v>
          </cell>
          <cell r="P911">
            <v>94675</v>
          </cell>
          <cell r="Q911">
            <v>94675</v>
          </cell>
        </row>
        <row r="912">
          <cell r="B912" t="str">
            <v>30410042701</v>
          </cell>
          <cell r="C912" t="str">
            <v>30410</v>
          </cell>
          <cell r="D912">
            <v>2701</v>
          </cell>
          <cell r="E912">
            <v>309100</v>
          </cell>
          <cell r="F912">
            <v>25758</v>
          </cell>
          <cell r="G912">
            <v>25758</v>
          </cell>
          <cell r="H912">
            <v>25758</v>
          </cell>
          <cell r="I912">
            <v>25758</v>
          </cell>
          <cell r="J912">
            <v>25758</v>
          </cell>
          <cell r="K912">
            <v>25758</v>
          </cell>
          <cell r="L912">
            <v>25758</v>
          </cell>
          <cell r="M912">
            <v>25758</v>
          </cell>
          <cell r="N912">
            <v>25758</v>
          </cell>
          <cell r="O912">
            <v>25758</v>
          </cell>
          <cell r="P912">
            <v>25758</v>
          </cell>
          <cell r="Q912">
            <v>25762</v>
          </cell>
        </row>
        <row r="913">
          <cell r="B913" t="str">
            <v>30410042702</v>
          </cell>
          <cell r="C913" t="str">
            <v>30410</v>
          </cell>
          <cell r="D913">
            <v>2702</v>
          </cell>
          <cell r="E913">
            <v>54500</v>
          </cell>
          <cell r="F913">
            <v>4541</v>
          </cell>
          <cell r="G913">
            <v>4541</v>
          </cell>
          <cell r="H913">
            <v>4541</v>
          </cell>
          <cell r="I913">
            <v>4541</v>
          </cell>
          <cell r="J913">
            <v>4541</v>
          </cell>
          <cell r="K913">
            <v>4541</v>
          </cell>
          <cell r="L913">
            <v>4541</v>
          </cell>
          <cell r="M913">
            <v>4541</v>
          </cell>
          <cell r="N913">
            <v>4541</v>
          </cell>
          <cell r="O913">
            <v>4541</v>
          </cell>
          <cell r="P913">
            <v>4541</v>
          </cell>
          <cell r="Q913">
            <v>4549</v>
          </cell>
        </row>
        <row r="914">
          <cell r="B914" t="str">
            <v>30410042705</v>
          </cell>
          <cell r="C914" t="str">
            <v>30410</v>
          </cell>
          <cell r="D914">
            <v>2705</v>
          </cell>
          <cell r="E914">
            <v>112100</v>
          </cell>
          <cell r="F914">
            <v>9342</v>
          </cell>
          <cell r="G914">
            <v>9342</v>
          </cell>
          <cell r="H914">
            <v>9342</v>
          </cell>
          <cell r="I914">
            <v>9342</v>
          </cell>
          <cell r="J914">
            <v>9342</v>
          </cell>
          <cell r="K914">
            <v>9342</v>
          </cell>
          <cell r="L914">
            <v>9342</v>
          </cell>
          <cell r="M914">
            <v>9342</v>
          </cell>
          <cell r="N914">
            <v>9342</v>
          </cell>
          <cell r="O914">
            <v>9342</v>
          </cell>
          <cell r="P914">
            <v>9342</v>
          </cell>
          <cell r="Q914">
            <v>9338</v>
          </cell>
        </row>
        <row r="915">
          <cell r="B915" t="str">
            <v>30410042800</v>
          </cell>
          <cell r="C915" t="str">
            <v>30410</v>
          </cell>
          <cell r="D915">
            <v>2800</v>
          </cell>
          <cell r="E915">
            <v>887000</v>
          </cell>
          <cell r="F915">
            <v>73917</v>
          </cell>
          <cell r="G915">
            <v>73917</v>
          </cell>
          <cell r="H915">
            <v>73917</v>
          </cell>
          <cell r="I915">
            <v>73917</v>
          </cell>
          <cell r="J915">
            <v>73917</v>
          </cell>
          <cell r="K915">
            <v>73917</v>
          </cell>
          <cell r="L915">
            <v>73917</v>
          </cell>
          <cell r="M915">
            <v>73917</v>
          </cell>
          <cell r="N915">
            <v>73917</v>
          </cell>
          <cell r="O915">
            <v>73917</v>
          </cell>
          <cell r="P915">
            <v>73917</v>
          </cell>
          <cell r="Q915">
            <v>73913</v>
          </cell>
        </row>
        <row r="916">
          <cell r="B916" t="str">
            <v>30410042900</v>
          </cell>
          <cell r="C916" t="str">
            <v>30410</v>
          </cell>
          <cell r="D916">
            <v>2900</v>
          </cell>
          <cell r="E916">
            <v>758800</v>
          </cell>
          <cell r="F916">
            <v>63233</v>
          </cell>
          <cell r="G916">
            <v>63233</v>
          </cell>
          <cell r="H916">
            <v>63233</v>
          </cell>
          <cell r="I916">
            <v>63233</v>
          </cell>
          <cell r="J916">
            <v>63233</v>
          </cell>
          <cell r="K916">
            <v>63233</v>
          </cell>
          <cell r="L916">
            <v>63233</v>
          </cell>
          <cell r="M916">
            <v>63233</v>
          </cell>
          <cell r="N916">
            <v>63233</v>
          </cell>
          <cell r="O916">
            <v>63233</v>
          </cell>
          <cell r="P916">
            <v>63233</v>
          </cell>
          <cell r="Q916">
            <v>63237</v>
          </cell>
        </row>
        <row r="917">
          <cell r="B917" t="str">
            <v>30410042907</v>
          </cell>
          <cell r="C917" t="str">
            <v>30410</v>
          </cell>
          <cell r="D917">
            <v>2907</v>
          </cell>
          <cell r="E917">
            <v>303500</v>
          </cell>
          <cell r="F917">
            <v>25292</v>
          </cell>
          <cell r="G917">
            <v>25292</v>
          </cell>
          <cell r="H917">
            <v>25292</v>
          </cell>
          <cell r="I917">
            <v>25292</v>
          </cell>
          <cell r="J917">
            <v>25292</v>
          </cell>
          <cell r="K917">
            <v>25292</v>
          </cell>
          <cell r="L917">
            <v>25292</v>
          </cell>
          <cell r="M917">
            <v>25292</v>
          </cell>
          <cell r="N917">
            <v>25292</v>
          </cell>
          <cell r="O917">
            <v>25292</v>
          </cell>
          <cell r="P917">
            <v>25292</v>
          </cell>
          <cell r="Q917">
            <v>25288</v>
          </cell>
        </row>
        <row r="918">
          <cell r="B918" t="str">
            <v>30410042908</v>
          </cell>
          <cell r="C918" t="str">
            <v>30410</v>
          </cell>
          <cell r="D918">
            <v>2908</v>
          </cell>
          <cell r="E918">
            <v>11800</v>
          </cell>
          <cell r="F918">
            <v>983</v>
          </cell>
          <cell r="G918">
            <v>983</v>
          </cell>
          <cell r="H918">
            <v>983</v>
          </cell>
          <cell r="I918">
            <v>983</v>
          </cell>
          <cell r="J918">
            <v>983</v>
          </cell>
          <cell r="K918">
            <v>983</v>
          </cell>
          <cell r="L918">
            <v>983</v>
          </cell>
          <cell r="M918">
            <v>983</v>
          </cell>
          <cell r="N918">
            <v>983</v>
          </cell>
          <cell r="O918">
            <v>983</v>
          </cell>
          <cell r="P918">
            <v>983</v>
          </cell>
          <cell r="Q918">
            <v>987</v>
          </cell>
        </row>
        <row r="919">
          <cell r="B919" t="str">
            <v>30410042925</v>
          </cell>
          <cell r="C919" t="str">
            <v>30410</v>
          </cell>
          <cell r="D919">
            <v>2925</v>
          </cell>
          <cell r="E919">
            <v>385600</v>
          </cell>
          <cell r="F919">
            <v>32133</v>
          </cell>
          <cell r="G919">
            <v>32133</v>
          </cell>
          <cell r="H919">
            <v>32133</v>
          </cell>
          <cell r="I919">
            <v>32133</v>
          </cell>
          <cell r="J919">
            <v>32133</v>
          </cell>
          <cell r="K919">
            <v>32133</v>
          </cell>
          <cell r="L919">
            <v>32133</v>
          </cell>
          <cell r="M919">
            <v>32133</v>
          </cell>
          <cell r="N919">
            <v>32133</v>
          </cell>
          <cell r="O919">
            <v>32133</v>
          </cell>
          <cell r="P919">
            <v>32133</v>
          </cell>
          <cell r="Q919">
            <v>32137</v>
          </cell>
        </row>
        <row r="920">
          <cell r="B920" t="str">
            <v>30410043101</v>
          </cell>
          <cell r="C920" t="str">
            <v>30410</v>
          </cell>
          <cell r="D920">
            <v>3101</v>
          </cell>
          <cell r="E920">
            <v>292100</v>
          </cell>
          <cell r="F920">
            <v>24342</v>
          </cell>
          <cell r="G920">
            <v>24342</v>
          </cell>
          <cell r="H920">
            <v>24342</v>
          </cell>
          <cell r="I920">
            <v>24342</v>
          </cell>
          <cell r="J920">
            <v>24342</v>
          </cell>
          <cell r="K920">
            <v>24342</v>
          </cell>
          <cell r="L920">
            <v>24342</v>
          </cell>
          <cell r="M920">
            <v>24342</v>
          </cell>
          <cell r="N920">
            <v>24342</v>
          </cell>
          <cell r="O920">
            <v>24342</v>
          </cell>
          <cell r="P920">
            <v>24342</v>
          </cell>
          <cell r="Q920">
            <v>24338</v>
          </cell>
        </row>
        <row r="921">
          <cell r="B921" t="str">
            <v>30410043103</v>
          </cell>
          <cell r="C921" t="str">
            <v>30410</v>
          </cell>
          <cell r="D921">
            <v>3103</v>
          </cell>
          <cell r="E921">
            <v>59300</v>
          </cell>
          <cell r="F921">
            <v>4942</v>
          </cell>
          <cell r="G921">
            <v>4942</v>
          </cell>
          <cell r="H921">
            <v>4942</v>
          </cell>
          <cell r="I921">
            <v>4942</v>
          </cell>
          <cell r="J921">
            <v>4942</v>
          </cell>
          <cell r="K921">
            <v>4942</v>
          </cell>
          <cell r="L921">
            <v>4942</v>
          </cell>
          <cell r="M921">
            <v>4942</v>
          </cell>
          <cell r="N921">
            <v>4942</v>
          </cell>
          <cell r="O921">
            <v>4942</v>
          </cell>
          <cell r="P921">
            <v>4942</v>
          </cell>
          <cell r="Q921">
            <v>4938</v>
          </cell>
        </row>
        <row r="922">
          <cell r="B922" t="str">
            <v>30410043106</v>
          </cell>
          <cell r="C922" t="str">
            <v>30410</v>
          </cell>
          <cell r="D922">
            <v>3106</v>
          </cell>
          <cell r="E922">
            <v>7100</v>
          </cell>
          <cell r="F922">
            <v>592</v>
          </cell>
          <cell r="G922">
            <v>592</v>
          </cell>
          <cell r="H922">
            <v>592</v>
          </cell>
          <cell r="I922">
            <v>592</v>
          </cell>
          <cell r="J922">
            <v>592</v>
          </cell>
          <cell r="K922">
            <v>592</v>
          </cell>
          <cell r="L922">
            <v>592</v>
          </cell>
          <cell r="M922">
            <v>592</v>
          </cell>
          <cell r="N922">
            <v>592</v>
          </cell>
          <cell r="O922">
            <v>592</v>
          </cell>
          <cell r="P922">
            <v>592</v>
          </cell>
          <cell r="Q922">
            <v>588</v>
          </cell>
        </row>
        <row r="923">
          <cell r="B923" t="str">
            <v>30410043302</v>
          </cell>
          <cell r="C923" t="str">
            <v>30410</v>
          </cell>
          <cell r="D923">
            <v>3302</v>
          </cell>
          <cell r="E923">
            <v>853000</v>
          </cell>
          <cell r="F923">
            <v>71083</v>
          </cell>
          <cell r="G923">
            <v>71083</v>
          </cell>
          <cell r="H923">
            <v>71083</v>
          </cell>
          <cell r="I923">
            <v>71083</v>
          </cell>
          <cell r="J923">
            <v>71083</v>
          </cell>
          <cell r="K923">
            <v>71083</v>
          </cell>
          <cell r="L923">
            <v>71083</v>
          </cell>
          <cell r="M923">
            <v>71083</v>
          </cell>
          <cell r="N923">
            <v>71083</v>
          </cell>
          <cell r="O923">
            <v>71083</v>
          </cell>
          <cell r="P923">
            <v>71083</v>
          </cell>
          <cell r="Q923">
            <v>71087</v>
          </cell>
        </row>
        <row r="924">
          <cell r="B924" t="str">
            <v>30410043303</v>
          </cell>
          <cell r="C924" t="str">
            <v>30410</v>
          </cell>
          <cell r="D924">
            <v>3303</v>
          </cell>
          <cell r="E924">
            <v>82600</v>
          </cell>
          <cell r="F924">
            <v>6883</v>
          </cell>
          <cell r="G924">
            <v>6883</v>
          </cell>
          <cell r="H924">
            <v>6883</v>
          </cell>
          <cell r="I924">
            <v>6883</v>
          </cell>
          <cell r="J924">
            <v>6883</v>
          </cell>
          <cell r="K924">
            <v>6883</v>
          </cell>
          <cell r="L924">
            <v>6883</v>
          </cell>
          <cell r="M924">
            <v>6883</v>
          </cell>
          <cell r="N924">
            <v>6883</v>
          </cell>
          <cell r="O924">
            <v>6883</v>
          </cell>
          <cell r="P924">
            <v>6883</v>
          </cell>
          <cell r="Q924">
            <v>6887</v>
          </cell>
        </row>
        <row r="925">
          <cell r="B925" t="str">
            <v>30411041302</v>
          </cell>
          <cell r="C925" t="str">
            <v>30411</v>
          </cell>
          <cell r="D925">
            <v>1302</v>
          </cell>
          <cell r="E925">
            <v>1121100</v>
          </cell>
          <cell r="F925">
            <v>93425</v>
          </cell>
          <cell r="G925">
            <v>93425</v>
          </cell>
          <cell r="H925">
            <v>93425</v>
          </cell>
          <cell r="I925">
            <v>93425</v>
          </cell>
          <cell r="J925">
            <v>93425</v>
          </cell>
          <cell r="K925">
            <v>93425</v>
          </cell>
          <cell r="L925">
            <v>93425</v>
          </cell>
          <cell r="M925">
            <v>93425</v>
          </cell>
          <cell r="N925">
            <v>93425</v>
          </cell>
          <cell r="O925">
            <v>93425</v>
          </cell>
          <cell r="P925">
            <v>93425</v>
          </cell>
          <cell r="Q925">
            <v>93425</v>
          </cell>
        </row>
        <row r="926">
          <cell r="B926" t="str">
            <v>30411042103</v>
          </cell>
          <cell r="C926" t="str">
            <v>30411</v>
          </cell>
          <cell r="D926">
            <v>2103</v>
          </cell>
          <cell r="E926">
            <v>22600</v>
          </cell>
          <cell r="F926">
            <v>1883</v>
          </cell>
          <cell r="G926">
            <v>1883</v>
          </cell>
          <cell r="H926">
            <v>1883</v>
          </cell>
          <cell r="I926">
            <v>1883</v>
          </cell>
          <cell r="J926">
            <v>1883</v>
          </cell>
          <cell r="K926">
            <v>1883</v>
          </cell>
          <cell r="L926">
            <v>1883</v>
          </cell>
          <cell r="M926">
            <v>1883</v>
          </cell>
          <cell r="N926">
            <v>1883</v>
          </cell>
          <cell r="O926">
            <v>1883</v>
          </cell>
          <cell r="P926">
            <v>1883</v>
          </cell>
          <cell r="Q926">
            <v>1887</v>
          </cell>
        </row>
        <row r="927">
          <cell r="B927" t="str">
            <v>30411042201</v>
          </cell>
          <cell r="C927" t="str">
            <v>30411</v>
          </cell>
          <cell r="D927">
            <v>2201</v>
          </cell>
          <cell r="E927">
            <v>10700</v>
          </cell>
          <cell r="F927">
            <v>892</v>
          </cell>
          <cell r="G927">
            <v>892</v>
          </cell>
          <cell r="H927">
            <v>892</v>
          </cell>
          <cell r="I927">
            <v>892</v>
          </cell>
          <cell r="J927">
            <v>892</v>
          </cell>
          <cell r="K927">
            <v>892</v>
          </cell>
          <cell r="L927">
            <v>892</v>
          </cell>
          <cell r="M927">
            <v>892</v>
          </cell>
          <cell r="N927">
            <v>892</v>
          </cell>
          <cell r="O927">
            <v>892</v>
          </cell>
          <cell r="P927">
            <v>892</v>
          </cell>
          <cell r="Q927">
            <v>888</v>
          </cell>
        </row>
        <row r="928">
          <cell r="B928" t="str">
            <v>30411042202</v>
          </cell>
          <cell r="C928" t="str">
            <v>30411</v>
          </cell>
          <cell r="D928">
            <v>2202</v>
          </cell>
          <cell r="E928">
            <v>112141</v>
          </cell>
          <cell r="F928">
            <v>9345</v>
          </cell>
          <cell r="G928">
            <v>9345</v>
          </cell>
          <cell r="H928">
            <v>9345</v>
          </cell>
          <cell r="I928">
            <v>9345</v>
          </cell>
          <cell r="J928">
            <v>9345</v>
          </cell>
          <cell r="K928">
            <v>9345</v>
          </cell>
          <cell r="L928">
            <v>9345</v>
          </cell>
          <cell r="M928">
            <v>9345</v>
          </cell>
          <cell r="N928">
            <v>9345</v>
          </cell>
          <cell r="O928">
            <v>9345</v>
          </cell>
          <cell r="P928">
            <v>9345</v>
          </cell>
          <cell r="Q928">
            <v>9346</v>
          </cell>
        </row>
        <row r="929">
          <cell r="B929" t="str">
            <v>30411042306</v>
          </cell>
          <cell r="C929" t="str">
            <v>30411</v>
          </cell>
          <cell r="D929">
            <v>2306</v>
          </cell>
          <cell r="E929">
            <v>87400</v>
          </cell>
          <cell r="F929">
            <v>7283</v>
          </cell>
          <cell r="G929">
            <v>7283</v>
          </cell>
          <cell r="H929">
            <v>7283</v>
          </cell>
          <cell r="I929">
            <v>7283</v>
          </cell>
          <cell r="J929">
            <v>7283</v>
          </cell>
          <cell r="K929">
            <v>7283</v>
          </cell>
          <cell r="L929">
            <v>7283</v>
          </cell>
          <cell r="M929">
            <v>7283</v>
          </cell>
          <cell r="N929">
            <v>7283</v>
          </cell>
          <cell r="O929">
            <v>7283</v>
          </cell>
          <cell r="P929">
            <v>7283</v>
          </cell>
          <cell r="Q929">
            <v>7287</v>
          </cell>
        </row>
        <row r="930">
          <cell r="B930" t="str">
            <v>30411042307</v>
          </cell>
          <cell r="C930" t="str">
            <v>30411</v>
          </cell>
          <cell r="D930">
            <v>2307</v>
          </cell>
          <cell r="E930">
            <v>2775300</v>
          </cell>
          <cell r="F930">
            <v>231275</v>
          </cell>
          <cell r="G930">
            <v>231275</v>
          </cell>
          <cell r="H930">
            <v>231275</v>
          </cell>
          <cell r="I930">
            <v>231275</v>
          </cell>
          <cell r="J930">
            <v>231275</v>
          </cell>
          <cell r="K930">
            <v>231275</v>
          </cell>
          <cell r="L930">
            <v>231275</v>
          </cell>
          <cell r="M930">
            <v>231275</v>
          </cell>
          <cell r="N930">
            <v>231275</v>
          </cell>
          <cell r="O930">
            <v>231275</v>
          </cell>
          <cell r="P930">
            <v>231275</v>
          </cell>
          <cell r="Q930">
            <v>231275</v>
          </cell>
        </row>
        <row r="931">
          <cell r="B931" t="str">
            <v>30411042701</v>
          </cell>
          <cell r="C931" t="str">
            <v>30411</v>
          </cell>
          <cell r="D931">
            <v>2701</v>
          </cell>
          <cell r="E931">
            <v>43200</v>
          </cell>
          <cell r="F931">
            <v>3600</v>
          </cell>
          <cell r="G931">
            <v>3600</v>
          </cell>
          <cell r="H931">
            <v>3600</v>
          </cell>
          <cell r="I931">
            <v>3600</v>
          </cell>
          <cell r="J931">
            <v>3600</v>
          </cell>
          <cell r="K931">
            <v>3600</v>
          </cell>
          <cell r="L931">
            <v>3600</v>
          </cell>
          <cell r="M931">
            <v>3600</v>
          </cell>
          <cell r="N931">
            <v>3600</v>
          </cell>
          <cell r="O931">
            <v>3600</v>
          </cell>
          <cell r="P931">
            <v>3600</v>
          </cell>
          <cell r="Q931">
            <v>3600</v>
          </cell>
        </row>
        <row r="932">
          <cell r="B932" t="str">
            <v>30411042702</v>
          </cell>
          <cell r="C932" t="str">
            <v>30411</v>
          </cell>
          <cell r="D932">
            <v>2702</v>
          </cell>
          <cell r="E932">
            <v>175300</v>
          </cell>
          <cell r="F932">
            <v>14608</v>
          </cell>
          <cell r="G932">
            <v>14608</v>
          </cell>
          <cell r="H932">
            <v>14608</v>
          </cell>
          <cell r="I932">
            <v>14608</v>
          </cell>
          <cell r="J932">
            <v>14608</v>
          </cell>
          <cell r="K932">
            <v>14608</v>
          </cell>
          <cell r="L932">
            <v>14608</v>
          </cell>
          <cell r="M932">
            <v>14608</v>
          </cell>
          <cell r="N932">
            <v>14608</v>
          </cell>
          <cell r="O932">
            <v>14608</v>
          </cell>
          <cell r="P932">
            <v>14608</v>
          </cell>
          <cell r="Q932">
            <v>14612</v>
          </cell>
        </row>
        <row r="933">
          <cell r="B933" t="str">
            <v>30411042705</v>
          </cell>
          <cell r="C933" t="str">
            <v>30411</v>
          </cell>
          <cell r="D933">
            <v>2705</v>
          </cell>
          <cell r="E933">
            <v>11300</v>
          </cell>
          <cell r="F933">
            <v>942</v>
          </cell>
          <cell r="G933">
            <v>942</v>
          </cell>
          <cell r="H933">
            <v>942</v>
          </cell>
          <cell r="I933">
            <v>942</v>
          </cell>
          <cell r="J933">
            <v>942</v>
          </cell>
          <cell r="K933">
            <v>942</v>
          </cell>
          <cell r="L933">
            <v>942</v>
          </cell>
          <cell r="M933">
            <v>942</v>
          </cell>
          <cell r="N933">
            <v>942</v>
          </cell>
          <cell r="O933">
            <v>942</v>
          </cell>
          <cell r="P933">
            <v>942</v>
          </cell>
          <cell r="Q933">
            <v>938</v>
          </cell>
        </row>
        <row r="934">
          <cell r="B934" t="str">
            <v>30411042900</v>
          </cell>
          <cell r="C934" t="str">
            <v>30411</v>
          </cell>
          <cell r="D934">
            <v>2900</v>
          </cell>
          <cell r="E934">
            <v>480500</v>
          </cell>
          <cell r="F934">
            <v>40042</v>
          </cell>
          <cell r="G934">
            <v>40042</v>
          </cell>
          <cell r="H934">
            <v>40042</v>
          </cell>
          <cell r="I934">
            <v>40042</v>
          </cell>
          <cell r="J934">
            <v>40042</v>
          </cell>
          <cell r="K934">
            <v>40042</v>
          </cell>
          <cell r="L934">
            <v>40042</v>
          </cell>
          <cell r="M934">
            <v>40042</v>
          </cell>
          <cell r="N934">
            <v>40042</v>
          </cell>
          <cell r="O934">
            <v>40042</v>
          </cell>
          <cell r="P934">
            <v>40042</v>
          </cell>
          <cell r="Q934">
            <v>40038</v>
          </cell>
        </row>
        <row r="935">
          <cell r="B935" t="str">
            <v>30411042907</v>
          </cell>
          <cell r="C935" t="str">
            <v>30411</v>
          </cell>
          <cell r="D935">
            <v>2907</v>
          </cell>
          <cell r="E935">
            <v>21200</v>
          </cell>
          <cell r="F935">
            <v>1767</v>
          </cell>
          <cell r="G935">
            <v>1767</v>
          </cell>
          <cell r="H935">
            <v>1767</v>
          </cell>
          <cell r="I935">
            <v>1767</v>
          </cell>
          <cell r="J935">
            <v>1767</v>
          </cell>
          <cell r="K935">
            <v>1767</v>
          </cell>
          <cell r="L935">
            <v>1767</v>
          </cell>
          <cell r="M935">
            <v>1767</v>
          </cell>
          <cell r="N935">
            <v>1767</v>
          </cell>
          <cell r="O935">
            <v>1767</v>
          </cell>
          <cell r="P935">
            <v>1767</v>
          </cell>
          <cell r="Q935">
            <v>1763</v>
          </cell>
        </row>
        <row r="936">
          <cell r="B936" t="str">
            <v>30411042908</v>
          </cell>
          <cell r="C936" t="str">
            <v>30411</v>
          </cell>
          <cell r="D936">
            <v>2908</v>
          </cell>
          <cell r="E936">
            <v>3200</v>
          </cell>
          <cell r="F936">
            <v>267</v>
          </cell>
          <cell r="G936">
            <v>267</v>
          </cell>
          <cell r="H936">
            <v>267</v>
          </cell>
          <cell r="I936">
            <v>267</v>
          </cell>
          <cell r="J936">
            <v>267</v>
          </cell>
          <cell r="K936">
            <v>267</v>
          </cell>
          <cell r="L936">
            <v>267</v>
          </cell>
          <cell r="M936">
            <v>267</v>
          </cell>
          <cell r="N936">
            <v>267</v>
          </cell>
          <cell r="O936">
            <v>267</v>
          </cell>
          <cell r="P936">
            <v>267</v>
          </cell>
          <cell r="Q936">
            <v>263</v>
          </cell>
        </row>
        <row r="937">
          <cell r="B937" t="str">
            <v>30411042925</v>
          </cell>
          <cell r="C937" t="str">
            <v>30411</v>
          </cell>
          <cell r="D937">
            <v>2925</v>
          </cell>
          <cell r="E937">
            <v>44900</v>
          </cell>
          <cell r="F937">
            <v>3742</v>
          </cell>
          <cell r="G937">
            <v>3742</v>
          </cell>
          <cell r="H937">
            <v>3742</v>
          </cell>
          <cell r="I937">
            <v>3742</v>
          </cell>
          <cell r="J937">
            <v>3742</v>
          </cell>
          <cell r="K937">
            <v>3742</v>
          </cell>
          <cell r="L937">
            <v>3742</v>
          </cell>
          <cell r="M937">
            <v>3742</v>
          </cell>
          <cell r="N937">
            <v>3742</v>
          </cell>
          <cell r="O937">
            <v>3742</v>
          </cell>
          <cell r="P937">
            <v>3742</v>
          </cell>
          <cell r="Q937">
            <v>3738</v>
          </cell>
        </row>
        <row r="938">
          <cell r="B938" t="str">
            <v>30411043101</v>
          </cell>
          <cell r="C938" t="str">
            <v>30411</v>
          </cell>
          <cell r="D938">
            <v>3101</v>
          </cell>
          <cell r="E938">
            <v>364800</v>
          </cell>
          <cell r="F938">
            <v>30400</v>
          </cell>
          <cell r="G938">
            <v>30400</v>
          </cell>
          <cell r="H938">
            <v>30400</v>
          </cell>
          <cell r="I938">
            <v>30400</v>
          </cell>
          <cell r="J938">
            <v>30400</v>
          </cell>
          <cell r="K938">
            <v>30400</v>
          </cell>
          <cell r="L938">
            <v>30400</v>
          </cell>
          <cell r="M938">
            <v>30400</v>
          </cell>
          <cell r="N938">
            <v>30400</v>
          </cell>
          <cell r="O938">
            <v>30400</v>
          </cell>
          <cell r="P938">
            <v>30400</v>
          </cell>
          <cell r="Q938">
            <v>30400</v>
          </cell>
        </row>
        <row r="939">
          <cell r="B939" t="str">
            <v>30411043103</v>
          </cell>
          <cell r="C939" t="str">
            <v>30411</v>
          </cell>
          <cell r="D939">
            <v>3103</v>
          </cell>
          <cell r="E939">
            <v>39200</v>
          </cell>
          <cell r="F939">
            <v>3267</v>
          </cell>
          <cell r="G939">
            <v>3267</v>
          </cell>
          <cell r="H939">
            <v>3267</v>
          </cell>
          <cell r="I939">
            <v>3267</v>
          </cell>
          <cell r="J939">
            <v>3267</v>
          </cell>
          <cell r="K939">
            <v>3267</v>
          </cell>
          <cell r="L939">
            <v>3267</v>
          </cell>
          <cell r="M939">
            <v>3267</v>
          </cell>
          <cell r="N939">
            <v>3267</v>
          </cell>
          <cell r="O939">
            <v>3267</v>
          </cell>
          <cell r="P939">
            <v>3267</v>
          </cell>
          <cell r="Q939">
            <v>3263</v>
          </cell>
        </row>
        <row r="940">
          <cell r="B940" t="str">
            <v>30411043106</v>
          </cell>
          <cell r="C940" t="str">
            <v>30411</v>
          </cell>
          <cell r="D940">
            <v>3106</v>
          </cell>
          <cell r="E940">
            <v>7100</v>
          </cell>
          <cell r="F940">
            <v>592</v>
          </cell>
          <cell r="G940">
            <v>592</v>
          </cell>
          <cell r="H940">
            <v>592</v>
          </cell>
          <cell r="I940">
            <v>592</v>
          </cell>
          <cell r="J940">
            <v>592</v>
          </cell>
          <cell r="K940">
            <v>592</v>
          </cell>
          <cell r="L940">
            <v>592</v>
          </cell>
          <cell r="M940">
            <v>592</v>
          </cell>
          <cell r="N940">
            <v>592</v>
          </cell>
          <cell r="O940">
            <v>592</v>
          </cell>
          <cell r="P940">
            <v>592</v>
          </cell>
          <cell r="Q940">
            <v>588</v>
          </cell>
        </row>
        <row r="941">
          <cell r="B941" t="str">
            <v>30411043302</v>
          </cell>
          <cell r="C941" t="str">
            <v>30411</v>
          </cell>
          <cell r="D941">
            <v>3302</v>
          </cell>
          <cell r="E941">
            <v>64200</v>
          </cell>
          <cell r="F941">
            <v>5350</v>
          </cell>
          <cell r="G941">
            <v>5350</v>
          </cell>
          <cell r="H941">
            <v>5350</v>
          </cell>
          <cell r="I941">
            <v>5350</v>
          </cell>
          <cell r="J941">
            <v>5350</v>
          </cell>
          <cell r="K941">
            <v>5350</v>
          </cell>
          <cell r="L941">
            <v>5350</v>
          </cell>
          <cell r="M941">
            <v>5350</v>
          </cell>
          <cell r="N941">
            <v>5350</v>
          </cell>
          <cell r="O941">
            <v>5350</v>
          </cell>
          <cell r="P941">
            <v>5350</v>
          </cell>
          <cell r="Q941">
            <v>5350</v>
          </cell>
        </row>
        <row r="942">
          <cell r="B942" t="str">
            <v>30411043303</v>
          </cell>
          <cell r="C942" t="str">
            <v>30411</v>
          </cell>
          <cell r="D942">
            <v>3303</v>
          </cell>
          <cell r="E942">
            <v>40200</v>
          </cell>
          <cell r="F942">
            <v>3350</v>
          </cell>
          <cell r="G942">
            <v>3350</v>
          </cell>
          <cell r="H942">
            <v>3350</v>
          </cell>
          <cell r="I942">
            <v>3350</v>
          </cell>
          <cell r="J942">
            <v>3350</v>
          </cell>
          <cell r="K942">
            <v>3350</v>
          </cell>
          <cell r="L942">
            <v>3350</v>
          </cell>
          <cell r="M942">
            <v>3350</v>
          </cell>
          <cell r="N942">
            <v>3350</v>
          </cell>
          <cell r="O942">
            <v>3350</v>
          </cell>
          <cell r="P942">
            <v>3350</v>
          </cell>
          <cell r="Q942">
            <v>3350</v>
          </cell>
        </row>
        <row r="943">
          <cell r="B943" t="str">
            <v>30412041302</v>
          </cell>
          <cell r="C943" t="str">
            <v>30412</v>
          </cell>
          <cell r="D943">
            <v>1302</v>
          </cell>
          <cell r="E943">
            <v>986825</v>
          </cell>
          <cell r="F943">
            <v>82235</v>
          </cell>
          <cell r="G943">
            <v>82235</v>
          </cell>
          <cell r="H943">
            <v>82235</v>
          </cell>
          <cell r="I943">
            <v>82235</v>
          </cell>
          <cell r="J943">
            <v>82235</v>
          </cell>
          <cell r="K943">
            <v>82235</v>
          </cell>
          <cell r="L943">
            <v>82235</v>
          </cell>
          <cell r="M943">
            <v>82235</v>
          </cell>
          <cell r="N943">
            <v>82235</v>
          </cell>
          <cell r="O943">
            <v>82235</v>
          </cell>
          <cell r="P943">
            <v>82235</v>
          </cell>
          <cell r="Q943">
            <v>82240</v>
          </cell>
        </row>
        <row r="944">
          <cell r="B944" t="str">
            <v>30412041402</v>
          </cell>
          <cell r="C944" t="str">
            <v>30412</v>
          </cell>
          <cell r="D944">
            <v>1402</v>
          </cell>
          <cell r="E944">
            <v>485000</v>
          </cell>
          <cell r="F944">
            <v>40417</v>
          </cell>
          <cell r="G944">
            <v>40417</v>
          </cell>
          <cell r="H944">
            <v>60830</v>
          </cell>
          <cell r="I944">
            <v>40417</v>
          </cell>
          <cell r="J944">
            <v>40417</v>
          </cell>
          <cell r="K944">
            <v>40417</v>
          </cell>
          <cell r="L944">
            <v>40417</v>
          </cell>
          <cell r="M944">
            <v>40417</v>
          </cell>
          <cell r="N944">
            <v>40417</v>
          </cell>
          <cell r="O944">
            <v>40417</v>
          </cell>
          <cell r="P944">
            <v>40417</v>
          </cell>
          <cell r="Q944">
            <v>20000</v>
          </cell>
        </row>
        <row r="945">
          <cell r="B945" t="str">
            <v>30412042103</v>
          </cell>
          <cell r="C945" t="str">
            <v>30412</v>
          </cell>
          <cell r="D945">
            <v>2103</v>
          </cell>
          <cell r="E945">
            <v>65500</v>
          </cell>
          <cell r="F945">
            <v>5458</v>
          </cell>
          <cell r="G945">
            <v>5458</v>
          </cell>
          <cell r="H945">
            <v>5458</v>
          </cell>
          <cell r="I945">
            <v>5458</v>
          </cell>
          <cell r="J945">
            <v>5458</v>
          </cell>
          <cell r="K945">
            <v>5458</v>
          </cell>
          <cell r="L945">
            <v>5458</v>
          </cell>
          <cell r="M945">
            <v>5458</v>
          </cell>
          <cell r="N945">
            <v>5458</v>
          </cell>
          <cell r="O945">
            <v>5458</v>
          </cell>
          <cell r="P945">
            <v>5458</v>
          </cell>
          <cell r="Q945">
            <v>5462</v>
          </cell>
        </row>
        <row r="946">
          <cell r="B946" t="str">
            <v>30412042201</v>
          </cell>
          <cell r="C946" t="str">
            <v>30412</v>
          </cell>
          <cell r="D946">
            <v>2201</v>
          </cell>
          <cell r="E946">
            <v>18000</v>
          </cell>
          <cell r="F946">
            <v>1500</v>
          </cell>
          <cell r="G946">
            <v>1500</v>
          </cell>
          <cell r="H946">
            <v>1500</v>
          </cell>
          <cell r="I946">
            <v>1500</v>
          </cell>
          <cell r="J946">
            <v>1500</v>
          </cell>
          <cell r="K946">
            <v>1500</v>
          </cell>
          <cell r="L946">
            <v>1500</v>
          </cell>
          <cell r="M946">
            <v>1500</v>
          </cell>
          <cell r="N946">
            <v>1500</v>
          </cell>
          <cell r="O946">
            <v>1500</v>
          </cell>
          <cell r="P946">
            <v>1500</v>
          </cell>
          <cell r="Q946">
            <v>1500</v>
          </cell>
        </row>
        <row r="947">
          <cell r="B947" t="str">
            <v>30412042202</v>
          </cell>
          <cell r="C947" t="str">
            <v>30412</v>
          </cell>
          <cell r="D947">
            <v>2202</v>
          </cell>
          <cell r="E947">
            <v>175677</v>
          </cell>
          <cell r="F947">
            <v>14640</v>
          </cell>
          <cell r="G947">
            <v>14640</v>
          </cell>
          <cell r="H947">
            <v>14640</v>
          </cell>
          <cell r="I947">
            <v>14640</v>
          </cell>
          <cell r="J947">
            <v>14640</v>
          </cell>
          <cell r="K947">
            <v>14640</v>
          </cell>
          <cell r="L947">
            <v>14640</v>
          </cell>
          <cell r="M947">
            <v>14640</v>
          </cell>
          <cell r="N947">
            <v>14640</v>
          </cell>
          <cell r="O947">
            <v>14640</v>
          </cell>
          <cell r="P947">
            <v>14640</v>
          </cell>
          <cell r="Q947">
            <v>14637</v>
          </cell>
        </row>
        <row r="948">
          <cell r="B948" t="str">
            <v>30412042306</v>
          </cell>
          <cell r="C948" t="str">
            <v>30412</v>
          </cell>
          <cell r="D948">
            <v>2306</v>
          </cell>
          <cell r="E948">
            <v>107000</v>
          </cell>
          <cell r="F948">
            <v>17834</v>
          </cell>
          <cell r="G948">
            <v>17830</v>
          </cell>
          <cell r="H948">
            <v>8917</v>
          </cell>
          <cell r="I948">
            <v>8917</v>
          </cell>
          <cell r="J948">
            <v>8917</v>
          </cell>
          <cell r="K948">
            <v>8917</v>
          </cell>
          <cell r="L948">
            <v>8917</v>
          </cell>
          <cell r="M948">
            <v>8917</v>
          </cell>
          <cell r="N948">
            <v>8917</v>
          </cell>
          <cell r="O948">
            <v>8917</v>
          </cell>
          <cell r="P948">
            <v>0</v>
          </cell>
          <cell r="Q948">
            <v>0</v>
          </cell>
        </row>
        <row r="949">
          <cell r="B949" t="str">
            <v>30412042701</v>
          </cell>
          <cell r="C949" t="str">
            <v>30412</v>
          </cell>
          <cell r="D949">
            <v>2701</v>
          </cell>
          <cell r="E949">
            <v>134600</v>
          </cell>
          <cell r="F949">
            <v>11217</v>
          </cell>
          <cell r="G949">
            <v>17430</v>
          </cell>
          <cell r="H949">
            <v>11217</v>
          </cell>
          <cell r="I949">
            <v>11217</v>
          </cell>
          <cell r="J949">
            <v>11217</v>
          </cell>
          <cell r="K949">
            <v>11217</v>
          </cell>
          <cell r="L949">
            <v>11217</v>
          </cell>
          <cell r="M949">
            <v>11217</v>
          </cell>
          <cell r="N949">
            <v>11217</v>
          </cell>
          <cell r="O949">
            <v>11217</v>
          </cell>
          <cell r="P949">
            <v>11217</v>
          </cell>
          <cell r="Q949">
            <v>5000</v>
          </cell>
        </row>
        <row r="950">
          <cell r="B950" t="str">
            <v>30412042702</v>
          </cell>
          <cell r="C950" t="str">
            <v>30412</v>
          </cell>
          <cell r="D950">
            <v>2702</v>
          </cell>
          <cell r="E950">
            <v>7400</v>
          </cell>
          <cell r="F950">
            <v>617</v>
          </cell>
          <cell r="G950">
            <v>1130</v>
          </cell>
          <cell r="H950">
            <v>617</v>
          </cell>
          <cell r="I950">
            <v>617</v>
          </cell>
          <cell r="J950">
            <v>617</v>
          </cell>
          <cell r="K950">
            <v>617</v>
          </cell>
          <cell r="L950">
            <v>617</v>
          </cell>
          <cell r="M950">
            <v>617</v>
          </cell>
          <cell r="N950">
            <v>617</v>
          </cell>
          <cell r="O950">
            <v>617</v>
          </cell>
          <cell r="P950">
            <v>617</v>
          </cell>
          <cell r="Q950">
            <v>100</v>
          </cell>
        </row>
        <row r="951">
          <cell r="B951" t="str">
            <v>30412042705</v>
          </cell>
          <cell r="C951" t="str">
            <v>30412</v>
          </cell>
          <cell r="D951">
            <v>2705</v>
          </cell>
          <cell r="E951">
            <v>7000</v>
          </cell>
          <cell r="F951">
            <v>583</v>
          </cell>
          <cell r="G951">
            <v>583</v>
          </cell>
          <cell r="H951">
            <v>583</v>
          </cell>
          <cell r="I951">
            <v>583</v>
          </cell>
          <cell r="J951">
            <v>583</v>
          </cell>
          <cell r="K951">
            <v>583</v>
          </cell>
          <cell r="L951">
            <v>583</v>
          </cell>
          <cell r="M951">
            <v>583</v>
          </cell>
          <cell r="N951">
            <v>583</v>
          </cell>
          <cell r="O951">
            <v>583</v>
          </cell>
          <cell r="P951">
            <v>583</v>
          </cell>
          <cell r="Q951">
            <v>587</v>
          </cell>
        </row>
        <row r="952">
          <cell r="B952" t="str">
            <v>30412042900</v>
          </cell>
          <cell r="C952" t="str">
            <v>30412</v>
          </cell>
          <cell r="D952">
            <v>2900</v>
          </cell>
          <cell r="E952">
            <v>340000</v>
          </cell>
          <cell r="F952">
            <v>30000</v>
          </cell>
          <cell r="G952">
            <v>30000</v>
          </cell>
          <cell r="H952">
            <v>30000</v>
          </cell>
          <cell r="I952">
            <v>30000</v>
          </cell>
          <cell r="J952">
            <v>30000</v>
          </cell>
          <cell r="K952">
            <v>30000</v>
          </cell>
          <cell r="L952">
            <v>30000</v>
          </cell>
          <cell r="M952">
            <v>30000</v>
          </cell>
          <cell r="N952">
            <v>30000</v>
          </cell>
          <cell r="O952">
            <v>30000</v>
          </cell>
          <cell r="P952">
            <v>30000</v>
          </cell>
          <cell r="Q952">
            <v>10000</v>
          </cell>
        </row>
        <row r="953">
          <cell r="B953" t="str">
            <v>30412042907</v>
          </cell>
          <cell r="C953" t="str">
            <v>30412</v>
          </cell>
          <cell r="D953">
            <v>2907</v>
          </cell>
          <cell r="E953">
            <v>105900</v>
          </cell>
          <cell r="F953">
            <v>8825</v>
          </cell>
          <cell r="G953">
            <v>8825</v>
          </cell>
          <cell r="H953">
            <v>8825</v>
          </cell>
          <cell r="I953">
            <v>8825</v>
          </cell>
          <cell r="J953">
            <v>8825</v>
          </cell>
          <cell r="K953">
            <v>8825</v>
          </cell>
          <cell r="L953">
            <v>8825</v>
          </cell>
          <cell r="M953">
            <v>8825</v>
          </cell>
          <cell r="N953">
            <v>8825</v>
          </cell>
          <cell r="O953">
            <v>8825</v>
          </cell>
          <cell r="P953">
            <v>8825</v>
          </cell>
          <cell r="Q953">
            <v>8825</v>
          </cell>
        </row>
        <row r="954">
          <cell r="B954" t="str">
            <v>30412042908</v>
          </cell>
          <cell r="C954" t="str">
            <v>30412</v>
          </cell>
          <cell r="D954">
            <v>2908</v>
          </cell>
          <cell r="E954">
            <v>500</v>
          </cell>
          <cell r="F954">
            <v>42</v>
          </cell>
          <cell r="G954">
            <v>42</v>
          </cell>
          <cell r="H954">
            <v>42</v>
          </cell>
          <cell r="I954">
            <v>42</v>
          </cell>
          <cell r="J954">
            <v>42</v>
          </cell>
          <cell r="K954">
            <v>42</v>
          </cell>
          <cell r="L954">
            <v>42</v>
          </cell>
          <cell r="M954">
            <v>42</v>
          </cell>
          <cell r="N954">
            <v>42</v>
          </cell>
          <cell r="O954">
            <v>42</v>
          </cell>
          <cell r="P954">
            <v>42</v>
          </cell>
          <cell r="Q954">
            <v>38</v>
          </cell>
        </row>
        <row r="955">
          <cell r="B955" t="str">
            <v>30412042925</v>
          </cell>
          <cell r="C955" t="str">
            <v>30412</v>
          </cell>
          <cell r="D955">
            <v>2925</v>
          </cell>
          <cell r="E955">
            <v>122600</v>
          </cell>
          <cell r="F955">
            <v>10217</v>
          </cell>
          <cell r="G955">
            <v>10217</v>
          </cell>
          <cell r="H955">
            <v>10217</v>
          </cell>
          <cell r="I955">
            <v>10217</v>
          </cell>
          <cell r="J955">
            <v>10217</v>
          </cell>
          <cell r="K955">
            <v>10217</v>
          </cell>
          <cell r="L955">
            <v>10217</v>
          </cell>
          <cell r="M955">
            <v>10217</v>
          </cell>
          <cell r="N955">
            <v>10217</v>
          </cell>
          <cell r="O955">
            <v>10217</v>
          </cell>
          <cell r="P955">
            <v>10217</v>
          </cell>
          <cell r="Q955">
            <v>10213</v>
          </cell>
        </row>
        <row r="956">
          <cell r="B956" t="str">
            <v>30412043101</v>
          </cell>
          <cell r="C956" t="str">
            <v>30412</v>
          </cell>
          <cell r="D956">
            <v>3101</v>
          </cell>
          <cell r="E956">
            <v>107700</v>
          </cell>
          <cell r="F956">
            <v>8975</v>
          </cell>
          <cell r="G956">
            <v>8975</v>
          </cell>
          <cell r="H956">
            <v>8975</v>
          </cell>
          <cell r="I956">
            <v>8975</v>
          </cell>
          <cell r="J956">
            <v>8975</v>
          </cell>
          <cell r="K956">
            <v>8975</v>
          </cell>
          <cell r="L956">
            <v>8975</v>
          </cell>
          <cell r="M956">
            <v>8975</v>
          </cell>
          <cell r="N956">
            <v>8975</v>
          </cell>
          <cell r="O956">
            <v>8975</v>
          </cell>
          <cell r="P956">
            <v>8975</v>
          </cell>
          <cell r="Q956">
            <v>8975</v>
          </cell>
        </row>
        <row r="957">
          <cell r="B957" t="str">
            <v>30412043103</v>
          </cell>
          <cell r="C957" t="str">
            <v>30412</v>
          </cell>
          <cell r="D957">
            <v>3103</v>
          </cell>
          <cell r="E957">
            <v>56775</v>
          </cell>
          <cell r="F957">
            <v>5000</v>
          </cell>
          <cell r="G957">
            <v>5000</v>
          </cell>
          <cell r="H957">
            <v>5000</v>
          </cell>
          <cell r="I957">
            <v>5000</v>
          </cell>
          <cell r="J957">
            <v>5000</v>
          </cell>
          <cell r="K957">
            <v>5000</v>
          </cell>
          <cell r="L957">
            <v>5000</v>
          </cell>
          <cell r="M957">
            <v>5000</v>
          </cell>
          <cell r="N957">
            <v>5000</v>
          </cell>
          <cell r="O957">
            <v>5000</v>
          </cell>
          <cell r="P957">
            <v>5000</v>
          </cell>
          <cell r="Q957">
            <v>1775</v>
          </cell>
        </row>
        <row r="958">
          <cell r="B958" t="str">
            <v>30412043106</v>
          </cell>
          <cell r="C958" t="str">
            <v>30412</v>
          </cell>
          <cell r="D958">
            <v>3106</v>
          </cell>
          <cell r="E958">
            <v>4500</v>
          </cell>
          <cell r="F958">
            <v>1500</v>
          </cell>
          <cell r="G958">
            <v>0</v>
          </cell>
          <cell r="H958">
            <v>1500</v>
          </cell>
          <cell r="I958">
            <v>0</v>
          </cell>
          <cell r="J958">
            <v>0</v>
          </cell>
          <cell r="K958">
            <v>1500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</row>
        <row r="959">
          <cell r="B959" t="str">
            <v>30412043302</v>
          </cell>
          <cell r="C959" t="str">
            <v>30412</v>
          </cell>
          <cell r="D959">
            <v>3302</v>
          </cell>
          <cell r="E959">
            <v>235000</v>
          </cell>
          <cell r="F959">
            <v>20000</v>
          </cell>
          <cell r="G959">
            <v>20000</v>
          </cell>
          <cell r="H959">
            <v>20000</v>
          </cell>
          <cell r="I959">
            <v>20000</v>
          </cell>
          <cell r="J959">
            <v>20000</v>
          </cell>
          <cell r="K959">
            <v>20000</v>
          </cell>
          <cell r="L959">
            <v>20000</v>
          </cell>
          <cell r="M959">
            <v>20000</v>
          </cell>
          <cell r="N959">
            <v>20000</v>
          </cell>
          <cell r="O959">
            <v>20000</v>
          </cell>
          <cell r="P959">
            <v>20000</v>
          </cell>
          <cell r="Q959">
            <v>15000</v>
          </cell>
        </row>
        <row r="960">
          <cell r="B960" t="str">
            <v>30412043303</v>
          </cell>
          <cell r="C960" t="str">
            <v>30412</v>
          </cell>
          <cell r="D960">
            <v>3303</v>
          </cell>
          <cell r="E960">
            <v>38400</v>
          </cell>
          <cell r="F960">
            <v>3200</v>
          </cell>
          <cell r="G960">
            <v>3200</v>
          </cell>
          <cell r="H960">
            <v>3200</v>
          </cell>
          <cell r="I960">
            <v>3200</v>
          </cell>
          <cell r="J960">
            <v>3200</v>
          </cell>
          <cell r="K960">
            <v>3200</v>
          </cell>
          <cell r="L960">
            <v>3200</v>
          </cell>
          <cell r="M960">
            <v>3200</v>
          </cell>
          <cell r="N960">
            <v>3200</v>
          </cell>
          <cell r="O960">
            <v>3200</v>
          </cell>
          <cell r="P960">
            <v>3200</v>
          </cell>
          <cell r="Q960">
            <v>3200</v>
          </cell>
        </row>
        <row r="961">
          <cell r="B961" t="str">
            <v>30412043401</v>
          </cell>
          <cell r="C961" t="str">
            <v>30412</v>
          </cell>
          <cell r="D961">
            <v>3401</v>
          </cell>
          <cell r="E961">
            <v>110000</v>
          </cell>
          <cell r="F961">
            <v>55000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55000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</row>
        <row r="962">
          <cell r="B962" t="str">
            <v>30413041302</v>
          </cell>
          <cell r="C962" t="str">
            <v>30413</v>
          </cell>
          <cell r="D962">
            <v>1302</v>
          </cell>
          <cell r="E962">
            <v>720000</v>
          </cell>
          <cell r="F962">
            <v>60000</v>
          </cell>
          <cell r="G962">
            <v>60000</v>
          </cell>
          <cell r="H962">
            <v>60000</v>
          </cell>
          <cell r="I962">
            <v>60000</v>
          </cell>
          <cell r="J962">
            <v>60000</v>
          </cell>
          <cell r="K962">
            <v>60000</v>
          </cell>
          <cell r="L962">
            <v>60000</v>
          </cell>
          <cell r="M962">
            <v>60000</v>
          </cell>
          <cell r="N962">
            <v>60000</v>
          </cell>
          <cell r="O962">
            <v>60000</v>
          </cell>
          <cell r="P962">
            <v>60000</v>
          </cell>
          <cell r="Q962">
            <v>60000</v>
          </cell>
        </row>
        <row r="963">
          <cell r="B963" t="str">
            <v>30413042103</v>
          </cell>
          <cell r="C963" t="str">
            <v>30413</v>
          </cell>
          <cell r="D963">
            <v>2103</v>
          </cell>
          <cell r="E963">
            <v>156000</v>
          </cell>
          <cell r="F963">
            <v>13000</v>
          </cell>
          <cell r="G963">
            <v>13000</v>
          </cell>
          <cell r="H963">
            <v>13000</v>
          </cell>
          <cell r="I963">
            <v>13000</v>
          </cell>
          <cell r="J963">
            <v>13000</v>
          </cell>
          <cell r="K963">
            <v>13000</v>
          </cell>
          <cell r="L963">
            <v>13000</v>
          </cell>
          <cell r="M963">
            <v>13000</v>
          </cell>
          <cell r="N963">
            <v>13000</v>
          </cell>
          <cell r="O963">
            <v>13000</v>
          </cell>
          <cell r="P963">
            <v>13000</v>
          </cell>
          <cell r="Q963">
            <v>13000</v>
          </cell>
        </row>
        <row r="964">
          <cell r="B964" t="str">
            <v>30413042202</v>
          </cell>
          <cell r="C964" t="str">
            <v>30413</v>
          </cell>
          <cell r="D964">
            <v>2202</v>
          </cell>
          <cell r="E964">
            <v>144362</v>
          </cell>
          <cell r="F964">
            <v>12030</v>
          </cell>
          <cell r="G964">
            <v>12030</v>
          </cell>
          <cell r="H964">
            <v>12030</v>
          </cell>
          <cell r="I964">
            <v>12030</v>
          </cell>
          <cell r="J964">
            <v>12030</v>
          </cell>
          <cell r="K964">
            <v>12030</v>
          </cell>
          <cell r="L964">
            <v>12030</v>
          </cell>
          <cell r="M964">
            <v>12030</v>
          </cell>
          <cell r="N964">
            <v>12030</v>
          </cell>
          <cell r="O964">
            <v>12030</v>
          </cell>
          <cell r="P964">
            <v>12030</v>
          </cell>
          <cell r="Q964">
            <v>12032</v>
          </cell>
        </row>
        <row r="965">
          <cell r="B965" t="str">
            <v>30413042306</v>
          </cell>
          <cell r="C965" t="str">
            <v>30413</v>
          </cell>
          <cell r="D965">
            <v>2306</v>
          </cell>
          <cell r="E965">
            <v>100000</v>
          </cell>
          <cell r="F965">
            <v>50000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50000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</row>
        <row r="966">
          <cell r="B966" t="str">
            <v>30413042501</v>
          </cell>
          <cell r="C966" t="str">
            <v>30413</v>
          </cell>
          <cell r="D966">
            <v>2501</v>
          </cell>
          <cell r="E966">
            <v>520400</v>
          </cell>
          <cell r="F966">
            <v>43366</v>
          </cell>
          <cell r="G966">
            <v>43366</v>
          </cell>
          <cell r="H966">
            <v>43366</v>
          </cell>
          <cell r="I966">
            <v>43366</v>
          </cell>
          <cell r="J966">
            <v>43366</v>
          </cell>
          <cell r="K966">
            <v>43366</v>
          </cell>
          <cell r="L966">
            <v>43366</v>
          </cell>
          <cell r="M966">
            <v>43366</v>
          </cell>
          <cell r="N966">
            <v>43366</v>
          </cell>
          <cell r="O966">
            <v>43366</v>
          </cell>
          <cell r="P966">
            <v>43366</v>
          </cell>
          <cell r="Q966">
            <v>43374</v>
          </cell>
        </row>
        <row r="967">
          <cell r="B967" t="str">
            <v>30413042701</v>
          </cell>
          <cell r="C967" t="str">
            <v>30413</v>
          </cell>
          <cell r="D967">
            <v>2701</v>
          </cell>
          <cell r="E967">
            <v>66000</v>
          </cell>
          <cell r="F967">
            <v>5500</v>
          </cell>
          <cell r="G967">
            <v>5500</v>
          </cell>
          <cell r="H967">
            <v>5500</v>
          </cell>
          <cell r="I967">
            <v>5500</v>
          </cell>
          <cell r="J967">
            <v>5500</v>
          </cell>
          <cell r="K967">
            <v>5500</v>
          </cell>
          <cell r="L967">
            <v>5500</v>
          </cell>
          <cell r="M967">
            <v>5500</v>
          </cell>
          <cell r="N967">
            <v>5500</v>
          </cell>
          <cell r="O967">
            <v>5500</v>
          </cell>
          <cell r="P967">
            <v>5500</v>
          </cell>
          <cell r="Q967">
            <v>5500</v>
          </cell>
        </row>
        <row r="968">
          <cell r="B968" t="str">
            <v>30413042702</v>
          </cell>
          <cell r="C968" t="str">
            <v>30413</v>
          </cell>
          <cell r="D968">
            <v>2702</v>
          </cell>
          <cell r="E968">
            <v>50000</v>
          </cell>
          <cell r="F968">
            <v>4166</v>
          </cell>
          <cell r="G968">
            <v>4166</v>
          </cell>
          <cell r="H968">
            <v>4166</v>
          </cell>
          <cell r="I968">
            <v>4166</v>
          </cell>
          <cell r="J968">
            <v>4166</v>
          </cell>
          <cell r="K968">
            <v>4166</v>
          </cell>
          <cell r="L968">
            <v>4166</v>
          </cell>
          <cell r="M968">
            <v>4166</v>
          </cell>
          <cell r="N968">
            <v>4166</v>
          </cell>
          <cell r="O968">
            <v>4166</v>
          </cell>
          <cell r="P968">
            <v>4166</v>
          </cell>
          <cell r="Q968">
            <v>4174</v>
          </cell>
        </row>
        <row r="969">
          <cell r="B969" t="str">
            <v>30413042705</v>
          </cell>
          <cell r="C969" t="str">
            <v>30413</v>
          </cell>
          <cell r="D969">
            <v>2705</v>
          </cell>
          <cell r="E969">
            <v>25000</v>
          </cell>
          <cell r="F969">
            <v>2083</v>
          </cell>
          <cell r="G969">
            <v>2083</v>
          </cell>
          <cell r="H969">
            <v>2083</v>
          </cell>
          <cell r="I969">
            <v>2083</v>
          </cell>
          <cell r="J969">
            <v>2083</v>
          </cell>
          <cell r="K969">
            <v>2083</v>
          </cell>
          <cell r="L969">
            <v>2083</v>
          </cell>
          <cell r="M969">
            <v>2083</v>
          </cell>
          <cell r="N969">
            <v>2083</v>
          </cell>
          <cell r="O969">
            <v>2083</v>
          </cell>
          <cell r="P969">
            <v>2083</v>
          </cell>
          <cell r="Q969">
            <v>2087</v>
          </cell>
        </row>
        <row r="970">
          <cell r="B970" t="str">
            <v>30413042900</v>
          </cell>
          <cell r="C970" t="str">
            <v>30413</v>
          </cell>
          <cell r="D970">
            <v>2900</v>
          </cell>
          <cell r="E970">
            <v>37100</v>
          </cell>
          <cell r="F970">
            <v>3091</v>
          </cell>
          <cell r="G970">
            <v>3091</v>
          </cell>
          <cell r="H970">
            <v>3091</v>
          </cell>
          <cell r="I970">
            <v>3091</v>
          </cell>
          <cell r="J970">
            <v>3091</v>
          </cell>
          <cell r="K970">
            <v>3091</v>
          </cell>
          <cell r="L970">
            <v>3091</v>
          </cell>
          <cell r="M970">
            <v>3091</v>
          </cell>
          <cell r="N970">
            <v>3091</v>
          </cell>
          <cell r="O970">
            <v>3091</v>
          </cell>
          <cell r="P970">
            <v>3091</v>
          </cell>
          <cell r="Q970">
            <v>3099</v>
          </cell>
        </row>
        <row r="971">
          <cell r="B971" t="str">
            <v>30413042907</v>
          </cell>
          <cell r="C971" t="str">
            <v>30413</v>
          </cell>
          <cell r="D971">
            <v>2907</v>
          </cell>
          <cell r="E971">
            <v>45000</v>
          </cell>
          <cell r="F971">
            <v>3750</v>
          </cell>
          <cell r="G971">
            <v>3750</v>
          </cell>
          <cell r="H971">
            <v>3750</v>
          </cell>
          <cell r="I971">
            <v>3750</v>
          </cell>
          <cell r="J971">
            <v>3750</v>
          </cell>
          <cell r="K971">
            <v>3750</v>
          </cell>
          <cell r="L971">
            <v>3750</v>
          </cell>
          <cell r="M971">
            <v>3750</v>
          </cell>
          <cell r="N971">
            <v>3750</v>
          </cell>
          <cell r="O971">
            <v>3750</v>
          </cell>
          <cell r="P971">
            <v>3750</v>
          </cell>
          <cell r="Q971">
            <v>3750</v>
          </cell>
        </row>
        <row r="972">
          <cell r="B972" t="str">
            <v>30413042908</v>
          </cell>
          <cell r="C972" t="str">
            <v>30413</v>
          </cell>
          <cell r="D972">
            <v>2908</v>
          </cell>
          <cell r="E972">
            <v>5400</v>
          </cell>
          <cell r="F972">
            <v>450</v>
          </cell>
          <cell r="G972">
            <v>450</v>
          </cell>
          <cell r="H972">
            <v>450</v>
          </cell>
          <cell r="I972">
            <v>450</v>
          </cell>
          <cell r="J972">
            <v>450</v>
          </cell>
          <cell r="K972">
            <v>450</v>
          </cell>
          <cell r="L972">
            <v>450</v>
          </cell>
          <cell r="M972">
            <v>450</v>
          </cell>
          <cell r="N972">
            <v>450</v>
          </cell>
          <cell r="O972">
            <v>450</v>
          </cell>
          <cell r="P972">
            <v>450</v>
          </cell>
          <cell r="Q972">
            <v>450</v>
          </cell>
        </row>
        <row r="973">
          <cell r="B973" t="str">
            <v>30413042925</v>
          </cell>
          <cell r="C973" t="str">
            <v>30413</v>
          </cell>
          <cell r="D973">
            <v>2925</v>
          </cell>
          <cell r="E973">
            <v>48000</v>
          </cell>
          <cell r="F973">
            <v>4000</v>
          </cell>
          <cell r="G973">
            <v>4000</v>
          </cell>
          <cell r="H973">
            <v>4000</v>
          </cell>
          <cell r="I973">
            <v>4000</v>
          </cell>
          <cell r="J973">
            <v>4000</v>
          </cell>
          <cell r="K973">
            <v>4000</v>
          </cell>
          <cell r="L973">
            <v>4000</v>
          </cell>
          <cell r="M973">
            <v>4000</v>
          </cell>
          <cell r="N973">
            <v>4000</v>
          </cell>
          <cell r="O973">
            <v>4000</v>
          </cell>
          <cell r="P973">
            <v>4000</v>
          </cell>
          <cell r="Q973">
            <v>4000</v>
          </cell>
        </row>
        <row r="974">
          <cell r="B974" t="str">
            <v>30413043101</v>
          </cell>
          <cell r="C974" t="str">
            <v>30413</v>
          </cell>
          <cell r="D974">
            <v>3101</v>
          </cell>
          <cell r="E974">
            <v>130500</v>
          </cell>
          <cell r="F974">
            <v>10875</v>
          </cell>
          <cell r="G974">
            <v>10875</v>
          </cell>
          <cell r="H974">
            <v>10875</v>
          </cell>
          <cell r="I974">
            <v>10875</v>
          </cell>
          <cell r="J974">
            <v>10875</v>
          </cell>
          <cell r="K974">
            <v>10875</v>
          </cell>
          <cell r="L974">
            <v>10875</v>
          </cell>
          <cell r="M974">
            <v>10875</v>
          </cell>
          <cell r="N974">
            <v>10875</v>
          </cell>
          <cell r="O974">
            <v>10875</v>
          </cell>
          <cell r="P974">
            <v>10875</v>
          </cell>
          <cell r="Q974">
            <v>10875</v>
          </cell>
        </row>
        <row r="975">
          <cell r="B975" t="str">
            <v>30413043103</v>
          </cell>
          <cell r="C975" t="str">
            <v>30413</v>
          </cell>
          <cell r="D975">
            <v>3103</v>
          </cell>
          <cell r="E975">
            <v>20000</v>
          </cell>
          <cell r="F975">
            <v>1666</v>
          </cell>
          <cell r="G975">
            <v>1666</v>
          </cell>
          <cell r="H975">
            <v>1666</v>
          </cell>
          <cell r="I975">
            <v>1666</v>
          </cell>
          <cell r="J975">
            <v>1666</v>
          </cell>
          <cell r="K975">
            <v>1666</v>
          </cell>
          <cell r="L975">
            <v>1666</v>
          </cell>
          <cell r="M975">
            <v>1666</v>
          </cell>
          <cell r="N975">
            <v>1666</v>
          </cell>
          <cell r="O975">
            <v>1666</v>
          </cell>
          <cell r="P975">
            <v>1666</v>
          </cell>
          <cell r="Q975">
            <v>1674</v>
          </cell>
        </row>
        <row r="976">
          <cell r="B976" t="str">
            <v>30413043110</v>
          </cell>
          <cell r="C976" t="str">
            <v>30413</v>
          </cell>
          <cell r="D976">
            <v>3110</v>
          </cell>
          <cell r="E976">
            <v>20000</v>
          </cell>
          <cell r="F976">
            <v>1666</v>
          </cell>
          <cell r="G976">
            <v>1666</v>
          </cell>
          <cell r="H976">
            <v>1666</v>
          </cell>
          <cell r="I976">
            <v>1666</v>
          </cell>
          <cell r="J976">
            <v>1666</v>
          </cell>
          <cell r="K976">
            <v>1666</v>
          </cell>
          <cell r="L976">
            <v>1666</v>
          </cell>
          <cell r="M976">
            <v>1666</v>
          </cell>
          <cell r="N976">
            <v>1666</v>
          </cell>
          <cell r="O976">
            <v>1666</v>
          </cell>
          <cell r="P976">
            <v>1666</v>
          </cell>
          <cell r="Q976">
            <v>1674</v>
          </cell>
        </row>
        <row r="977">
          <cell r="B977" t="str">
            <v>30413043112</v>
          </cell>
          <cell r="C977" t="str">
            <v>30413</v>
          </cell>
          <cell r="D977">
            <v>3112</v>
          </cell>
          <cell r="E977">
            <v>38000</v>
          </cell>
          <cell r="F977">
            <v>3166</v>
          </cell>
          <cell r="G977">
            <v>3166</v>
          </cell>
          <cell r="H977">
            <v>3166</v>
          </cell>
          <cell r="I977">
            <v>3166</v>
          </cell>
          <cell r="J977">
            <v>3166</v>
          </cell>
          <cell r="K977">
            <v>3166</v>
          </cell>
          <cell r="L977">
            <v>3166</v>
          </cell>
          <cell r="M977">
            <v>3166</v>
          </cell>
          <cell r="N977">
            <v>3166</v>
          </cell>
          <cell r="O977">
            <v>3166</v>
          </cell>
          <cell r="P977">
            <v>3166</v>
          </cell>
          <cell r="Q977">
            <v>3174</v>
          </cell>
        </row>
        <row r="978">
          <cell r="B978" t="str">
            <v>30413043302</v>
          </cell>
          <cell r="C978" t="str">
            <v>30413</v>
          </cell>
          <cell r="D978">
            <v>3302</v>
          </cell>
          <cell r="E978">
            <v>80000</v>
          </cell>
          <cell r="F978">
            <v>6666</v>
          </cell>
          <cell r="G978">
            <v>6666</v>
          </cell>
          <cell r="H978">
            <v>6666</v>
          </cell>
          <cell r="I978">
            <v>6666</v>
          </cell>
          <cell r="J978">
            <v>6666</v>
          </cell>
          <cell r="K978">
            <v>6666</v>
          </cell>
          <cell r="L978">
            <v>6666</v>
          </cell>
          <cell r="M978">
            <v>6666</v>
          </cell>
          <cell r="N978">
            <v>6666</v>
          </cell>
          <cell r="O978">
            <v>6666</v>
          </cell>
          <cell r="P978">
            <v>6666</v>
          </cell>
          <cell r="Q978">
            <v>6674</v>
          </cell>
        </row>
        <row r="979">
          <cell r="B979" t="str">
            <v>30413043303</v>
          </cell>
          <cell r="C979" t="str">
            <v>30413</v>
          </cell>
          <cell r="D979">
            <v>3303</v>
          </cell>
          <cell r="E979">
            <v>65000</v>
          </cell>
          <cell r="F979">
            <v>5416</v>
          </cell>
          <cell r="G979">
            <v>5416</v>
          </cell>
          <cell r="H979">
            <v>5416</v>
          </cell>
          <cell r="I979">
            <v>5416</v>
          </cell>
          <cell r="J979">
            <v>5416</v>
          </cell>
          <cell r="K979">
            <v>5416</v>
          </cell>
          <cell r="L979">
            <v>5416</v>
          </cell>
          <cell r="M979">
            <v>5416</v>
          </cell>
          <cell r="N979">
            <v>5416</v>
          </cell>
          <cell r="O979">
            <v>5416</v>
          </cell>
          <cell r="P979">
            <v>5416</v>
          </cell>
          <cell r="Q979">
            <v>5424</v>
          </cell>
        </row>
        <row r="980">
          <cell r="B980" t="str">
            <v>30414041302</v>
          </cell>
          <cell r="C980" t="str">
            <v>30414</v>
          </cell>
          <cell r="D980">
            <v>1302</v>
          </cell>
          <cell r="E980">
            <v>33700</v>
          </cell>
          <cell r="F980">
            <v>2808</v>
          </cell>
          <cell r="G980">
            <v>2808</v>
          </cell>
          <cell r="H980">
            <v>2808</v>
          </cell>
          <cell r="I980">
            <v>2808</v>
          </cell>
          <cell r="J980">
            <v>2808</v>
          </cell>
          <cell r="K980">
            <v>2808</v>
          </cell>
          <cell r="L980">
            <v>2808</v>
          </cell>
          <cell r="M980">
            <v>2808</v>
          </cell>
          <cell r="N980">
            <v>2808</v>
          </cell>
          <cell r="O980">
            <v>2808</v>
          </cell>
          <cell r="P980">
            <v>2808</v>
          </cell>
          <cell r="Q980">
            <v>2812</v>
          </cell>
        </row>
        <row r="981">
          <cell r="B981" t="str">
            <v>30414042103</v>
          </cell>
          <cell r="C981" t="str">
            <v>30414</v>
          </cell>
          <cell r="D981">
            <v>2103</v>
          </cell>
          <cell r="E981">
            <v>11500</v>
          </cell>
          <cell r="F981">
            <v>958</v>
          </cell>
          <cell r="G981">
            <v>958</v>
          </cell>
          <cell r="H981">
            <v>958</v>
          </cell>
          <cell r="I981">
            <v>958</v>
          </cell>
          <cell r="J981">
            <v>958</v>
          </cell>
          <cell r="K981">
            <v>958</v>
          </cell>
          <cell r="L981">
            <v>958</v>
          </cell>
          <cell r="M981">
            <v>958</v>
          </cell>
          <cell r="N981">
            <v>958</v>
          </cell>
          <cell r="O981">
            <v>958</v>
          </cell>
          <cell r="P981">
            <v>958</v>
          </cell>
          <cell r="Q981">
            <v>962</v>
          </cell>
        </row>
        <row r="982">
          <cell r="B982" t="str">
            <v>30414042202</v>
          </cell>
          <cell r="C982" t="str">
            <v>30414</v>
          </cell>
          <cell r="D982">
            <v>2202</v>
          </cell>
          <cell r="E982">
            <v>89940</v>
          </cell>
          <cell r="F982">
            <v>7495</v>
          </cell>
          <cell r="G982">
            <v>7495</v>
          </cell>
          <cell r="H982">
            <v>7495</v>
          </cell>
          <cell r="I982">
            <v>7495</v>
          </cell>
          <cell r="J982">
            <v>7495</v>
          </cell>
          <cell r="K982">
            <v>7495</v>
          </cell>
          <cell r="L982">
            <v>7495</v>
          </cell>
          <cell r="M982">
            <v>7495</v>
          </cell>
          <cell r="N982">
            <v>7495</v>
          </cell>
          <cell r="O982">
            <v>7495</v>
          </cell>
          <cell r="P982">
            <v>7495</v>
          </cell>
          <cell r="Q982">
            <v>7495</v>
          </cell>
        </row>
        <row r="983">
          <cell r="B983" t="str">
            <v>30414042306</v>
          </cell>
          <cell r="C983" t="str">
            <v>30414</v>
          </cell>
          <cell r="D983">
            <v>2306</v>
          </cell>
          <cell r="E983">
            <v>280300</v>
          </cell>
          <cell r="F983">
            <v>70075</v>
          </cell>
          <cell r="G983">
            <v>0</v>
          </cell>
          <cell r="H983">
            <v>0</v>
          </cell>
          <cell r="I983">
            <v>70075</v>
          </cell>
          <cell r="J983">
            <v>0</v>
          </cell>
          <cell r="K983">
            <v>0</v>
          </cell>
          <cell r="L983">
            <v>70075</v>
          </cell>
          <cell r="M983">
            <v>0</v>
          </cell>
          <cell r="N983">
            <v>0</v>
          </cell>
          <cell r="O983">
            <v>0</v>
          </cell>
          <cell r="P983">
            <v>70075</v>
          </cell>
          <cell r="Q983">
            <v>0</v>
          </cell>
        </row>
        <row r="984">
          <cell r="B984" t="str">
            <v>30414042701</v>
          </cell>
          <cell r="C984" t="str">
            <v>30414</v>
          </cell>
          <cell r="D984">
            <v>2701</v>
          </cell>
          <cell r="E984">
            <v>21800</v>
          </cell>
          <cell r="F984">
            <v>1817</v>
          </cell>
          <cell r="G984">
            <v>1817</v>
          </cell>
          <cell r="H984">
            <v>1817</v>
          </cell>
          <cell r="I984">
            <v>1817</v>
          </cell>
          <cell r="J984">
            <v>1817</v>
          </cell>
          <cell r="K984">
            <v>1817</v>
          </cell>
          <cell r="L984">
            <v>1817</v>
          </cell>
          <cell r="M984">
            <v>1817</v>
          </cell>
          <cell r="N984">
            <v>1817</v>
          </cell>
          <cell r="O984">
            <v>1817</v>
          </cell>
          <cell r="P984">
            <v>1817</v>
          </cell>
          <cell r="Q984">
            <v>1813</v>
          </cell>
        </row>
        <row r="985">
          <cell r="B985" t="str">
            <v>30414042702</v>
          </cell>
          <cell r="C985" t="str">
            <v>30414</v>
          </cell>
          <cell r="D985">
            <v>2702</v>
          </cell>
          <cell r="E985">
            <v>2700</v>
          </cell>
          <cell r="F985">
            <v>225</v>
          </cell>
          <cell r="G985">
            <v>225</v>
          </cell>
          <cell r="H985">
            <v>225</v>
          </cell>
          <cell r="I985">
            <v>225</v>
          </cell>
          <cell r="J985">
            <v>225</v>
          </cell>
          <cell r="K985">
            <v>225</v>
          </cell>
          <cell r="L985">
            <v>225</v>
          </cell>
          <cell r="M985">
            <v>225</v>
          </cell>
          <cell r="N985">
            <v>225</v>
          </cell>
          <cell r="O985">
            <v>225</v>
          </cell>
          <cell r="P985">
            <v>225</v>
          </cell>
          <cell r="Q985">
            <v>225</v>
          </cell>
        </row>
        <row r="986">
          <cell r="B986" t="str">
            <v>30414042705</v>
          </cell>
          <cell r="C986" t="str">
            <v>30414</v>
          </cell>
          <cell r="D986">
            <v>2705</v>
          </cell>
          <cell r="E986">
            <v>2500</v>
          </cell>
          <cell r="F986">
            <v>208</v>
          </cell>
          <cell r="G986">
            <v>208</v>
          </cell>
          <cell r="H986">
            <v>208</v>
          </cell>
          <cell r="I986">
            <v>208</v>
          </cell>
          <cell r="J986">
            <v>208</v>
          </cell>
          <cell r="K986">
            <v>208</v>
          </cell>
          <cell r="L986">
            <v>208</v>
          </cell>
          <cell r="M986">
            <v>208</v>
          </cell>
          <cell r="N986">
            <v>208</v>
          </cell>
          <cell r="O986">
            <v>208</v>
          </cell>
          <cell r="P986">
            <v>208</v>
          </cell>
          <cell r="Q986">
            <v>212</v>
          </cell>
        </row>
        <row r="987">
          <cell r="B987" t="str">
            <v>30414042800</v>
          </cell>
          <cell r="C987" t="str">
            <v>30414</v>
          </cell>
          <cell r="D987">
            <v>2800</v>
          </cell>
          <cell r="E987">
            <v>261000</v>
          </cell>
          <cell r="F987">
            <v>21750</v>
          </cell>
          <cell r="G987">
            <v>21750</v>
          </cell>
          <cell r="H987">
            <v>21750</v>
          </cell>
          <cell r="I987">
            <v>21750</v>
          </cell>
          <cell r="J987">
            <v>21750</v>
          </cell>
          <cell r="K987">
            <v>21750</v>
          </cell>
          <cell r="L987">
            <v>21750</v>
          </cell>
          <cell r="M987">
            <v>21750</v>
          </cell>
          <cell r="N987">
            <v>21750</v>
          </cell>
          <cell r="O987">
            <v>21750</v>
          </cell>
          <cell r="P987">
            <v>21750</v>
          </cell>
          <cell r="Q987">
            <v>21750</v>
          </cell>
        </row>
        <row r="988">
          <cell r="B988" t="str">
            <v>30414042900</v>
          </cell>
          <cell r="C988" t="str">
            <v>30414</v>
          </cell>
          <cell r="D988">
            <v>2900</v>
          </cell>
          <cell r="E988">
            <v>29400</v>
          </cell>
          <cell r="F988">
            <v>2450</v>
          </cell>
          <cell r="G988">
            <v>2450</v>
          </cell>
          <cell r="H988">
            <v>2450</v>
          </cell>
          <cell r="I988">
            <v>2450</v>
          </cell>
          <cell r="J988">
            <v>2450</v>
          </cell>
          <cell r="K988">
            <v>2450</v>
          </cell>
          <cell r="L988">
            <v>2450</v>
          </cell>
          <cell r="M988">
            <v>2450</v>
          </cell>
          <cell r="N988">
            <v>2450</v>
          </cell>
          <cell r="O988">
            <v>2450</v>
          </cell>
          <cell r="P988">
            <v>2450</v>
          </cell>
          <cell r="Q988">
            <v>2450</v>
          </cell>
        </row>
        <row r="989">
          <cell r="B989" t="str">
            <v>30414042907</v>
          </cell>
          <cell r="C989" t="str">
            <v>30414</v>
          </cell>
          <cell r="D989">
            <v>2907</v>
          </cell>
          <cell r="E989">
            <v>60000</v>
          </cell>
          <cell r="F989">
            <v>5000</v>
          </cell>
          <cell r="G989">
            <v>5000</v>
          </cell>
          <cell r="H989">
            <v>5000</v>
          </cell>
          <cell r="I989">
            <v>5000</v>
          </cell>
          <cell r="J989">
            <v>5000</v>
          </cell>
          <cell r="K989">
            <v>5000</v>
          </cell>
          <cell r="L989">
            <v>5000</v>
          </cell>
          <cell r="M989">
            <v>5000</v>
          </cell>
          <cell r="N989">
            <v>5000</v>
          </cell>
          <cell r="O989">
            <v>5000</v>
          </cell>
          <cell r="P989">
            <v>5000</v>
          </cell>
          <cell r="Q989">
            <v>5000</v>
          </cell>
        </row>
        <row r="990">
          <cell r="B990" t="str">
            <v>30414042908</v>
          </cell>
          <cell r="C990" t="str">
            <v>30414</v>
          </cell>
          <cell r="D990">
            <v>2908</v>
          </cell>
          <cell r="E990">
            <v>3400</v>
          </cell>
          <cell r="F990">
            <v>283</v>
          </cell>
          <cell r="G990">
            <v>283</v>
          </cell>
          <cell r="H990">
            <v>283</v>
          </cell>
          <cell r="I990">
            <v>283</v>
          </cell>
          <cell r="J990">
            <v>283</v>
          </cell>
          <cell r="K990">
            <v>283</v>
          </cell>
          <cell r="L990">
            <v>283</v>
          </cell>
          <cell r="M990">
            <v>283</v>
          </cell>
          <cell r="N990">
            <v>283</v>
          </cell>
          <cell r="O990">
            <v>283</v>
          </cell>
          <cell r="P990">
            <v>283</v>
          </cell>
          <cell r="Q990">
            <v>287</v>
          </cell>
        </row>
        <row r="991">
          <cell r="B991" t="str">
            <v>30414042925</v>
          </cell>
          <cell r="C991" t="str">
            <v>30414</v>
          </cell>
          <cell r="D991">
            <v>2925</v>
          </cell>
          <cell r="E991">
            <v>16100</v>
          </cell>
          <cell r="F991">
            <v>1342</v>
          </cell>
          <cell r="G991">
            <v>1342</v>
          </cell>
          <cell r="H991">
            <v>1342</v>
          </cell>
          <cell r="I991">
            <v>1342</v>
          </cell>
          <cell r="J991">
            <v>1342</v>
          </cell>
          <cell r="K991">
            <v>1342</v>
          </cell>
          <cell r="L991">
            <v>1342</v>
          </cell>
          <cell r="M991">
            <v>1342</v>
          </cell>
          <cell r="N991">
            <v>1342</v>
          </cell>
          <cell r="O991">
            <v>1342</v>
          </cell>
          <cell r="P991">
            <v>1342</v>
          </cell>
          <cell r="Q991">
            <v>1338</v>
          </cell>
        </row>
        <row r="992">
          <cell r="B992" t="str">
            <v>30414043101</v>
          </cell>
          <cell r="C992" t="str">
            <v>30414</v>
          </cell>
          <cell r="D992">
            <v>3101</v>
          </cell>
          <cell r="E992">
            <v>21000</v>
          </cell>
          <cell r="F992">
            <v>1750</v>
          </cell>
          <cell r="G992">
            <v>1750</v>
          </cell>
          <cell r="H992">
            <v>1750</v>
          </cell>
          <cell r="I992">
            <v>1750</v>
          </cell>
          <cell r="J992">
            <v>1750</v>
          </cell>
          <cell r="K992">
            <v>1750</v>
          </cell>
          <cell r="L992">
            <v>1750</v>
          </cell>
          <cell r="M992">
            <v>1750</v>
          </cell>
          <cell r="N992">
            <v>1750</v>
          </cell>
          <cell r="O992">
            <v>1750</v>
          </cell>
          <cell r="P992">
            <v>1750</v>
          </cell>
          <cell r="Q992">
            <v>1750</v>
          </cell>
        </row>
        <row r="993">
          <cell r="B993" t="str">
            <v>30414043103</v>
          </cell>
          <cell r="C993" t="str">
            <v>30414</v>
          </cell>
          <cell r="D993">
            <v>3103</v>
          </cell>
          <cell r="E993">
            <v>11900</v>
          </cell>
          <cell r="F993">
            <v>992</v>
          </cell>
          <cell r="G993">
            <v>992</v>
          </cell>
          <cell r="H993">
            <v>992</v>
          </cell>
          <cell r="I993">
            <v>992</v>
          </cell>
          <cell r="J993">
            <v>992</v>
          </cell>
          <cell r="K993">
            <v>992</v>
          </cell>
          <cell r="L993">
            <v>992</v>
          </cell>
          <cell r="M993">
            <v>992</v>
          </cell>
          <cell r="N993">
            <v>992</v>
          </cell>
          <cell r="O993">
            <v>992</v>
          </cell>
          <cell r="P993">
            <v>992</v>
          </cell>
          <cell r="Q993">
            <v>988</v>
          </cell>
        </row>
        <row r="994">
          <cell r="B994" t="str">
            <v>30414043108</v>
          </cell>
          <cell r="C994" t="str">
            <v>30414</v>
          </cell>
          <cell r="D994">
            <v>3108</v>
          </cell>
          <cell r="E994">
            <v>182400</v>
          </cell>
          <cell r="F994">
            <v>15200</v>
          </cell>
          <cell r="G994">
            <v>15200</v>
          </cell>
          <cell r="H994">
            <v>15200</v>
          </cell>
          <cell r="I994">
            <v>15200</v>
          </cell>
          <cell r="J994">
            <v>15200</v>
          </cell>
          <cell r="K994">
            <v>15200</v>
          </cell>
          <cell r="L994">
            <v>15200</v>
          </cell>
          <cell r="M994">
            <v>15200</v>
          </cell>
          <cell r="N994">
            <v>15200</v>
          </cell>
          <cell r="O994">
            <v>15200</v>
          </cell>
          <cell r="P994">
            <v>15200</v>
          </cell>
          <cell r="Q994">
            <v>15200</v>
          </cell>
        </row>
        <row r="995">
          <cell r="B995" t="str">
            <v>30414043111</v>
          </cell>
          <cell r="C995" t="str">
            <v>30414</v>
          </cell>
          <cell r="D995">
            <v>3111</v>
          </cell>
          <cell r="E995">
            <v>21400</v>
          </cell>
          <cell r="F995">
            <v>8915</v>
          </cell>
          <cell r="G995">
            <v>1783</v>
          </cell>
          <cell r="H995">
            <v>1783</v>
          </cell>
          <cell r="I995">
            <v>1783</v>
          </cell>
          <cell r="J995">
            <v>1783</v>
          </cell>
          <cell r="K995">
            <v>1783</v>
          </cell>
          <cell r="L995">
            <v>1783</v>
          </cell>
          <cell r="M995">
            <v>1787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</row>
        <row r="996">
          <cell r="B996" t="str">
            <v>30414043302</v>
          </cell>
          <cell r="C996" t="str">
            <v>30414</v>
          </cell>
          <cell r="D996">
            <v>3302</v>
          </cell>
          <cell r="E996">
            <v>81600</v>
          </cell>
          <cell r="F996">
            <v>6800</v>
          </cell>
          <cell r="G996">
            <v>6800</v>
          </cell>
          <cell r="H996">
            <v>6800</v>
          </cell>
          <cell r="I996">
            <v>6800</v>
          </cell>
          <cell r="J996">
            <v>6800</v>
          </cell>
          <cell r="K996">
            <v>6800</v>
          </cell>
          <cell r="L996">
            <v>6800</v>
          </cell>
          <cell r="M996">
            <v>6800</v>
          </cell>
          <cell r="N996">
            <v>6800</v>
          </cell>
          <cell r="O996">
            <v>6800</v>
          </cell>
          <cell r="P996">
            <v>6800</v>
          </cell>
          <cell r="Q996">
            <v>6800</v>
          </cell>
        </row>
        <row r="997">
          <cell r="B997" t="str">
            <v>30414043303</v>
          </cell>
          <cell r="C997" t="str">
            <v>30414</v>
          </cell>
          <cell r="D997">
            <v>3303</v>
          </cell>
          <cell r="E997">
            <v>9900</v>
          </cell>
          <cell r="F997">
            <v>825</v>
          </cell>
          <cell r="G997">
            <v>825</v>
          </cell>
          <cell r="H997">
            <v>825</v>
          </cell>
          <cell r="I997">
            <v>825</v>
          </cell>
          <cell r="J997">
            <v>825</v>
          </cell>
          <cell r="K997">
            <v>825</v>
          </cell>
          <cell r="L997">
            <v>825</v>
          </cell>
          <cell r="M997">
            <v>825</v>
          </cell>
          <cell r="N997">
            <v>825</v>
          </cell>
          <cell r="O997">
            <v>825</v>
          </cell>
          <cell r="P997">
            <v>825</v>
          </cell>
          <cell r="Q997">
            <v>825</v>
          </cell>
        </row>
        <row r="998">
          <cell r="B998" t="str">
            <v>30500031302</v>
          </cell>
          <cell r="C998" t="str">
            <v>30500</v>
          </cell>
          <cell r="D998">
            <v>1302</v>
          </cell>
          <cell r="E998">
            <v>245100</v>
          </cell>
          <cell r="F998">
            <v>20425</v>
          </cell>
          <cell r="G998">
            <v>20425</v>
          </cell>
          <cell r="H998">
            <v>20425</v>
          </cell>
          <cell r="I998">
            <v>20425</v>
          </cell>
          <cell r="J998">
            <v>20425</v>
          </cell>
          <cell r="K998">
            <v>20425</v>
          </cell>
          <cell r="L998">
            <v>20425</v>
          </cell>
          <cell r="M998">
            <v>20425</v>
          </cell>
          <cell r="N998">
            <v>20425</v>
          </cell>
          <cell r="O998">
            <v>20425</v>
          </cell>
          <cell r="P998">
            <v>20425</v>
          </cell>
          <cell r="Q998">
            <v>20425</v>
          </cell>
        </row>
        <row r="999">
          <cell r="B999" t="str">
            <v>30500032103</v>
          </cell>
          <cell r="C999" t="str">
            <v>30500</v>
          </cell>
          <cell r="D999">
            <v>2103</v>
          </cell>
          <cell r="E999">
            <v>57000</v>
          </cell>
          <cell r="F999">
            <v>4750</v>
          </cell>
          <cell r="G999">
            <v>4750</v>
          </cell>
          <cell r="H999">
            <v>4750</v>
          </cell>
          <cell r="I999">
            <v>4750</v>
          </cell>
          <cell r="J999">
            <v>4750</v>
          </cell>
          <cell r="K999">
            <v>4750</v>
          </cell>
          <cell r="L999">
            <v>4750</v>
          </cell>
          <cell r="M999">
            <v>4750</v>
          </cell>
          <cell r="N999">
            <v>4750</v>
          </cell>
          <cell r="O999">
            <v>4750</v>
          </cell>
          <cell r="P999">
            <v>4750</v>
          </cell>
          <cell r="Q999">
            <v>4750</v>
          </cell>
        </row>
        <row r="1000">
          <cell r="B1000" t="str">
            <v>30500032202</v>
          </cell>
          <cell r="C1000" t="str">
            <v>30500</v>
          </cell>
          <cell r="D1000">
            <v>2202</v>
          </cell>
          <cell r="E1000">
            <v>394259</v>
          </cell>
          <cell r="F1000">
            <v>32855</v>
          </cell>
          <cell r="G1000">
            <v>32855</v>
          </cell>
          <cell r="H1000">
            <v>32855</v>
          </cell>
          <cell r="I1000">
            <v>32855</v>
          </cell>
          <cell r="J1000">
            <v>32855</v>
          </cell>
          <cell r="K1000">
            <v>32855</v>
          </cell>
          <cell r="L1000">
            <v>32855</v>
          </cell>
          <cell r="M1000">
            <v>32855</v>
          </cell>
          <cell r="N1000">
            <v>32855</v>
          </cell>
          <cell r="O1000">
            <v>32855</v>
          </cell>
          <cell r="P1000">
            <v>32855</v>
          </cell>
          <cell r="Q1000">
            <v>32854</v>
          </cell>
        </row>
        <row r="1001">
          <cell r="B1001" t="str">
            <v>30500032207</v>
          </cell>
          <cell r="C1001" t="str">
            <v>30500</v>
          </cell>
          <cell r="D1001">
            <v>2207</v>
          </cell>
          <cell r="E1001">
            <v>370517</v>
          </cell>
          <cell r="F1001">
            <v>30876</v>
          </cell>
          <cell r="G1001">
            <v>30876</v>
          </cell>
          <cell r="H1001">
            <v>30876</v>
          </cell>
          <cell r="I1001">
            <v>30876</v>
          </cell>
          <cell r="J1001">
            <v>30876</v>
          </cell>
          <cell r="K1001">
            <v>30876</v>
          </cell>
          <cell r="L1001">
            <v>30876</v>
          </cell>
          <cell r="M1001">
            <v>30876</v>
          </cell>
          <cell r="N1001">
            <v>30876</v>
          </cell>
          <cell r="O1001">
            <v>30876</v>
          </cell>
          <cell r="P1001">
            <v>30876</v>
          </cell>
          <cell r="Q1001">
            <v>30881</v>
          </cell>
        </row>
        <row r="1002">
          <cell r="B1002" t="str">
            <v>30500032208</v>
          </cell>
          <cell r="C1002" t="str">
            <v>30500</v>
          </cell>
          <cell r="D1002">
            <v>2208</v>
          </cell>
          <cell r="E1002">
            <v>25799</v>
          </cell>
          <cell r="F1002">
            <v>2150</v>
          </cell>
          <cell r="G1002">
            <v>2150</v>
          </cell>
          <cell r="H1002">
            <v>2150</v>
          </cell>
          <cell r="I1002">
            <v>2150</v>
          </cell>
          <cell r="J1002">
            <v>2150</v>
          </cell>
          <cell r="K1002">
            <v>2150</v>
          </cell>
          <cell r="L1002">
            <v>2150</v>
          </cell>
          <cell r="M1002">
            <v>2150</v>
          </cell>
          <cell r="N1002">
            <v>2150</v>
          </cell>
          <cell r="O1002">
            <v>2150</v>
          </cell>
          <cell r="P1002">
            <v>2150</v>
          </cell>
          <cell r="Q1002">
            <v>2149</v>
          </cell>
        </row>
        <row r="1003">
          <cell r="B1003" t="str">
            <v>30500032306</v>
          </cell>
          <cell r="C1003" t="str">
            <v>30500</v>
          </cell>
          <cell r="D1003">
            <v>2306</v>
          </cell>
          <cell r="E1003">
            <v>194200</v>
          </cell>
          <cell r="F1003">
            <v>16183</v>
          </cell>
          <cell r="G1003">
            <v>16183</v>
          </cell>
          <cell r="H1003">
            <v>16183</v>
          </cell>
          <cell r="I1003">
            <v>16183</v>
          </cell>
          <cell r="J1003">
            <v>16183</v>
          </cell>
          <cell r="K1003">
            <v>16183</v>
          </cell>
          <cell r="L1003">
            <v>16183</v>
          </cell>
          <cell r="M1003">
            <v>16183</v>
          </cell>
          <cell r="N1003">
            <v>16183</v>
          </cell>
          <cell r="O1003">
            <v>16183</v>
          </cell>
          <cell r="P1003">
            <v>16183</v>
          </cell>
          <cell r="Q1003">
            <v>16187</v>
          </cell>
        </row>
        <row r="1004">
          <cell r="B1004" t="str">
            <v>30500032701</v>
          </cell>
          <cell r="C1004" t="str">
            <v>30500</v>
          </cell>
          <cell r="D1004">
            <v>2701</v>
          </cell>
          <cell r="E1004">
            <v>60100</v>
          </cell>
          <cell r="F1004">
            <v>5008</v>
          </cell>
          <cell r="G1004">
            <v>5008</v>
          </cell>
          <cell r="H1004">
            <v>5008</v>
          </cell>
          <cell r="I1004">
            <v>5008</v>
          </cell>
          <cell r="J1004">
            <v>5008</v>
          </cell>
          <cell r="K1004">
            <v>5008</v>
          </cell>
          <cell r="L1004">
            <v>5008</v>
          </cell>
          <cell r="M1004">
            <v>5008</v>
          </cell>
          <cell r="N1004">
            <v>5008</v>
          </cell>
          <cell r="O1004">
            <v>5008</v>
          </cell>
          <cell r="P1004">
            <v>5008</v>
          </cell>
          <cell r="Q1004">
            <v>5012</v>
          </cell>
        </row>
        <row r="1005">
          <cell r="B1005" t="str">
            <v>30500032702</v>
          </cell>
          <cell r="C1005" t="str">
            <v>30500</v>
          </cell>
          <cell r="D1005">
            <v>2702</v>
          </cell>
          <cell r="E1005">
            <v>23000</v>
          </cell>
          <cell r="F1005">
            <v>1917</v>
          </cell>
          <cell r="G1005">
            <v>1917</v>
          </cell>
          <cell r="H1005">
            <v>1917</v>
          </cell>
          <cell r="I1005">
            <v>1917</v>
          </cell>
          <cell r="J1005">
            <v>1917</v>
          </cell>
          <cell r="K1005">
            <v>1917</v>
          </cell>
          <cell r="L1005">
            <v>1917</v>
          </cell>
          <cell r="M1005">
            <v>1917</v>
          </cell>
          <cell r="N1005">
            <v>1917</v>
          </cell>
          <cell r="O1005">
            <v>1917</v>
          </cell>
          <cell r="P1005">
            <v>1917</v>
          </cell>
          <cell r="Q1005">
            <v>1913</v>
          </cell>
        </row>
        <row r="1006">
          <cell r="B1006" t="str">
            <v>30500032704</v>
          </cell>
          <cell r="C1006" t="str">
            <v>30500</v>
          </cell>
          <cell r="D1006">
            <v>2704</v>
          </cell>
          <cell r="E1006">
            <v>9300</v>
          </cell>
          <cell r="F1006">
            <v>775</v>
          </cell>
          <cell r="G1006">
            <v>775</v>
          </cell>
          <cell r="H1006">
            <v>775</v>
          </cell>
          <cell r="I1006">
            <v>775</v>
          </cell>
          <cell r="J1006">
            <v>775</v>
          </cell>
          <cell r="K1006">
            <v>775</v>
          </cell>
          <cell r="L1006">
            <v>775</v>
          </cell>
          <cell r="M1006">
            <v>775</v>
          </cell>
          <cell r="N1006">
            <v>775</v>
          </cell>
          <cell r="O1006">
            <v>775</v>
          </cell>
          <cell r="P1006">
            <v>775</v>
          </cell>
          <cell r="Q1006">
            <v>775</v>
          </cell>
        </row>
        <row r="1007">
          <cell r="B1007" t="str">
            <v>30500032705</v>
          </cell>
          <cell r="C1007" t="str">
            <v>30500</v>
          </cell>
          <cell r="D1007">
            <v>2705</v>
          </cell>
          <cell r="E1007">
            <v>11700</v>
          </cell>
          <cell r="F1007">
            <v>975</v>
          </cell>
          <cell r="G1007">
            <v>975</v>
          </cell>
          <cell r="H1007">
            <v>975</v>
          </cell>
          <cell r="I1007">
            <v>975</v>
          </cell>
          <cell r="J1007">
            <v>975</v>
          </cell>
          <cell r="K1007">
            <v>975</v>
          </cell>
          <cell r="L1007">
            <v>975</v>
          </cell>
          <cell r="M1007">
            <v>975</v>
          </cell>
          <cell r="N1007">
            <v>975</v>
          </cell>
          <cell r="O1007">
            <v>975</v>
          </cell>
          <cell r="P1007">
            <v>975</v>
          </cell>
          <cell r="Q1007">
            <v>975</v>
          </cell>
        </row>
        <row r="1008">
          <cell r="B1008" t="str">
            <v>30500032800</v>
          </cell>
          <cell r="C1008" t="str">
            <v>30500</v>
          </cell>
          <cell r="D1008">
            <v>2800</v>
          </cell>
          <cell r="E1008">
            <v>1070700</v>
          </cell>
          <cell r="F1008">
            <v>89225</v>
          </cell>
          <cell r="G1008">
            <v>89225</v>
          </cell>
          <cell r="H1008">
            <v>89225</v>
          </cell>
          <cell r="I1008">
            <v>89225</v>
          </cell>
          <cell r="J1008">
            <v>89225</v>
          </cell>
          <cell r="K1008">
            <v>89225</v>
          </cell>
          <cell r="L1008">
            <v>89225</v>
          </cell>
          <cell r="M1008">
            <v>89225</v>
          </cell>
          <cell r="N1008">
            <v>89225</v>
          </cell>
          <cell r="O1008">
            <v>89225</v>
          </cell>
          <cell r="P1008">
            <v>89225</v>
          </cell>
          <cell r="Q1008">
            <v>89225</v>
          </cell>
        </row>
        <row r="1009">
          <cell r="B1009" t="str">
            <v>30500032900</v>
          </cell>
          <cell r="C1009" t="str">
            <v>30500</v>
          </cell>
          <cell r="D1009">
            <v>2900</v>
          </cell>
          <cell r="E1009">
            <v>514300</v>
          </cell>
          <cell r="F1009">
            <v>42858</v>
          </cell>
          <cell r="G1009">
            <v>42858</v>
          </cell>
          <cell r="H1009">
            <v>42858</v>
          </cell>
          <cell r="I1009">
            <v>42858</v>
          </cell>
          <cell r="J1009">
            <v>42858</v>
          </cell>
          <cell r="K1009">
            <v>42858</v>
          </cell>
          <cell r="L1009">
            <v>42858</v>
          </cell>
          <cell r="M1009">
            <v>42858</v>
          </cell>
          <cell r="N1009">
            <v>42858</v>
          </cell>
          <cell r="O1009">
            <v>42858</v>
          </cell>
          <cell r="P1009">
            <v>42858</v>
          </cell>
          <cell r="Q1009">
            <v>42862</v>
          </cell>
        </row>
        <row r="1010">
          <cell r="B1010" t="str">
            <v>30500032907</v>
          </cell>
          <cell r="C1010" t="str">
            <v>30500</v>
          </cell>
          <cell r="D1010">
            <v>2907</v>
          </cell>
          <cell r="E1010">
            <v>479200</v>
          </cell>
          <cell r="F1010">
            <v>39933</v>
          </cell>
          <cell r="G1010">
            <v>39933</v>
          </cell>
          <cell r="H1010">
            <v>39933</v>
          </cell>
          <cell r="I1010">
            <v>39933</v>
          </cell>
          <cell r="J1010">
            <v>39933</v>
          </cell>
          <cell r="K1010">
            <v>39933</v>
          </cell>
          <cell r="L1010">
            <v>39933</v>
          </cell>
          <cell r="M1010">
            <v>39933</v>
          </cell>
          <cell r="N1010">
            <v>39933</v>
          </cell>
          <cell r="O1010">
            <v>39933</v>
          </cell>
          <cell r="P1010">
            <v>39933</v>
          </cell>
          <cell r="Q1010">
            <v>39937</v>
          </cell>
        </row>
        <row r="1011">
          <cell r="B1011" t="str">
            <v>30500032908</v>
          </cell>
          <cell r="C1011" t="str">
            <v>30500</v>
          </cell>
          <cell r="D1011">
            <v>2908</v>
          </cell>
          <cell r="E1011">
            <v>184300</v>
          </cell>
          <cell r="F1011">
            <v>15358</v>
          </cell>
          <cell r="G1011">
            <v>15358</v>
          </cell>
          <cell r="H1011">
            <v>15358</v>
          </cell>
          <cell r="I1011">
            <v>15358</v>
          </cell>
          <cell r="J1011">
            <v>15358</v>
          </cell>
          <cell r="K1011">
            <v>15358</v>
          </cell>
          <cell r="L1011">
            <v>15358</v>
          </cell>
          <cell r="M1011">
            <v>15358</v>
          </cell>
          <cell r="N1011">
            <v>15358</v>
          </cell>
          <cell r="O1011">
            <v>15358</v>
          </cell>
          <cell r="P1011">
            <v>15358</v>
          </cell>
          <cell r="Q1011">
            <v>15362</v>
          </cell>
        </row>
        <row r="1012">
          <cell r="B1012" t="str">
            <v>30500033101</v>
          </cell>
          <cell r="C1012" t="str">
            <v>30500</v>
          </cell>
          <cell r="D1012">
            <v>3101</v>
          </cell>
          <cell r="E1012">
            <v>78600</v>
          </cell>
          <cell r="F1012">
            <v>6550</v>
          </cell>
          <cell r="G1012">
            <v>6550</v>
          </cell>
          <cell r="H1012">
            <v>6550</v>
          </cell>
          <cell r="I1012">
            <v>6550</v>
          </cell>
          <cell r="J1012">
            <v>6550</v>
          </cell>
          <cell r="K1012">
            <v>6550</v>
          </cell>
          <cell r="L1012">
            <v>6550</v>
          </cell>
          <cell r="M1012">
            <v>6550</v>
          </cell>
          <cell r="N1012">
            <v>6550</v>
          </cell>
          <cell r="O1012">
            <v>6550</v>
          </cell>
          <cell r="P1012">
            <v>6550</v>
          </cell>
          <cell r="Q1012">
            <v>6550</v>
          </cell>
        </row>
        <row r="1013">
          <cell r="B1013" t="str">
            <v>30500033103</v>
          </cell>
          <cell r="C1013" t="str">
            <v>30500</v>
          </cell>
          <cell r="D1013">
            <v>3103</v>
          </cell>
          <cell r="E1013">
            <v>41000</v>
          </cell>
          <cell r="F1013">
            <v>3417</v>
          </cell>
          <cell r="G1013">
            <v>3417</v>
          </cell>
          <cell r="H1013">
            <v>3417</v>
          </cell>
          <cell r="I1013">
            <v>3417</v>
          </cell>
          <cell r="J1013">
            <v>3417</v>
          </cell>
          <cell r="K1013">
            <v>3417</v>
          </cell>
          <cell r="L1013">
            <v>3417</v>
          </cell>
          <cell r="M1013">
            <v>3417</v>
          </cell>
          <cell r="N1013">
            <v>3417</v>
          </cell>
          <cell r="O1013">
            <v>3417</v>
          </cell>
          <cell r="P1013">
            <v>3417</v>
          </cell>
          <cell r="Q1013">
            <v>3413</v>
          </cell>
        </row>
        <row r="1014">
          <cell r="B1014" t="str">
            <v>30500033106</v>
          </cell>
          <cell r="C1014" t="str">
            <v>30500</v>
          </cell>
          <cell r="D1014">
            <v>3106</v>
          </cell>
          <cell r="E1014">
            <v>17400</v>
          </cell>
          <cell r="F1014">
            <v>1450</v>
          </cell>
          <cell r="G1014">
            <v>1450</v>
          </cell>
          <cell r="H1014">
            <v>1450</v>
          </cell>
          <cell r="I1014">
            <v>1450</v>
          </cell>
          <cell r="J1014">
            <v>1450</v>
          </cell>
          <cell r="K1014">
            <v>1450</v>
          </cell>
          <cell r="L1014">
            <v>1450</v>
          </cell>
          <cell r="M1014">
            <v>1450</v>
          </cell>
          <cell r="N1014">
            <v>1450</v>
          </cell>
          <cell r="O1014">
            <v>1450</v>
          </cell>
          <cell r="P1014">
            <v>1450</v>
          </cell>
          <cell r="Q1014">
            <v>1450</v>
          </cell>
        </row>
        <row r="1015">
          <cell r="B1015" t="str">
            <v>30500033302</v>
          </cell>
          <cell r="C1015" t="str">
            <v>30500</v>
          </cell>
          <cell r="D1015">
            <v>3302</v>
          </cell>
          <cell r="E1015">
            <v>199200</v>
          </cell>
          <cell r="F1015">
            <v>16600</v>
          </cell>
          <cell r="G1015">
            <v>16600</v>
          </cell>
          <cell r="H1015">
            <v>16600</v>
          </cell>
          <cell r="I1015">
            <v>16600</v>
          </cell>
          <cell r="J1015">
            <v>16600</v>
          </cell>
          <cell r="K1015">
            <v>16600</v>
          </cell>
          <cell r="L1015">
            <v>16600</v>
          </cell>
          <cell r="M1015">
            <v>16600</v>
          </cell>
          <cell r="N1015">
            <v>16600</v>
          </cell>
          <cell r="O1015">
            <v>16600</v>
          </cell>
          <cell r="P1015">
            <v>16600</v>
          </cell>
          <cell r="Q1015">
            <v>16600</v>
          </cell>
        </row>
        <row r="1016">
          <cell r="B1016" t="str">
            <v>30500033303</v>
          </cell>
          <cell r="C1016" t="str">
            <v>30500</v>
          </cell>
          <cell r="D1016">
            <v>3303</v>
          </cell>
          <cell r="E1016">
            <v>26300</v>
          </cell>
          <cell r="F1016">
            <v>2192</v>
          </cell>
          <cell r="G1016">
            <v>2192</v>
          </cell>
          <cell r="H1016">
            <v>2192</v>
          </cell>
          <cell r="I1016">
            <v>2192</v>
          </cell>
          <cell r="J1016">
            <v>2192</v>
          </cell>
          <cell r="K1016">
            <v>2192</v>
          </cell>
          <cell r="L1016">
            <v>2192</v>
          </cell>
          <cell r="M1016">
            <v>2192</v>
          </cell>
          <cell r="N1016">
            <v>2192</v>
          </cell>
          <cell r="O1016">
            <v>2192</v>
          </cell>
          <cell r="P1016">
            <v>2192</v>
          </cell>
          <cell r="Q1016">
            <v>2188</v>
          </cell>
        </row>
        <row r="1017">
          <cell r="B1017" t="str">
            <v>30500033401</v>
          </cell>
          <cell r="C1017" t="str">
            <v>30500</v>
          </cell>
          <cell r="D1017">
            <v>3401</v>
          </cell>
          <cell r="E1017">
            <v>150800</v>
          </cell>
          <cell r="F1017">
            <v>12567</v>
          </cell>
          <cell r="G1017">
            <v>12567</v>
          </cell>
          <cell r="H1017">
            <v>12567</v>
          </cell>
          <cell r="I1017">
            <v>12567</v>
          </cell>
          <cell r="J1017">
            <v>12567</v>
          </cell>
          <cell r="K1017">
            <v>12567</v>
          </cell>
          <cell r="L1017">
            <v>12567</v>
          </cell>
          <cell r="M1017">
            <v>12567</v>
          </cell>
          <cell r="N1017">
            <v>12567</v>
          </cell>
          <cell r="O1017">
            <v>12567</v>
          </cell>
          <cell r="P1017">
            <v>12567</v>
          </cell>
          <cell r="Q1017">
            <v>12563</v>
          </cell>
        </row>
        <row r="1018">
          <cell r="B1018" t="str">
            <v>30501031302</v>
          </cell>
          <cell r="C1018" t="str">
            <v>30501</v>
          </cell>
          <cell r="D1018">
            <v>1302</v>
          </cell>
          <cell r="E1018">
            <v>130800</v>
          </cell>
          <cell r="F1018">
            <v>10900</v>
          </cell>
          <cell r="G1018">
            <v>10900</v>
          </cell>
          <cell r="H1018">
            <v>10900</v>
          </cell>
          <cell r="I1018">
            <v>10900</v>
          </cell>
          <cell r="J1018">
            <v>10900</v>
          </cell>
          <cell r="K1018">
            <v>10900</v>
          </cell>
          <cell r="L1018">
            <v>10900</v>
          </cell>
          <cell r="M1018">
            <v>10900</v>
          </cell>
          <cell r="N1018">
            <v>10900</v>
          </cell>
          <cell r="O1018">
            <v>10900</v>
          </cell>
          <cell r="P1018">
            <v>10900</v>
          </cell>
          <cell r="Q1018">
            <v>10900</v>
          </cell>
        </row>
        <row r="1019">
          <cell r="B1019" t="str">
            <v>30501032103</v>
          </cell>
          <cell r="C1019" t="str">
            <v>30501</v>
          </cell>
          <cell r="D1019">
            <v>2103</v>
          </cell>
          <cell r="E1019">
            <v>19400</v>
          </cell>
          <cell r="F1019">
            <v>1617</v>
          </cell>
          <cell r="G1019">
            <v>1617</v>
          </cell>
          <cell r="H1019">
            <v>1617</v>
          </cell>
          <cell r="I1019">
            <v>1617</v>
          </cell>
          <cell r="J1019">
            <v>1617</v>
          </cell>
          <cell r="K1019">
            <v>1617</v>
          </cell>
          <cell r="L1019">
            <v>1617</v>
          </cell>
          <cell r="M1019">
            <v>1617</v>
          </cell>
          <cell r="N1019">
            <v>1617</v>
          </cell>
          <cell r="O1019">
            <v>1617</v>
          </cell>
          <cell r="P1019">
            <v>1617</v>
          </cell>
          <cell r="Q1019">
            <v>1613</v>
          </cell>
        </row>
        <row r="1020">
          <cell r="B1020" t="str">
            <v>30501032201</v>
          </cell>
          <cell r="C1020" t="str">
            <v>30501</v>
          </cell>
          <cell r="D1020">
            <v>2201</v>
          </cell>
          <cell r="E1020">
            <v>11200</v>
          </cell>
          <cell r="F1020">
            <v>933</v>
          </cell>
          <cell r="G1020">
            <v>933</v>
          </cell>
          <cell r="H1020">
            <v>933</v>
          </cell>
          <cell r="I1020">
            <v>933</v>
          </cell>
          <cell r="J1020">
            <v>933</v>
          </cell>
          <cell r="K1020">
            <v>933</v>
          </cell>
          <cell r="L1020">
            <v>933</v>
          </cell>
          <cell r="M1020">
            <v>933</v>
          </cell>
          <cell r="N1020">
            <v>933</v>
          </cell>
          <cell r="O1020">
            <v>933</v>
          </cell>
          <cell r="P1020">
            <v>933</v>
          </cell>
          <cell r="Q1020">
            <v>937</v>
          </cell>
        </row>
        <row r="1021">
          <cell r="B1021" t="str">
            <v>30501032202</v>
          </cell>
          <cell r="C1021" t="str">
            <v>30501</v>
          </cell>
          <cell r="D1021">
            <v>2202</v>
          </cell>
          <cell r="E1021">
            <v>109499</v>
          </cell>
          <cell r="F1021">
            <v>9125</v>
          </cell>
          <cell r="G1021">
            <v>9125</v>
          </cell>
          <cell r="H1021">
            <v>9125</v>
          </cell>
          <cell r="I1021">
            <v>9125</v>
          </cell>
          <cell r="J1021">
            <v>9125</v>
          </cell>
          <cell r="K1021">
            <v>9125</v>
          </cell>
          <cell r="L1021">
            <v>9125</v>
          </cell>
          <cell r="M1021">
            <v>9125</v>
          </cell>
          <cell r="N1021">
            <v>9125</v>
          </cell>
          <cell r="O1021">
            <v>9125</v>
          </cell>
          <cell r="P1021">
            <v>9125</v>
          </cell>
          <cell r="Q1021">
            <v>9124</v>
          </cell>
        </row>
        <row r="1022">
          <cell r="B1022" t="str">
            <v>30501032207</v>
          </cell>
          <cell r="C1022" t="str">
            <v>30501</v>
          </cell>
          <cell r="D1022">
            <v>2207</v>
          </cell>
          <cell r="E1022">
            <v>110440</v>
          </cell>
          <cell r="F1022">
            <v>9203</v>
          </cell>
          <cell r="G1022">
            <v>9203</v>
          </cell>
          <cell r="H1022">
            <v>9203</v>
          </cell>
          <cell r="I1022">
            <v>9203</v>
          </cell>
          <cell r="J1022">
            <v>9203</v>
          </cell>
          <cell r="K1022">
            <v>9203</v>
          </cell>
          <cell r="L1022">
            <v>9203</v>
          </cell>
          <cell r="M1022">
            <v>9203</v>
          </cell>
          <cell r="N1022">
            <v>9203</v>
          </cell>
          <cell r="O1022">
            <v>9203</v>
          </cell>
          <cell r="P1022">
            <v>9203</v>
          </cell>
          <cell r="Q1022">
            <v>9207</v>
          </cell>
        </row>
        <row r="1023">
          <cell r="B1023" t="str">
            <v>30501032208</v>
          </cell>
          <cell r="C1023" t="str">
            <v>30501</v>
          </cell>
          <cell r="D1023">
            <v>2208</v>
          </cell>
          <cell r="E1023">
            <v>3314</v>
          </cell>
          <cell r="F1023">
            <v>276</v>
          </cell>
          <cell r="G1023">
            <v>276</v>
          </cell>
          <cell r="H1023">
            <v>276</v>
          </cell>
          <cell r="I1023">
            <v>276</v>
          </cell>
          <cell r="J1023">
            <v>276</v>
          </cell>
          <cell r="K1023">
            <v>276</v>
          </cell>
          <cell r="L1023">
            <v>276</v>
          </cell>
          <cell r="M1023">
            <v>276</v>
          </cell>
          <cell r="N1023">
            <v>276</v>
          </cell>
          <cell r="O1023">
            <v>276</v>
          </cell>
          <cell r="P1023">
            <v>276</v>
          </cell>
          <cell r="Q1023">
            <v>278</v>
          </cell>
        </row>
        <row r="1024">
          <cell r="B1024" t="str">
            <v>30501032306</v>
          </cell>
          <cell r="C1024" t="str">
            <v>30501</v>
          </cell>
          <cell r="D1024">
            <v>2306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</row>
        <row r="1025">
          <cell r="B1025" t="str">
            <v>30501032701</v>
          </cell>
          <cell r="C1025" t="str">
            <v>30501</v>
          </cell>
          <cell r="D1025">
            <v>2701</v>
          </cell>
          <cell r="E1025">
            <v>54600</v>
          </cell>
          <cell r="F1025">
            <v>4550</v>
          </cell>
          <cell r="G1025">
            <v>4550</v>
          </cell>
          <cell r="H1025">
            <v>4550</v>
          </cell>
          <cell r="I1025">
            <v>4550</v>
          </cell>
          <cell r="J1025">
            <v>4550</v>
          </cell>
          <cell r="K1025">
            <v>4550</v>
          </cell>
          <cell r="L1025">
            <v>4550</v>
          </cell>
          <cell r="M1025">
            <v>4550</v>
          </cell>
          <cell r="N1025">
            <v>4550</v>
          </cell>
          <cell r="O1025">
            <v>4550</v>
          </cell>
          <cell r="P1025">
            <v>4550</v>
          </cell>
          <cell r="Q1025">
            <v>4550</v>
          </cell>
        </row>
        <row r="1026">
          <cell r="B1026" t="str">
            <v>30501032702</v>
          </cell>
          <cell r="C1026" t="str">
            <v>30501</v>
          </cell>
          <cell r="D1026">
            <v>2702</v>
          </cell>
          <cell r="E1026">
            <v>14200</v>
          </cell>
          <cell r="F1026">
            <v>1183</v>
          </cell>
          <cell r="G1026">
            <v>1183</v>
          </cell>
          <cell r="H1026">
            <v>1183</v>
          </cell>
          <cell r="I1026">
            <v>1183</v>
          </cell>
          <cell r="J1026">
            <v>1183</v>
          </cell>
          <cell r="K1026">
            <v>1183</v>
          </cell>
          <cell r="L1026">
            <v>1183</v>
          </cell>
          <cell r="M1026">
            <v>1183</v>
          </cell>
          <cell r="N1026">
            <v>1183</v>
          </cell>
          <cell r="O1026">
            <v>1183</v>
          </cell>
          <cell r="P1026">
            <v>1183</v>
          </cell>
          <cell r="Q1026">
            <v>1187</v>
          </cell>
        </row>
        <row r="1027">
          <cell r="B1027" t="str">
            <v>30501032704</v>
          </cell>
          <cell r="C1027" t="str">
            <v>30501</v>
          </cell>
          <cell r="D1027">
            <v>2704</v>
          </cell>
          <cell r="E1027">
            <v>31200</v>
          </cell>
          <cell r="F1027">
            <v>2600</v>
          </cell>
          <cell r="G1027">
            <v>2600</v>
          </cell>
          <cell r="H1027">
            <v>2600</v>
          </cell>
          <cell r="I1027">
            <v>2600</v>
          </cell>
          <cell r="J1027">
            <v>2600</v>
          </cell>
          <cell r="K1027">
            <v>2600</v>
          </cell>
          <cell r="L1027">
            <v>2600</v>
          </cell>
          <cell r="M1027">
            <v>2600</v>
          </cell>
          <cell r="N1027">
            <v>2600</v>
          </cell>
          <cell r="O1027">
            <v>2600</v>
          </cell>
          <cell r="P1027">
            <v>2600</v>
          </cell>
          <cell r="Q1027">
            <v>2600</v>
          </cell>
        </row>
        <row r="1028">
          <cell r="B1028" t="str">
            <v>30501032705</v>
          </cell>
          <cell r="C1028" t="str">
            <v>30501</v>
          </cell>
          <cell r="D1028">
            <v>2705</v>
          </cell>
          <cell r="E1028">
            <v>20200</v>
          </cell>
          <cell r="F1028">
            <v>1683</v>
          </cell>
          <cell r="G1028">
            <v>1683</v>
          </cell>
          <cell r="H1028">
            <v>1683</v>
          </cell>
          <cell r="I1028">
            <v>1683</v>
          </cell>
          <cell r="J1028">
            <v>1683</v>
          </cell>
          <cell r="K1028">
            <v>1683</v>
          </cell>
          <cell r="L1028">
            <v>1683</v>
          </cell>
          <cell r="M1028">
            <v>1683</v>
          </cell>
          <cell r="N1028">
            <v>1683</v>
          </cell>
          <cell r="O1028">
            <v>1683</v>
          </cell>
          <cell r="P1028">
            <v>1683</v>
          </cell>
          <cell r="Q1028">
            <v>1687</v>
          </cell>
        </row>
        <row r="1029">
          <cell r="B1029" t="str">
            <v>30501032900</v>
          </cell>
          <cell r="C1029" t="str">
            <v>30501</v>
          </cell>
          <cell r="D1029">
            <v>2900</v>
          </cell>
          <cell r="E1029">
            <v>97400</v>
          </cell>
          <cell r="F1029">
            <v>8117</v>
          </cell>
          <cell r="G1029">
            <v>8117</v>
          </cell>
          <cell r="H1029">
            <v>8117</v>
          </cell>
          <cell r="I1029">
            <v>8117</v>
          </cell>
          <cell r="J1029">
            <v>8117</v>
          </cell>
          <cell r="K1029">
            <v>8117</v>
          </cell>
          <cell r="L1029">
            <v>8117</v>
          </cell>
          <cell r="M1029">
            <v>8117</v>
          </cell>
          <cell r="N1029">
            <v>8117</v>
          </cell>
          <cell r="O1029">
            <v>8117</v>
          </cell>
          <cell r="P1029">
            <v>8117</v>
          </cell>
          <cell r="Q1029">
            <v>8113</v>
          </cell>
        </row>
        <row r="1030">
          <cell r="B1030" t="str">
            <v>30501032907</v>
          </cell>
          <cell r="C1030" t="str">
            <v>30501</v>
          </cell>
          <cell r="D1030">
            <v>2907</v>
          </cell>
          <cell r="E1030">
            <v>71000</v>
          </cell>
          <cell r="F1030">
            <v>5917</v>
          </cell>
          <cell r="G1030">
            <v>5917</v>
          </cell>
          <cell r="H1030">
            <v>5917</v>
          </cell>
          <cell r="I1030">
            <v>5917</v>
          </cell>
          <cell r="J1030">
            <v>5917</v>
          </cell>
          <cell r="K1030">
            <v>5917</v>
          </cell>
          <cell r="L1030">
            <v>5917</v>
          </cell>
          <cell r="M1030">
            <v>5917</v>
          </cell>
          <cell r="N1030">
            <v>5917</v>
          </cell>
          <cell r="O1030">
            <v>5917</v>
          </cell>
          <cell r="P1030">
            <v>5917</v>
          </cell>
          <cell r="Q1030">
            <v>5913</v>
          </cell>
        </row>
        <row r="1031">
          <cell r="B1031" t="str">
            <v>30501033101</v>
          </cell>
          <cell r="C1031" t="str">
            <v>30501</v>
          </cell>
          <cell r="D1031">
            <v>3101</v>
          </cell>
          <cell r="E1031">
            <v>23500</v>
          </cell>
          <cell r="F1031">
            <v>1958</v>
          </cell>
          <cell r="G1031">
            <v>1958</v>
          </cell>
          <cell r="H1031">
            <v>1958</v>
          </cell>
          <cell r="I1031">
            <v>1958</v>
          </cell>
          <cell r="J1031">
            <v>1958</v>
          </cell>
          <cell r="K1031">
            <v>1958</v>
          </cell>
          <cell r="L1031">
            <v>1958</v>
          </cell>
          <cell r="M1031">
            <v>1958</v>
          </cell>
          <cell r="N1031">
            <v>1958</v>
          </cell>
          <cell r="O1031">
            <v>1958</v>
          </cell>
          <cell r="P1031">
            <v>1958</v>
          </cell>
          <cell r="Q1031">
            <v>1962</v>
          </cell>
        </row>
        <row r="1032">
          <cell r="B1032" t="str">
            <v>30501033103</v>
          </cell>
          <cell r="C1032" t="str">
            <v>30501</v>
          </cell>
          <cell r="D1032">
            <v>3103</v>
          </cell>
          <cell r="E1032">
            <v>34700</v>
          </cell>
          <cell r="F1032">
            <v>2892</v>
          </cell>
          <cell r="G1032">
            <v>2892</v>
          </cell>
          <cell r="H1032">
            <v>2892</v>
          </cell>
          <cell r="I1032">
            <v>2892</v>
          </cell>
          <cell r="J1032">
            <v>2892</v>
          </cell>
          <cell r="K1032">
            <v>2892</v>
          </cell>
          <cell r="L1032">
            <v>2892</v>
          </cell>
          <cell r="M1032">
            <v>2892</v>
          </cell>
          <cell r="N1032">
            <v>2892</v>
          </cell>
          <cell r="O1032">
            <v>2892</v>
          </cell>
          <cell r="P1032">
            <v>2892</v>
          </cell>
          <cell r="Q1032">
            <v>2888</v>
          </cell>
        </row>
        <row r="1033">
          <cell r="B1033" t="str">
            <v>30501033106</v>
          </cell>
          <cell r="C1033" t="str">
            <v>30501</v>
          </cell>
          <cell r="D1033">
            <v>3106</v>
          </cell>
          <cell r="E1033">
            <v>2400</v>
          </cell>
          <cell r="F1033">
            <v>200</v>
          </cell>
          <cell r="G1033">
            <v>200</v>
          </cell>
          <cell r="H1033">
            <v>200</v>
          </cell>
          <cell r="I1033">
            <v>200</v>
          </cell>
          <cell r="J1033">
            <v>200</v>
          </cell>
          <cell r="K1033">
            <v>200</v>
          </cell>
          <cell r="L1033">
            <v>200</v>
          </cell>
          <cell r="M1033">
            <v>200</v>
          </cell>
          <cell r="N1033">
            <v>200</v>
          </cell>
          <cell r="O1033">
            <v>200</v>
          </cell>
          <cell r="P1033">
            <v>200</v>
          </cell>
          <cell r="Q1033">
            <v>200</v>
          </cell>
        </row>
        <row r="1034">
          <cell r="B1034" t="str">
            <v>30501033302</v>
          </cell>
          <cell r="C1034" t="str">
            <v>30501</v>
          </cell>
          <cell r="D1034">
            <v>3302</v>
          </cell>
          <cell r="E1034">
            <v>234200</v>
          </cell>
          <cell r="F1034">
            <v>19517</v>
          </cell>
          <cell r="G1034">
            <v>19517</v>
          </cell>
          <cell r="H1034">
            <v>19517</v>
          </cell>
          <cell r="I1034">
            <v>19517</v>
          </cell>
          <cell r="J1034">
            <v>19517</v>
          </cell>
          <cell r="K1034">
            <v>19517</v>
          </cell>
          <cell r="L1034">
            <v>19517</v>
          </cell>
          <cell r="M1034">
            <v>19517</v>
          </cell>
          <cell r="N1034">
            <v>19517</v>
          </cell>
          <cell r="O1034">
            <v>19517</v>
          </cell>
          <cell r="P1034">
            <v>19517</v>
          </cell>
          <cell r="Q1034">
            <v>19513</v>
          </cell>
        </row>
        <row r="1035">
          <cell r="B1035" t="str">
            <v>30501033303</v>
          </cell>
          <cell r="C1035" t="str">
            <v>30501</v>
          </cell>
          <cell r="D1035">
            <v>3303</v>
          </cell>
          <cell r="E1035">
            <v>28100</v>
          </cell>
          <cell r="F1035">
            <v>2342</v>
          </cell>
          <cell r="G1035">
            <v>2342</v>
          </cell>
          <cell r="H1035">
            <v>2342</v>
          </cell>
          <cell r="I1035">
            <v>2342</v>
          </cell>
          <cell r="J1035">
            <v>2342</v>
          </cell>
          <cell r="K1035">
            <v>2342</v>
          </cell>
          <cell r="L1035">
            <v>2342</v>
          </cell>
          <cell r="M1035">
            <v>2342</v>
          </cell>
          <cell r="N1035">
            <v>2342</v>
          </cell>
          <cell r="O1035">
            <v>2342</v>
          </cell>
          <cell r="P1035">
            <v>2342</v>
          </cell>
          <cell r="Q1035">
            <v>2338</v>
          </cell>
        </row>
        <row r="1036">
          <cell r="B1036" t="str">
            <v>30502031302</v>
          </cell>
          <cell r="C1036" t="str">
            <v>30502</v>
          </cell>
          <cell r="D1036">
            <v>1302</v>
          </cell>
          <cell r="E1036">
            <v>69300</v>
          </cell>
          <cell r="F1036">
            <v>5775</v>
          </cell>
          <cell r="G1036">
            <v>5775</v>
          </cell>
          <cell r="H1036">
            <v>5775</v>
          </cell>
          <cell r="I1036">
            <v>5775</v>
          </cell>
          <cell r="J1036">
            <v>5775</v>
          </cell>
          <cell r="K1036">
            <v>5775</v>
          </cell>
          <cell r="L1036">
            <v>5775</v>
          </cell>
          <cell r="M1036">
            <v>5775</v>
          </cell>
          <cell r="N1036">
            <v>5775</v>
          </cell>
          <cell r="O1036">
            <v>5775</v>
          </cell>
          <cell r="P1036">
            <v>5775</v>
          </cell>
          <cell r="Q1036">
            <v>5775</v>
          </cell>
        </row>
        <row r="1037">
          <cell r="B1037" t="str">
            <v>30502032103</v>
          </cell>
          <cell r="C1037" t="str">
            <v>30502</v>
          </cell>
          <cell r="D1037">
            <v>2103</v>
          </cell>
          <cell r="E1037">
            <v>3300</v>
          </cell>
          <cell r="F1037">
            <v>275</v>
          </cell>
          <cell r="G1037">
            <v>275</v>
          </cell>
          <cell r="H1037">
            <v>275</v>
          </cell>
          <cell r="I1037">
            <v>275</v>
          </cell>
          <cell r="J1037">
            <v>275</v>
          </cell>
          <cell r="K1037">
            <v>275</v>
          </cell>
          <cell r="L1037">
            <v>275</v>
          </cell>
          <cell r="M1037">
            <v>275</v>
          </cell>
          <cell r="N1037">
            <v>275</v>
          </cell>
          <cell r="O1037">
            <v>275</v>
          </cell>
          <cell r="P1037">
            <v>275</v>
          </cell>
          <cell r="Q1037">
            <v>275</v>
          </cell>
        </row>
        <row r="1038">
          <cell r="B1038" t="str">
            <v>30502032201</v>
          </cell>
          <cell r="C1038" t="str">
            <v>30502</v>
          </cell>
          <cell r="D1038">
            <v>2201</v>
          </cell>
          <cell r="E1038">
            <v>1200</v>
          </cell>
          <cell r="F1038">
            <v>100</v>
          </cell>
          <cell r="G1038">
            <v>100</v>
          </cell>
          <cell r="H1038">
            <v>100</v>
          </cell>
          <cell r="I1038">
            <v>100</v>
          </cell>
          <cell r="J1038">
            <v>100</v>
          </cell>
          <cell r="K1038">
            <v>100</v>
          </cell>
          <cell r="L1038">
            <v>100</v>
          </cell>
          <cell r="M1038">
            <v>100</v>
          </cell>
          <cell r="N1038">
            <v>100</v>
          </cell>
          <cell r="O1038">
            <v>100</v>
          </cell>
          <cell r="P1038">
            <v>100</v>
          </cell>
          <cell r="Q1038">
            <v>100</v>
          </cell>
        </row>
        <row r="1039">
          <cell r="B1039" t="str">
            <v>30502032202</v>
          </cell>
          <cell r="C1039" t="str">
            <v>30502</v>
          </cell>
          <cell r="D1039">
            <v>2202</v>
          </cell>
          <cell r="E1039">
            <v>118366</v>
          </cell>
          <cell r="F1039">
            <v>9864</v>
          </cell>
          <cell r="G1039">
            <v>9864</v>
          </cell>
          <cell r="H1039">
            <v>9864</v>
          </cell>
          <cell r="I1039">
            <v>9864</v>
          </cell>
          <cell r="J1039">
            <v>9864</v>
          </cell>
          <cell r="K1039">
            <v>9864</v>
          </cell>
          <cell r="L1039">
            <v>9864</v>
          </cell>
          <cell r="M1039">
            <v>9864</v>
          </cell>
          <cell r="N1039">
            <v>9864</v>
          </cell>
          <cell r="O1039">
            <v>9864</v>
          </cell>
          <cell r="P1039">
            <v>9864</v>
          </cell>
          <cell r="Q1039">
            <v>9862</v>
          </cell>
        </row>
        <row r="1040">
          <cell r="B1040" t="str">
            <v>30502032207</v>
          </cell>
          <cell r="C1040" t="str">
            <v>30502</v>
          </cell>
          <cell r="D1040">
            <v>2207</v>
          </cell>
          <cell r="E1040">
            <v>15093</v>
          </cell>
          <cell r="F1040">
            <v>1258</v>
          </cell>
          <cell r="G1040">
            <v>1258</v>
          </cell>
          <cell r="H1040">
            <v>1258</v>
          </cell>
          <cell r="I1040">
            <v>1258</v>
          </cell>
          <cell r="J1040">
            <v>1258</v>
          </cell>
          <cell r="K1040">
            <v>1258</v>
          </cell>
          <cell r="L1040">
            <v>1258</v>
          </cell>
          <cell r="M1040">
            <v>1258</v>
          </cell>
          <cell r="N1040">
            <v>1258</v>
          </cell>
          <cell r="O1040">
            <v>1258</v>
          </cell>
          <cell r="P1040">
            <v>1258</v>
          </cell>
          <cell r="Q1040">
            <v>1255</v>
          </cell>
        </row>
        <row r="1041">
          <cell r="B1041" t="str">
            <v>30502032208</v>
          </cell>
          <cell r="C1041" t="str">
            <v>30502</v>
          </cell>
          <cell r="D1041">
            <v>2208</v>
          </cell>
          <cell r="E1041">
            <v>3631</v>
          </cell>
          <cell r="F1041">
            <v>303</v>
          </cell>
          <cell r="G1041">
            <v>303</v>
          </cell>
          <cell r="H1041">
            <v>303</v>
          </cell>
          <cell r="I1041">
            <v>303</v>
          </cell>
          <cell r="J1041">
            <v>303</v>
          </cell>
          <cell r="K1041">
            <v>303</v>
          </cell>
          <cell r="L1041">
            <v>303</v>
          </cell>
          <cell r="M1041">
            <v>303</v>
          </cell>
          <cell r="N1041">
            <v>303</v>
          </cell>
          <cell r="O1041">
            <v>303</v>
          </cell>
          <cell r="P1041">
            <v>303</v>
          </cell>
          <cell r="Q1041">
            <v>298</v>
          </cell>
        </row>
        <row r="1042">
          <cell r="B1042" t="str">
            <v>30502032306</v>
          </cell>
          <cell r="C1042" t="str">
            <v>30502</v>
          </cell>
          <cell r="D1042">
            <v>2306</v>
          </cell>
          <cell r="E1042">
            <v>10800</v>
          </cell>
          <cell r="F1042">
            <v>900</v>
          </cell>
          <cell r="G1042">
            <v>900</v>
          </cell>
          <cell r="H1042">
            <v>900</v>
          </cell>
          <cell r="I1042">
            <v>900</v>
          </cell>
          <cell r="J1042">
            <v>900</v>
          </cell>
          <cell r="K1042">
            <v>900</v>
          </cell>
          <cell r="L1042">
            <v>900</v>
          </cell>
          <cell r="M1042">
            <v>900</v>
          </cell>
          <cell r="N1042">
            <v>900</v>
          </cell>
          <cell r="O1042">
            <v>900</v>
          </cell>
          <cell r="P1042">
            <v>900</v>
          </cell>
          <cell r="Q1042">
            <v>900</v>
          </cell>
        </row>
        <row r="1043">
          <cell r="B1043" t="str">
            <v>30502032701</v>
          </cell>
          <cell r="C1043" t="str">
            <v>30502</v>
          </cell>
          <cell r="D1043">
            <v>2701</v>
          </cell>
          <cell r="E1043">
            <v>30300</v>
          </cell>
          <cell r="F1043">
            <v>2525</v>
          </cell>
          <cell r="G1043">
            <v>2525</v>
          </cell>
          <cell r="H1043">
            <v>2525</v>
          </cell>
          <cell r="I1043">
            <v>2525</v>
          </cell>
          <cell r="J1043">
            <v>2525</v>
          </cell>
          <cell r="K1043">
            <v>2525</v>
          </cell>
          <cell r="L1043">
            <v>2525</v>
          </cell>
          <cell r="M1043">
            <v>2525</v>
          </cell>
          <cell r="N1043">
            <v>2525</v>
          </cell>
          <cell r="O1043">
            <v>2525</v>
          </cell>
          <cell r="P1043">
            <v>2525</v>
          </cell>
          <cell r="Q1043">
            <v>2525</v>
          </cell>
        </row>
        <row r="1044">
          <cell r="B1044" t="str">
            <v>30502032702</v>
          </cell>
          <cell r="C1044" t="str">
            <v>30502</v>
          </cell>
          <cell r="D1044">
            <v>2702</v>
          </cell>
          <cell r="E1044">
            <v>10400</v>
          </cell>
          <cell r="F1044">
            <v>867</v>
          </cell>
          <cell r="G1044">
            <v>867</v>
          </cell>
          <cell r="H1044">
            <v>867</v>
          </cell>
          <cell r="I1044">
            <v>867</v>
          </cell>
          <cell r="J1044">
            <v>867</v>
          </cell>
          <cell r="K1044">
            <v>867</v>
          </cell>
          <cell r="L1044">
            <v>867</v>
          </cell>
          <cell r="M1044">
            <v>867</v>
          </cell>
          <cell r="N1044">
            <v>867</v>
          </cell>
          <cell r="O1044">
            <v>867</v>
          </cell>
          <cell r="P1044">
            <v>867</v>
          </cell>
          <cell r="Q1044">
            <v>863</v>
          </cell>
        </row>
        <row r="1045">
          <cell r="B1045" t="str">
            <v>30502032705</v>
          </cell>
          <cell r="C1045" t="str">
            <v>30502</v>
          </cell>
          <cell r="D1045">
            <v>2705</v>
          </cell>
          <cell r="E1045">
            <v>13200</v>
          </cell>
          <cell r="F1045">
            <v>1100</v>
          </cell>
          <cell r="G1045">
            <v>1100</v>
          </cell>
          <cell r="H1045">
            <v>1100</v>
          </cell>
          <cell r="I1045">
            <v>1100</v>
          </cell>
          <cell r="J1045">
            <v>1100</v>
          </cell>
          <cell r="K1045">
            <v>1100</v>
          </cell>
          <cell r="L1045">
            <v>1100</v>
          </cell>
          <cell r="M1045">
            <v>1100</v>
          </cell>
          <cell r="N1045">
            <v>1100</v>
          </cell>
          <cell r="O1045">
            <v>1100</v>
          </cell>
          <cell r="P1045">
            <v>1100</v>
          </cell>
          <cell r="Q1045">
            <v>1100</v>
          </cell>
        </row>
        <row r="1046">
          <cell r="B1046" t="str">
            <v>30502032800</v>
          </cell>
          <cell r="C1046" t="str">
            <v>30502</v>
          </cell>
          <cell r="D1046">
            <v>2800</v>
          </cell>
          <cell r="E1046">
            <v>27200</v>
          </cell>
          <cell r="F1046">
            <v>2267</v>
          </cell>
          <cell r="G1046">
            <v>2267</v>
          </cell>
          <cell r="H1046">
            <v>2267</v>
          </cell>
          <cell r="I1046">
            <v>2267</v>
          </cell>
          <cell r="J1046">
            <v>2267</v>
          </cell>
          <cell r="K1046">
            <v>2267</v>
          </cell>
          <cell r="L1046">
            <v>2267</v>
          </cell>
          <cell r="M1046">
            <v>2267</v>
          </cell>
          <cell r="N1046">
            <v>2267</v>
          </cell>
          <cell r="O1046">
            <v>2267</v>
          </cell>
          <cell r="P1046">
            <v>2267</v>
          </cell>
          <cell r="Q1046">
            <v>2263</v>
          </cell>
        </row>
        <row r="1047">
          <cell r="B1047" t="str">
            <v>30502032900</v>
          </cell>
          <cell r="C1047" t="str">
            <v>30502</v>
          </cell>
          <cell r="D1047">
            <v>2900</v>
          </cell>
          <cell r="E1047">
            <v>55300</v>
          </cell>
          <cell r="F1047">
            <v>4608</v>
          </cell>
          <cell r="G1047">
            <v>4608</v>
          </cell>
          <cell r="H1047">
            <v>4608</v>
          </cell>
          <cell r="I1047">
            <v>4608</v>
          </cell>
          <cell r="J1047">
            <v>4608</v>
          </cell>
          <cell r="K1047">
            <v>4608</v>
          </cell>
          <cell r="L1047">
            <v>4608</v>
          </cell>
          <cell r="M1047">
            <v>4608</v>
          </cell>
          <cell r="N1047">
            <v>4608</v>
          </cell>
          <cell r="O1047">
            <v>4608</v>
          </cell>
          <cell r="P1047">
            <v>4608</v>
          </cell>
          <cell r="Q1047">
            <v>4612</v>
          </cell>
        </row>
        <row r="1048">
          <cell r="B1048" t="str">
            <v>30502033101</v>
          </cell>
          <cell r="C1048" t="str">
            <v>30502</v>
          </cell>
          <cell r="D1048">
            <v>3101</v>
          </cell>
          <cell r="E1048">
            <v>28500</v>
          </cell>
          <cell r="F1048">
            <v>2375</v>
          </cell>
          <cell r="G1048">
            <v>2375</v>
          </cell>
          <cell r="H1048">
            <v>2375</v>
          </cell>
          <cell r="I1048">
            <v>2375</v>
          </cell>
          <cell r="J1048">
            <v>2375</v>
          </cell>
          <cell r="K1048">
            <v>2375</v>
          </cell>
          <cell r="L1048">
            <v>2375</v>
          </cell>
          <cell r="M1048">
            <v>2375</v>
          </cell>
          <cell r="N1048">
            <v>2375</v>
          </cell>
          <cell r="O1048">
            <v>2375</v>
          </cell>
          <cell r="P1048">
            <v>2375</v>
          </cell>
          <cell r="Q1048">
            <v>2375</v>
          </cell>
        </row>
        <row r="1049">
          <cell r="B1049" t="str">
            <v>30502033103</v>
          </cell>
          <cell r="C1049" t="str">
            <v>30502</v>
          </cell>
          <cell r="D1049">
            <v>3103</v>
          </cell>
          <cell r="E1049">
            <v>49200</v>
          </cell>
          <cell r="F1049">
            <v>4100</v>
          </cell>
          <cell r="G1049">
            <v>4100</v>
          </cell>
          <cell r="H1049">
            <v>4100</v>
          </cell>
          <cell r="I1049">
            <v>4100</v>
          </cell>
          <cell r="J1049">
            <v>4100</v>
          </cell>
          <cell r="K1049">
            <v>4100</v>
          </cell>
          <cell r="L1049">
            <v>4100</v>
          </cell>
          <cell r="M1049">
            <v>4100</v>
          </cell>
          <cell r="N1049">
            <v>4100</v>
          </cell>
          <cell r="O1049">
            <v>4100</v>
          </cell>
          <cell r="P1049">
            <v>4100</v>
          </cell>
          <cell r="Q1049">
            <v>4100</v>
          </cell>
        </row>
        <row r="1050">
          <cell r="B1050" t="str">
            <v>30502033106</v>
          </cell>
          <cell r="C1050" t="str">
            <v>30502</v>
          </cell>
          <cell r="D1050">
            <v>3106</v>
          </cell>
          <cell r="E1050">
            <v>4500</v>
          </cell>
          <cell r="F1050">
            <v>375</v>
          </cell>
          <cell r="G1050">
            <v>375</v>
          </cell>
          <cell r="H1050">
            <v>375</v>
          </cell>
          <cell r="I1050">
            <v>375</v>
          </cell>
          <cell r="J1050">
            <v>375</v>
          </cell>
          <cell r="K1050">
            <v>375</v>
          </cell>
          <cell r="L1050">
            <v>375</v>
          </cell>
          <cell r="M1050">
            <v>375</v>
          </cell>
          <cell r="N1050">
            <v>375</v>
          </cell>
          <cell r="O1050">
            <v>375</v>
          </cell>
          <cell r="P1050">
            <v>375</v>
          </cell>
          <cell r="Q1050">
            <v>375</v>
          </cell>
        </row>
        <row r="1051">
          <cell r="B1051" t="str">
            <v>30502033302</v>
          </cell>
          <cell r="C1051" t="str">
            <v>30502</v>
          </cell>
          <cell r="D1051">
            <v>3302</v>
          </cell>
          <cell r="E1051">
            <v>92500</v>
          </cell>
          <cell r="F1051">
            <v>7708</v>
          </cell>
          <cell r="G1051">
            <v>7708</v>
          </cell>
          <cell r="H1051">
            <v>7708</v>
          </cell>
          <cell r="I1051">
            <v>7708</v>
          </cell>
          <cell r="J1051">
            <v>7708</v>
          </cell>
          <cell r="K1051">
            <v>7708</v>
          </cell>
          <cell r="L1051">
            <v>7708</v>
          </cell>
          <cell r="M1051">
            <v>7708</v>
          </cell>
          <cell r="N1051">
            <v>7708</v>
          </cell>
          <cell r="O1051">
            <v>7708</v>
          </cell>
          <cell r="P1051">
            <v>7708</v>
          </cell>
          <cell r="Q1051">
            <v>7712</v>
          </cell>
        </row>
        <row r="1052">
          <cell r="B1052" t="str">
            <v>30502033303</v>
          </cell>
          <cell r="C1052" t="str">
            <v>30502</v>
          </cell>
          <cell r="D1052">
            <v>3303</v>
          </cell>
          <cell r="E1052">
            <v>12300</v>
          </cell>
          <cell r="F1052">
            <v>1025</v>
          </cell>
          <cell r="G1052">
            <v>1025</v>
          </cell>
          <cell r="H1052">
            <v>1025</v>
          </cell>
          <cell r="I1052">
            <v>1025</v>
          </cell>
          <cell r="J1052">
            <v>1025</v>
          </cell>
          <cell r="K1052">
            <v>1025</v>
          </cell>
          <cell r="L1052">
            <v>1025</v>
          </cell>
          <cell r="M1052">
            <v>1025</v>
          </cell>
          <cell r="N1052">
            <v>1025</v>
          </cell>
          <cell r="O1052">
            <v>1025</v>
          </cell>
          <cell r="P1052">
            <v>1025</v>
          </cell>
          <cell r="Q1052">
            <v>1025</v>
          </cell>
        </row>
        <row r="1053">
          <cell r="B1053" t="str">
            <v>30503041302</v>
          </cell>
          <cell r="C1053" t="str">
            <v>30503</v>
          </cell>
          <cell r="D1053">
            <v>1302</v>
          </cell>
          <cell r="E1053">
            <v>345100</v>
          </cell>
          <cell r="F1053">
            <v>28758</v>
          </cell>
          <cell r="G1053">
            <v>28758</v>
          </cell>
          <cell r="H1053">
            <v>28758</v>
          </cell>
          <cell r="I1053">
            <v>28758</v>
          </cell>
          <cell r="J1053">
            <v>28758</v>
          </cell>
          <cell r="K1053">
            <v>28758</v>
          </cell>
          <cell r="L1053">
            <v>28758</v>
          </cell>
          <cell r="M1053">
            <v>28758</v>
          </cell>
          <cell r="N1053">
            <v>28758</v>
          </cell>
          <cell r="O1053">
            <v>28758</v>
          </cell>
          <cell r="P1053">
            <v>28758</v>
          </cell>
          <cell r="Q1053">
            <v>28762</v>
          </cell>
        </row>
        <row r="1054">
          <cell r="B1054" t="str">
            <v>30503042103</v>
          </cell>
          <cell r="C1054" t="str">
            <v>30503</v>
          </cell>
          <cell r="D1054">
            <v>2103</v>
          </cell>
          <cell r="E1054">
            <v>3300</v>
          </cell>
          <cell r="F1054">
            <v>275</v>
          </cell>
          <cell r="G1054">
            <v>275</v>
          </cell>
          <cell r="H1054">
            <v>275</v>
          </cell>
          <cell r="I1054">
            <v>275</v>
          </cell>
          <cell r="J1054">
            <v>275</v>
          </cell>
          <cell r="K1054">
            <v>275</v>
          </cell>
          <cell r="L1054">
            <v>275</v>
          </cell>
          <cell r="M1054">
            <v>275</v>
          </cell>
          <cell r="N1054">
            <v>275</v>
          </cell>
          <cell r="O1054">
            <v>275</v>
          </cell>
          <cell r="P1054">
            <v>275</v>
          </cell>
          <cell r="Q1054">
            <v>275</v>
          </cell>
        </row>
        <row r="1055">
          <cell r="B1055" t="str">
            <v>30503042207</v>
          </cell>
          <cell r="C1055" t="str">
            <v>30503</v>
          </cell>
          <cell r="D1055">
            <v>2207</v>
          </cell>
          <cell r="E1055">
            <v>93849</v>
          </cell>
          <cell r="F1055">
            <v>7821</v>
          </cell>
          <cell r="G1055">
            <v>7821</v>
          </cell>
          <cell r="H1055">
            <v>7821</v>
          </cell>
          <cell r="I1055">
            <v>7821</v>
          </cell>
          <cell r="J1055">
            <v>7821</v>
          </cell>
          <cell r="K1055">
            <v>7821</v>
          </cell>
          <cell r="L1055">
            <v>7821</v>
          </cell>
          <cell r="M1055">
            <v>7821</v>
          </cell>
          <cell r="N1055">
            <v>7821</v>
          </cell>
          <cell r="O1055">
            <v>7821</v>
          </cell>
          <cell r="P1055">
            <v>7821</v>
          </cell>
          <cell r="Q1055">
            <v>7818</v>
          </cell>
        </row>
        <row r="1056">
          <cell r="B1056" t="str">
            <v>30503042208</v>
          </cell>
          <cell r="C1056" t="str">
            <v>30503</v>
          </cell>
          <cell r="D1056">
            <v>2208</v>
          </cell>
          <cell r="E1056">
            <v>6704</v>
          </cell>
          <cell r="F1056">
            <v>559</v>
          </cell>
          <cell r="G1056">
            <v>559</v>
          </cell>
          <cell r="H1056">
            <v>559</v>
          </cell>
          <cell r="I1056">
            <v>559</v>
          </cell>
          <cell r="J1056">
            <v>559</v>
          </cell>
          <cell r="K1056">
            <v>559</v>
          </cell>
          <cell r="L1056">
            <v>559</v>
          </cell>
          <cell r="M1056">
            <v>559</v>
          </cell>
          <cell r="N1056">
            <v>559</v>
          </cell>
          <cell r="O1056">
            <v>559</v>
          </cell>
          <cell r="P1056">
            <v>559</v>
          </cell>
          <cell r="Q1056">
            <v>555</v>
          </cell>
        </row>
        <row r="1057">
          <cell r="B1057" t="str">
            <v>30503042701</v>
          </cell>
          <cell r="C1057" t="str">
            <v>30503</v>
          </cell>
          <cell r="D1057">
            <v>2701</v>
          </cell>
          <cell r="E1057">
            <v>90600</v>
          </cell>
          <cell r="F1057">
            <v>7550</v>
          </cell>
          <cell r="G1057">
            <v>7550</v>
          </cell>
          <cell r="H1057">
            <v>7550</v>
          </cell>
          <cell r="I1057">
            <v>7550</v>
          </cell>
          <cell r="J1057">
            <v>7550</v>
          </cell>
          <cell r="K1057">
            <v>7550</v>
          </cell>
          <cell r="L1057">
            <v>7550</v>
          </cell>
          <cell r="M1057">
            <v>7550</v>
          </cell>
          <cell r="N1057">
            <v>7550</v>
          </cell>
          <cell r="O1057">
            <v>7550</v>
          </cell>
          <cell r="P1057">
            <v>7550</v>
          </cell>
          <cell r="Q1057">
            <v>7550</v>
          </cell>
        </row>
        <row r="1058">
          <cell r="B1058" t="str">
            <v>30503042702</v>
          </cell>
          <cell r="C1058" t="str">
            <v>30503</v>
          </cell>
          <cell r="D1058">
            <v>2702</v>
          </cell>
          <cell r="E1058">
            <v>23500</v>
          </cell>
          <cell r="F1058">
            <v>1958</v>
          </cell>
          <cell r="G1058">
            <v>1958</v>
          </cell>
          <cell r="H1058">
            <v>1958</v>
          </cell>
          <cell r="I1058">
            <v>1958</v>
          </cell>
          <cell r="J1058">
            <v>1958</v>
          </cell>
          <cell r="K1058">
            <v>1958</v>
          </cell>
          <cell r="L1058">
            <v>1958</v>
          </cell>
          <cell r="M1058">
            <v>1958</v>
          </cell>
          <cell r="N1058">
            <v>1958</v>
          </cell>
          <cell r="O1058">
            <v>1958</v>
          </cell>
          <cell r="P1058">
            <v>1958</v>
          </cell>
          <cell r="Q1058">
            <v>1962</v>
          </cell>
        </row>
        <row r="1059">
          <cell r="B1059" t="str">
            <v>30503042704</v>
          </cell>
          <cell r="C1059" t="str">
            <v>30503</v>
          </cell>
          <cell r="D1059">
            <v>2704</v>
          </cell>
          <cell r="E1059">
            <v>14600</v>
          </cell>
          <cell r="F1059">
            <v>1217</v>
          </cell>
          <cell r="G1059">
            <v>1217</v>
          </cell>
          <cell r="H1059">
            <v>1217</v>
          </cell>
          <cell r="I1059">
            <v>1217</v>
          </cell>
          <cell r="J1059">
            <v>1217</v>
          </cell>
          <cell r="K1059">
            <v>1217</v>
          </cell>
          <cell r="L1059">
            <v>1217</v>
          </cell>
          <cell r="M1059">
            <v>1217</v>
          </cell>
          <cell r="N1059">
            <v>1217</v>
          </cell>
          <cell r="O1059">
            <v>1217</v>
          </cell>
          <cell r="P1059">
            <v>1217</v>
          </cell>
          <cell r="Q1059">
            <v>1213</v>
          </cell>
        </row>
        <row r="1060">
          <cell r="B1060" t="str">
            <v>30503042705</v>
          </cell>
          <cell r="C1060" t="str">
            <v>30503</v>
          </cell>
          <cell r="D1060">
            <v>2705</v>
          </cell>
          <cell r="E1060">
            <v>16800</v>
          </cell>
          <cell r="F1060">
            <v>1400</v>
          </cell>
          <cell r="G1060">
            <v>1400</v>
          </cell>
          <cell r="H1060">
            <v>1400</v>
          </cell>
          <cell r="I1060">
            <v>1400</v>
          </cell>
          <cell r="J1060">
            <v>1400</v>
          </cell>
          <cell r="K1060">
            <v>1400</v>
          </cell>
          <cell r="L1060">
            <v>1400</v>
          </cell>
          <cell r="M1060">
            <v>1400</v>
          </cell>
          <cell r="N1060">
            <v>1400</v>
          </cell>
          <cell r="O1060">
            <v>1400</v>
          </cell>
          <cell r="P1060">
            <v>1400</v>
          </cell>
          <cell r="Q1060">
            <v>1400</v>
          </cell>
        </row>
        <row r="1061">
          <cell r="B1061" t="str">
            <v>30503042900</v>
          </cell>
          <cell r="C1061" t="str">
            <v>30503</v>
          </cell>
          <cell r="D1061">
            <v>2900</v>
          </cell>
          <cell r="E1061">
            <v>47100</v>
          </cell>
          <cell r="F1061">
            <v>3925</v>
          </cell>
          <cell r="G1061">
            <v>3925</v>
          </cell>
          <cell r="H1061">
            <v>3925</v>
          </cell>
          <cell r="I1061">
            <v>3925</v>
          </cell>
          <cell r="J1061">
            <v>3925</v>
          </cell>
          <cell r="K1061">
            <v>3925</v>
          </cell>
          <cell r="L1061">
            <v>3925</v>
          </cell>
          <cell r="M1061">
            <v>3925</v>
          </cell>
          <cell r="N1061">
            <v>3925</v>
          </cell>
          <cell r="O1061">
            <v>3925</v>
          </cell>
          <cell r="P1061">
            <v>3925</v>
          </cell>
          <cell r="Q1061">
            <v>3925</v>
          </cell>
        </row>
        <row r="1062">
          <cell r="B1062" t="str">
            <v>30503042907</v>
          </cell>
          <cell r="C1062" t="str">
            <v>30503</v>
          </cell>
          <cell r="D1062">
            <v>2907</v>
          </cell>
          <cell r="E1062">
            <v>40800</v>
          </cell>
          <cell r="F1062">
            <v>3400</v>
          </cell>
          <cell r="G1062">
            <v>3400</v>
          </cell>
          <cell r="H1062">
            <v>3400</v>
          </cell>
          <cell r="I1062">
            <v>3400</v>
          </cell>
          <cell r="J1062">
            <v>3400</v>
          </cell>
          <cell r="K1062">
            <v>3400</v>
          </cell>
          <cell r="L1062">
            <v>3400</v>
          </cell>
          <cell r="M1062">
            <v>3400</v>
          </cell>
          <cell r="N1062">
            <v>3400</v>
          </cell>
          <cell r="O1062">
            <v>3400</v>
          </cell>
          <cell r="P1062">
            <v>3400</v>
          </cell>
          <cell r="Q1062">
            <v>3400</v>
          </cell>
        </row>
        <row r="1063">
          <cell r="B1063" t="str">
            <v>30503043101</v>
          </cell>
          <cell r="C1063" t="str">
            <v>30503</v>
          </cell>
          <cell r="D1063">
            <v>3101</v>
          </cell>
          <cell r="E1063">
            <v>65000</v>
          </cell>
          <cell r="F1063">
            <v>5417</v>
          </cell>
          <cell r="G1063">
            <v>5417</v>
          </cell>
          <cell r="H1063">
            <v>5417</v>
          </cell>
          <cell r="I1063">
            <v>5417</v>
          </cell>
          <cell r="J1063">
            <v>5417</v>
          </cell>
          <cell r="K1063">
            <v>5417</v>
          </cell>
          <cell r="L1063">
            <v>5417</v>
          </cell>
          <cell r="M1063">
            <v>5417</v>
          </cell>
          <cell r="N1063">
            <v>5417</v>
          </cell>
          <cell r="O1063">
            <v>5417</v>
          </cell>
          <cell r="P1063">
            <v>5417</v>
          </cell>
          <cell r="Q1063">
            <v>5413</v>
          </cell>
        </row>
        <row r="1064">
          <cell r="B1064" t="str">
            <v>30503043103</v>
          </cell>
          <cell r="C1064" t="str">
            <v>30503</v>
          </cell>
          <cell r="D1064">
            <v>3103</v>
          </cell>
          <cell r="E1064">
            <v>23500</v>
          </cell>
          <cell r="F1064">
            <v>1958</v>
          </cell>
          <cell r="G1064">
            <v>1958</v>
          </cell>
          <cell r="H1064">
            <v>1958</v>
          </cell>
          <cell r="I1064">
            <v>1958</v>
          </cell>
          <cell r="J1064">
            <v>1958</v>
          </cell>
          <cell r="K1064">
            <v>1958</v>
          </cell>
          <cell r="L1064">
            <v>1958</v>
          </cell>
          <cell r="M1064">
            <v>1958</v>
          </cell>
          <cell r="N1064">
            <v>1958</v>
          </cell>
          <cell r="O1064">
            <v>1958</v>
          </cell>
          <cell r="P1064">
            <v>1958</v>
          </cell>
          <cell r="Q1064">
            <v>1962</v>
          </cell>
        </row>
        <row r="1065">
          <cell r="B1065" t="str">
            <v>30503043302</v>
          </cell>
          <cell r="C1065" t="str">
            <v>30503</v>
          </cell>
          <cell r="D1065">
            <v>3302</v>
          </cell>
          <cell r="E1065">
            <v>270300</v>
          </cell>
          <cell r="F1065">
            <v>22525</v>
          </cell>
          <cell r="G1065">
            <v>22525</v>
          </cell>
          <cell r="H1065">
            <v>22525</v>
          </cell>
          <cell r="I1065">
            <v>22525</v>
          </cell>
          <cell r="J1065">
            <v>22525</v>
          </cell>
          <cell r="K1065">
            <v>22525</v>
          </cell>
          <cell r="L1065">
            <v>22525</v>
          </cell>
          <cell r="M1065">
            <v>22525</v>
          </cell>
          <cell r="N1065">
            <v>22525</v>
          </cell>
          <cell r="O1065">
            <v>22525</v>
          </cell>
          <cell r="P1065">
            <v>22525</v>
          </cell>
          <cell r="Q1065">
            <v>22525</v>
          </cell>
        </row>
        <row r="1066">
          <cell r="B1066" t="str">
            <v>30504041302</v>
          </cell>
          <cell r="C1066" t="str">
            <v>30504</v>
          </cell>
          <cell r="D1066">
            <v>1302</v>
          </cell>
          <cell r="E1066">
            <v>288000</v>
          </cell>
          <cell r="F1066">
            <v>24000</v>
          </cell>
          <cell r="G1066">
            <v>24000</v>
          </cell>
          <cell r="H1066">
            <v>24000</v>
          </cell>
          <cell r="I1066">
            <v>24000</v>
          </cell>
          <cell r="J1066">
            <v>24000</v>
          </cell>
          <cell r="K1066">
            <v>24000</v>
          </cell>
          <cell r="L1066">
            <v>24000</v>
          </cell>
          <cell r="M1066">
            <v>24000</v>
          </cell>
          <cell r="N1066">
            <v>24000</v>
          </cell>
          <cell r="O1066">
            <v>24000</v>
          </cell>
          <cell r="P1066">
            <v>24000</v>
          </cell>
          <cell r="Q1066">
            <v>24000</v>
          </cell>
        </row>
        <row r="1067">
          <cell r="B1067" t="str">
            <v>30504042103</v>
          </cell>
          <cell r="C1067" t="str">
            <v>30504</v>
          </cell>
          <cell r="D1067">
            <v>2103</v>
          </cell>
          <cell r="E1067">
            <v>35800</v>
          </cell>
          <cell r="F1067">
            <v>2983</v>
          </cell>
          <cell r="G1067">
            <v>2983</v>
          </cell>
          <cell r="H1067">
            <v>2983</v>
          </cell>
          <cell r="I1067">
            <v>2983</v>
          </cell>
          <cell r="J1067">
            <v>2983</v>
          </cell>
          <cell r="K1067">
            <v>2983</v>
          </cell>
          <cell r="L1067">
            <v>2983</v>
          </cell>
          <cell r="M1067">
            <v>2983</v>
          </cell>
          <cell r="N1067">
            <v>2983</v>
          </cell>
          <cell r="O1067">
            <v>2983</v>
          </cell>
          <cell r="P1067">
            <v>2983</v>
          </cell>
          <cell r="Q1067">
            <v>2987</v>
          </cell>
        </row>
        <row r="1068">
          <cell r="B1068" t="str">
            <v>30504042202</v>
          </cell>
          <cell r="C1068" t="str">
            <v>30504</v>
          </cell>
          <cell r="D1068">
            <v>2202</v>
          </cell>
          <cell r="E1068">
            <v>39945</v>
          </cell>
          <cell r="F1068">
            <v>3329</v>
          </cell>
          <cell r="G1068">
            <v>3329</v>
          </cell>
          <cell r="H1068">
            <v>3329</v>
          </cell>
          <cell r="I1068">
            <v>3329</v>
          </cell>
          <cell r="J1068">
            <v>3329</v>
          </cell>
          <cell r="K1068">
            <v>3329</v>
          </cell>
          <cell r="L1068">
            <v>3329</v>
          </cell>
          <cell r="M1068">
            <v>3329</v>
          </cell>
          <cell r="N1068">
            <v>3329</v>
          </cell>
          <cell r="O1068">
            <v>3329</v>
          </cell>
          <cell r="P1068">
            <v>3329</v>
          </cell>
          <cell r="Q1068">
            <v>3326</v>
          </cell>
        </row>
        <row r="1069">
          <cell r="B1069" t="str">
            <v>30504042207</v>
          </cell>
          <cell r="C1069" t="str">
            <v>30504</v>
          </cell>
          <cell r="D1069">
            <v>2207</v>
          </cell>
          <cell r="E1069">
            <v>53625</v>
          </cell>
          <cell r="F1069">
            <v>4469</v>
          </cell>
          <cell r="G1069">
            <v>4469</v>
          </cell>
          <cell r="H1069">
            <v>4469</v>
          </cell>
          <cell r="I1069">
            <v>4469</v>
          </cell>
          <cell r="J1069">
            <v>4469</v>
          </cell>
          <cell r="K1069">
            <v>4469</v>
          </cell>
          <cell r="L1069">
            <v>4469</v>
          </cell>
          <cell r="M1069">
            <v>4469</v>
          </cell>
          <cell r="N1069">
            <v>4469</v>
          </cell>
          <cell r="O1069">
            <v>4469</v>
          </cell>
          <cell r="P1069">
            <v>4469</v>
          </cell>
          <cell r="Q1069">
            <v>4466</v>
          </cell>
        </row>
        <row r="1070">
          <cell r="B1070" t="str">
            <v>30504042208</v>
          </cell>
          <cell r="C1070" t="str">
            <v>30504</v>
          </cell>
          <cell r="D1070">
            <v>2208</v>
          </cell>
          <cell r="E1070">
            <v>14051</v>
          </cell>
          <cell r="F1070">
            <v>1171</v>
          </cell>
          <cell r="G1070">
            <v>1171</v>
          </cell>
          <cell r="H1070">
            <v>1171</v>
          </cell>
          <cell r="I1070">
            <v>1171</v>
          </cell>
          <cell r="J1070">
            <v>1171</v>
          </cell>
          <cell r="K1070">
            <v>1171</v>
          </cell>
          <cell r="L1070">
            <v>1171</v>
          </cell>
          <cell r="M1070">
            <v>1171</v>
          </cell>
          <cell r="N1070">
            <v>1171</v>
          </cell>
          <cell r="O1070">
            <v>1171</v>
          </cell>
          <cell r="P1070">
            <v>1171</v>
          </cell>
          <cell r="Q1070">
            <v>1170</v>
          </cell>
        </row>
        <row r="1071">
          <cell r="B1071" t="str">
            <v>30504042306</v>
          </cell>
          <cell r="C1071" t="str">
            <v>30504</v>
          </cell>
          <cell r="D1071">
            <v>2306</v>
          </cell>
          <cell r="E1071">
            <v>64000</v>
          </cell>
          <cell r="F1071">
            <v>5333</v>
          </cell>
          <cell r="G1071">
            <v>5333</v>
          </cell>
          <cell r="H1071">
            <v>5333</v>
          </cell>
          <cell r="I1071">
            <v>5333</v>
          </cell>
          <cell r="J1071">
            <v>5333</v>
          </cell>
          <cell r="K1071">
            <v>5333</v>
          </cell>
          <cell r="L1071">
            <v>5333</v>
          </cell>
          <cell r="M1071">
            <v>5333</v>
          </cell>
          <cell r="N1071">
            <v>5333</v>
          </cell>
          <cell r="O1071">
            <v>5333</v>
          </cell>
          <cell r="P1071">
            <v>5333</v>
          </cell>
          <cell r="Q1071">
            <v>5337</v>
          </cell>
        </row>
        <row r="1072">
          <cell r="B1072" t="str">
            <v>30504042701</v>
          </cell>
          <cell r="C1072" t="str">
            <v>30504</v>
          </cell>
          <cell r="D1072">
            <v>2701</v>
          </cell>
          <cell r="E1072">
            <v>32300</v>
          </cell>
          <cell r="F1072">
            <v>2692</v>
          </cell>
          <cell r="G1072">
            <v>2692</v>
          </cell>
          <cell r="H1072">
            <v>2692</v>
          </cell>
          <cell r="I1072">
            <v>2692</v>
          </cell>
          <cell r="J1072">
            <v>2692</v>
          </cell>
          <cell r="K1072">
            <v>2692</v>
          </cell>
          <cell r="L1072">
            <v>2692</v>
          </cell>
          <cell r="M1072">
            <v>2692</v>
          </cell>
          <cell r="N1072">
            <v>2692</v>
          </cell>
          <cell r="O1072">
            <v>2692</v>
          </cell>
          <cell r="P1072">
            <v>2692</v>
          </cell>
          <cell r="Q1072">
            <v>2688</v>
          </cell>
        </row>
        <row r="1073">
          <cell r="B1073" t="str">
            <v>30504042702</v>
          </cell>
          <cell r="C1073" t="str">
            <v>30504</v>
          </cell>
          <cell r="D1073">
            <v>2702</v>
          </cell>
          <cell r="E1073">
            <v>15200</v>
          </cell>
          <cell r="F1073">
            <v>1267</v>
          </cell>
          <cell r="G1073">
            <v>1267</v>
          </cell>
          <cell r="H1073">
            <v>1267</v>
          </cell>
          <cell r="I1073">
            <v>1267</v>
          </cell>
          <cell r="J1073">
            <v>1267</v>
          </cell>
          <cell r="K1073">
            <v>1267</v>
          </cell>
          <cell r="L1073">
            <v>1267</v>
          </cell>
          <cell r="M1073">
            <v>1267</v>
          </cell>
          <cell r="N1073">
            <v>1267</v>
          </cell>
          <cell r="O1073">
            <v>1267</v>
          </cell>
          <cell r="P1073">
            <v>1267</v>
          </cell>
          <cell r="Q1073">
            <v>1263</v>
          </cell>
        </row>
        <row r="1074">
          <cell r="B1074" t="str">
            <v>30504042705</v>
          </cell>
          <cell r="C1074" t="str">
            <v>30504</v>
          </cell>
          <cell r="D1074">
            <v>2705</v>
          </cell>
          <cell r="E1074">
            <v>38800</v>
          </cell>
          <cell r="F1074">
            <v>3233</v>
          </cell>
          <cell r="G1074">
            <v>3233</v>
          </cell>
          <cell r="H1074">
            <v>3233</v>
          </cell>
          <cell r="I1074">
            <v>3233</v>
          </cell>
          <cell r="J1074">
            <v>3233</v>
          </cell>
          <cell r="K1074">
            <v>3233</v>
          </cell>
          <cell r="L1074">
            <v>3233</v>
          </cell>
          <cell r="M1074">
            <v>3233</v>
          </cell>
          <cell r="N1074">
            <v>3233</v>
          </cell>
          <cell r="O1074">
            <v>3233</v>
          </cell>
          <cell r="P1074">
            <v>3233</v>
          </cell>
          <cell r="Q1074">
            <v>3237</v>
          </cell>
        </row>
        <row r="1075">
          <cell r="B1075" t="str">
            <v>30504042800</v>
          </cell>
          <cell r="C1075" t="str">
            <v>30504</v>
          </cell>
          <cell r="D1075">
            <v>2800</v>
          </cell>
          <cell r="E1075">
            <v>68100</v>
          </cell>
          <cell r="F1075">
            <v>5675</v>
          </cell>
          <cell r="G1075">
            <v>5675</v>
          </cell>
          <cell r="H1075">
            <v>5675</v>
          </cell>
          <cell r="I1075">
            <v>5675</v>
          </cell>
          <cell r="J1075">
            <v>5675</v>
          </cell>
          <cell r="K1075">
            <v>5675</v>
          </cell>
          <cell r="L1075">
            <v>5675</v>
          </cell>
          <cell r="M1075">
            <v>5675</v>
          </cell>
          <cell r="N1075">
            <v>5675</v>
          </cell>
          <cell r="O1075">
            <v>5675</v>
          </cell>
          <cell r="P1075">
            <v>5675</v>
          </cell>
          <cell r="Q1075">
            <v>5675</v>
          </cell>
        </row>
        <row r="1076">
          <cell r="B1076" t="str">
            <v>30504042900</v>
          </cell>
          <cell r="C1076" t="str">
            <v>30504</v>
          </cell>
          <cell r="D1076">
            <v>2900</v>
          </cell>
          <cell r="E1076">
            <v>50400</v>
          </cell>
          <cell r="F1076">
            <v>4200</v>
          </cell>
          <cell r="G1076">
            <v>4200</v>
          </cell>
          <cell r="H1076">
            <v>4200</v>
          </cell>
          <cell r="I1076">
            <v>4200</v>
          </cell>
          <cell r="J1076">
            <v>4200</v>
          </cell>
          <cell r="K1076">
            <v>4200</v>
          </cell>
          <cell r="L1076">
            <v>4200</v>
          </cell>
          <cell r="M1076">
            <v>4200</v>
          </cell>
          <cell r="N1076">
            <v>4200</v>
          </cell>
          <cell r="O1076">
            <v>4200</v>
          </cell>
          <cell r="P1076">
            <v>4200</v>
          </cell>
          <cell r="Q1076">
            <v>4200</v>
          </cell>
        </row>
        <row r="1077">
          <cell r="B1077" t="str">
            <v>30504043101</v>
          </cell>
          <cell r="C1077" t="str">
            <v>30504</v>
          </cell>
          <cell r="D1077">
            <v>3101</v>
          </cell>
          <cell r="E1077">
            <v>26500</v>
          </cell>
          <cell r="F1077">
            <v>2208</v>
          </cell>
          <cell r="G1077">
            <v>2208</v>
          </cell>
          <cell r="H1077">
            <v>2208</v>
          </cell>
          <cell r="I1077">
            <v>2208</v>
          </cell>
          <cell r="J1077">
            <v>2208</v>
          </cell>
          <cell r="K1077">
            <v>2208</v>
          </cell>
          <cell r="L1077">
            <v>2208</v>
          </cell>
          <cell r="M1077">
            <v>2208</v>
          </cell>
          <cell r="N1077">
            <v>2208</v>
          </cell>
          <cell r="O1077">
            <v>2208</v>
          </cell>
          <cell r="P1077">
            <v>2208</v>
          </cell>
          <cell r="Q1077">
            <v>2212</v>
          </cell>
        </row>
        <row r="1078">
          <cell r="B1078" t="str">
            <v>30504043103</v>
          </cell>
          <cell r="C1078" t="str">
            <v>30504</v>
          </cell>
          <cell r="D1078">
            <v>3103</v>
          </cell>
          <cell r="E1078">
            <v>88200</v>
          </cell>
          <cell r="F1078">
            <v>7350</v>
          </cell>
          <cell r="G1078">
            <v>7350</v>
          </cell>
          <cell r="H1078">
            <v>7350</v>
          </cell>
          <cell r="I1078">
            <v>7350</v>
          </cell>
          <cell r="J1078">
            <v>7350</v>
          </cell>
          <cell r="K1078">
            <v>7350</v>
          </cell>
          <cell r="L1078">
            <v>7350</v>
          </cell>
          <cell r="M1078">
            <v>7350</v>
          </cell>
          <cell r="N1078">
            <v>7350</v>
          </cell>
          <cell r="O1078">
            <v>7350</v>
          </cell>
          <cell r="P1078">
            <v>7350</v>
          </cell>
          <cell r="Q1078">
            <v>7350</v>
          </cell>
        </row>
        <row r="1079">
          <cell r="B1079" t="str">
            <v>30504043106</v>
          </cell>
          <cell r="C1079" t="str">
            <v>30504</v>
          </cell>
          <cell r="D1079">
            <v>3106</v>
          </cell>
          <cell r="E1079">
            <v>5600</v>
          </cell>
          <cell r="F1079">
            <v>467</v>
          </cell>
          <cell r="G1079">
            <v>467</v>
          </cell>
          <cell r="H1079">
            <v>467</v>
          </cell>
          <cell r="I1079">
            <v>467</v>
          </cell>
          <cell r="J1079">
            <v>467</v>
          </cell>
          <cell r="K1079">
            <v>467</v>
          </cell>
          <cell r="L1079">
            <v>467</v>
          </cell>
          <cell r="M1079">
            <v>467</v>
          </cell>
          <cell r="N1079">
            <v>467</v>
          </cell>
          <cell r="O1079">
            <v>467</v>
          </cell>
          <cell r="P1079">
            <v>467</v>
          </cell>
          <cell r="Q1079">
            <v>463</v>
          </cell>
        </row>
        <row r="1080">
          <cell r="B1080" t="str">
            <v>30504043302</v>
          </cell>
          <cell r="C1080" t="str">
            <v>30504</v>
          </cell>
          <cell r="D1080">
            <v>3302</v>
          </cell>
          <cell r="E1080">
            <v>57100</v>
          </cell>
          <cell r="F1080">
            <v>4758</v>
          </cell>
          <cell r="G1080">
            <v>4758</v>
          </cell>
          <cell r="H1080">
            <v>4758</v>
          </cell>
          <cell r="I1080">
            <v>4758</v>
          </cell>
          <cell r="J1080">
            <v>4758</v>
          </cell>
          <cell r="K1080">
            <v>4758</v>
          </cell>
          <cell r="L1080">
            <v>4758</v>
          </cell>
          <cell r="M1080">
            <v>4758</v>
          </cell>
          <cell r="N1080">
            <v>4758</v>
          </cell>
          <cell r="O1080">
            <v>4758</v>
          </cell>
          <cell r="P1080">
            <v>4758</v>
          </cell>
          <cell r="Q1080">
            <v>4762</v>
          </cell>
        </row>
        <row r="1081">
          <cell r="B1081" t="str">
            <v>30504043303</v>
          </cell>
          <cell r="C1081" t="str">
            <v>30504</v>
          </cell>
          <cell r="D1081">
            <v>3303</v>
          </cell>
          <cell r="E1081">
            <v>12500</v>
          </cell>
          <cell r="F1081">
            <v>1042</v>
          </cell>
          <cell r="G1081">
            <v>1042</v>
          </cell>
          <cell r="H1081">
            <v>1042</v>
          </cell>
          <cell r="I1081">
            <v>1042</v>
          </cell>
          <cell r="J1081">
            <v>1042</v>
          </cell>
          <cell r="K1081">
            <v>1042</v>
          </cell>
          <cell r="L1081">
            <v>1042</v>
          </cell>
          <cell r="M1081">
            <v>1042</v>
          </cell>
          <cell r="N1081">
            <v>1042</v>
          </cell>
          <cell r="O1081">
            <v>1042</v>
          </cell>
          <cell r="P1081">
            <v>1042</v>
          </cell>
          <cell r="Q1081">
            <v>1038</v>
          </cell>
        </row>
        <row r="1082">
          <cell r="B1082" t="str">
            <v>30505031302</v>
          </cell>
          <cell r="C1082" t="str">
            <v>30505</v>
          </cell>
          <cell r="D1082">
            <v>1302</v>
          </cell>
          <cell r="E1082">
            <v>198000</v>
          </cell>
          <cell r="F1082">
            <v>16500</v>
          </cell>
          <cell r="G1082">
            <v>16500</v>
          </cell>
          <cell r="H1082">
            <v>16500</v>
          </cell>
          <cell r="I1082">
            <v>16500</v>
          </cell>
          <cell r="J1082">
            <v>16500</v>
          </cell>
          <cell r="K1082">
            <v>16500</v>
          </cell>
          <cell r="L1082">
            <v>16500</v>
          </cell>
          <cell r="M1082">
            <v>16500</v>
          </cell>
          <cell r="N1082">
            <v>16500</v>
          </cell>
          <cell r="O1082">
            <v>16500</v>
          </cell>
          <cell r="P1082">
            <v>16500</v>
          </cell>
          <cell r="Q1082">
            <v>16500</v>
          </cell>
        </row>
        <row r="1083">
          <cell r="B1083" t="str">
            <v>30505032103</v>
          </cell>
          <cell r="C1083" t="str">
            <v>30505</v>
          </cell>
          <cell r="D1083">
            <v>2103</v>
          </cell>
          <cell r="E1083">
            <v>15500</v>
          </cell>
          <cell r="F1083">
            <v>1292</v>
          </cell>
          <cell r="G1083">
            <v>1292</v>
          </cell>
          <cell r="H1083">
            <v>1292</v>
          </cell>
          <cell r="I1083">
            <v>1292</v>
          </cell>
          <cell r="J1083">
            <v>1292</v>
          </cell>
          <cell r="K1083">
            <v>1292</v>
          </cell>
          <cell r="L1083">
            <v>1292</v>
          </cell>
          <cell r="M1083">
            <v>1292</v>
          </cell>
          <cell r="N1083">
            <v>1292</v>
          </cell>
          <cell r="O1083">
            <v>1292</v>
          </cell>
          <cell r="P1083">
            <v>1292</v>
          </cell>
          <cell r="Q1083">
            <v>1288</v>
          </cell>
        </row>
        <row r="1084">
          <cell r="B1084" t="str">
            <v>30505032202</v>
          </cell>
          <cell r="C1084" t="str">
            <v>30505</v>
          </cell>
          <cell r="D1084">
            <v>2202</v>
          </cell>
          <cell r="E1084">
            <v>195657</v>
          </cell>
          <cell r="F1084">
            <v>16305</v>
          </cell>
          <cell r="G1084">
            <v>16305</v>
          </cell>
          <cell r="H1084">
            <v>16305</v>
          </cell>
          <cell r="I1084">
            <v>16305</v>
          </cell>
          <cell r="J1084">
            <v>16305</v>
          </cell>
          <cell r="K1084">
            <v>16305</v>
          </cell>
          <cell r="L1084">
            <v>16305</v>
          </cell>
          <cell r="M1084">
            <v>16305</v>
          </cell>
          <cell r="N1084">
            <v>16305</v>
          </cell>
          <cell r="O1084">
            <v>16305</v>
          </cell>
          <cell r="P1084">
            <v>16305</v>
          </cell>
          <cell r="Q1084">
            <v>16302</v>
          </cell>
        </row>
        <row r="1085">
          <cell r="B1085" t="str">
            <v>30505032207</v>
          </cell>
          <cell r="C1085" t="str">
            <v>30505</v>
          </cell>
          <cell r="D1085">
            <v>2207</v>
          </cell>
          <cell r="E1085">
            <v>91247</v>
          </cell>
          <cell r="F1085">
            <v>7604</v>
          </cell>
          <cell r="G1085">
            <v>7604</v>
          </cell>
          <cell r="H1085">
            <v>7604</v>
          </cell>
          <cell r="I1085">
            <v>7604</v>
          </cell>
          <cell r="J1085">
            <v>7604</v>
          </cell>
          <cell r="K1085">
            <v>7604</v>
          </cell>
          <cell r="L1085">
            <v>7604</v>
          </cell>
          <cell r="M1085">
            <v>7604</v>
          </cell>
          <cell r="N1085">
            <v>7604</v>
          </cell>
          <cell r="O1085">
            <v>7604</v>
          </cell>
          <cell r="P1085">
            <v>7604</v>
          </cell>
          <cell r="Q1085">
            <v>7603</v>
          </cell>
        </row>
        <row r="1086">
          <cell r="B1086" t="str">
            <v>30505032208</v>
          </cell>
          <cell r="C1086" t="str">
            <v>30505</v>
          </cell>
          <cell r="D1086">
            <v>2208</v>
          </cell>
          <cell r="E1086">
            <v>27461</v>
          </cell>
          <cell r="F1086">
            <v>2288</v>
          </cell>
          <cell r="G1086">
            <v>2288</v>
          </cell>
          <cell r="H1086">
            <v>2288</v>
          </cell>
          <cell r="I1086">
            <v>2288</v>
          </cell>
          <cell r="J1086">
            <v>2288</v>
          </cell>
          <cell r="K1086">
            <v>2288</v>
          </cell>
          <cell r="L1086">
            <v>2288</v>
          </cell>
          <cell r="M1086">
            <v>2288</v>
          </cell>
          <cell r="N1086">
            <v>2288</v>
          </cell>
          <cell r="O1086">
            <v>2288</v>
          </cell>
          <cell r="P1086">
            <v>2288</v>
          </cell>
          <cell r="Q1086">
            <v>2293</v>
          </cell>
        </row>
        <row r="1087">
          <cell r="B1087" t="str">
            <v>30505032701</v>
          </cell>
          <cell r="C1087" t="str">
            <v>30505</v>
          </cell>
          <cell r="D1087">
            <v>2701</v>
          </cell>
          <cell r="E1087">
            <v>59100</v>
          </cell>
          <cell r="F1087">
            <v>4925</v>
          </cell>
          <cell r="G1087">
            <v>4925</v>
          </cell>
          <cell r="H1087">
            <v>4925</v>
          </cell>
          <cell r="I1087">
            <v>4925</v>
          </cell>
          <cell r="J1087">
            <v>4925</v>
          </cell>
          <cell r="K1087">
            <v>4925</v>
          </cell>
          <cell r="L1087">
            <v>4925</v>
          </cell>
          <cell r="M1087">
            <v>4925</v>
          </cell>
          <cell r="N1087">
            <v>4925</v>
          </cell>
          <cell r="O1087">
            <v>4925</v>
          </cell>
          <cell r="P1087">
            <v>4925</v>
          </cell>
          <cell r="Q1087">
            <v>4925</v>
          </cell>
        </row>
        <row r="1088">
          <cell r="B1088" t="str">
            <v>30505032702</v>
          </cell>
          <cell r="C1088" t="str">
            <v>30505</v>
          </cell>
          <cell r="D1088">
            <v>2702</v>
          </cell>
          <cell r="E1088">
            <v>13700</v>
          </cell>
          <cell r="F1088">
            <v>1142</v>
          </cell>
          <cell r="G1088">
            <v>1142</v>
          </cell>
          <cell r="H1088">
            <v>1142</v>
          </cell>
          <cell r="I1088">
            <v>1142</v>
          </cell>
          <cell r="J1088">
            <v>1142</v>
          </cell>
          <cell r="K1088">
            <v>1142</v>
          </cell>
          <cell r="L1088">
            <v>1142</v>
          </cell>
          <cell r="M1088">
            <v>1142</v>
          </cell>
          <cell r="N1088">
            <v>1142</v>
          </cell>
          <cell r="O1088">
            <v>1142</v>
          </cell>
          <cell r="P1088">
            <v>1142</v>
          </cell>
          <cell r="Q1088">
            <v>1138</v>
          </cell>
        </row>
        <row r="1089">
          <cell r="B1089" t="str">
            <v>30505032704</v>
          </cell>
          <cell r="C1089" t="str">
            <v>30505</v>
          </cell>
          <cell r="D1089">
            <v>2704</v>
          </cell>
          <cell r="E1089">
            <v>4200</v>
          </cell>
          <cell r="F1089">
            <v>350</v>
          </cell>
          <cell r="G1089">
            <v>350</v>
          </cell>
          <cell r="H1089">
            <v>350</v>
          </cell>
          <cell r="I1089">
            <v>350</v>
          </cell>
          <cell r="J1089">
            <v>350</v>
          </cell>
          <cell r="K1089">
            <v>350</v>
          </cell>
          <cell r="L1089">
            <v>350</v>
          </cell>
          <cell r="M1089">
            <v>350</v>
          </cell>
          <cell r="N1089">
            <v>350</v>
          </cell>
          <cell r="O1089">
            <v>350</v>
          </cell>
          <cell r="P1089">
            <v>350</v>
          </cell>
          <cell r="Q1089">
            <v>350</v>
          </cell>
        </row>
        <row r="1090">
          <cell r="B1090" t="str">
            <v>30505032705</v>
          </cell>
          <cell r="C1090" t="str">
            <v>30505</v>
          </cell>
          <cell r="D1090">
            <v>2705</v>
          </cell>
          <cell r="E1090">
            <v>9100</v>
          </cell>
          <cell r="F1090">
            <v>758</v>
          </cell>
          <cell r="G1090">
            <v>758</v>
          </cell>
          <cell r="H1090">
            <v>758</v>
          </cell>
          <cell r="I1090">
            <v>758</v>
          </cell>
          <cell r="J1090">
            <v>758</v>
          </cell>
          <cell r="K1090">
            <v>758</v>
          </cell>
          <cell r="L1090">
            <v>758</v>
          </cell>
          <cell r="M1090">
            <v>758</v>
          </cell>
          <cell r="N1090">
            <v>758</v>
          </cell>
          <cell r="O1090">
            <v>758</v>
          </cell>
          <cell r="P1090">
            <v>758</v>
          </cell>
          <cell r="Q1090">
            <v>762</v>
          </cell>
        </row>
        <row r="1091">
          <cell r="B1091" t="str">
            <v>30505032800</v>
          </cell>
          <cell r="C1091" t="str">
            <v>30505</v>
          </cell>
          <cell r="D1091">
            <v>2800</v>
          </cell>
          <cell r="E1091">
            <v>21700</v>
          </cell>
          <cell r="F1091">
            <v>1808</v>
          </cell>
          <cell r="G1091">
            <v>1808</v>
          </cell>
          <cell r="H1091">
            <v>1808</v>
          </cell>
          <cell r="I1091">
            <v>1808</v>
          </cell>
          <cell r="J1091">
            <v>1808</v>
          </cell>
          <cell r="K1091">
            <v>1808</v>
          </cell>
          <cell r="L1091">
            <v>1808</v>
          </cell>
          <cell r="M1091">
            <v>1808</v>
          </cell>
          <cell r="N1091">
            <v>1808</v>
          </cell>
          <cell r="O1091">
            <v>1808</v>
          </cell>
          <cell r="P1091">
            <v>1808</v>
          </cell>
          <cell r="Q1091">
            <v>1812</v>
          </cell>
        </row>
        <row r="1092">
          <cell r="B1092" t="str">
            <v>30505032900</v>
          </cell>
          <cell r="C1092" t="str">
            <v>30505</v>
          </cell>
          <cell r="D1092">
            <v>2900</v>
          </cell>
          <cell r="E1092">
            <v>112000</v>
          </cell>
          <cell r="F1092">
            <v>9333</v>
          </cell>
          <cell r="G1092">
            <v>9333</v>
          </cell>
          <cell r="H1092">
            <v>9333</v>
          </cell>
          <cell r="I1092">
            <v>9333</v>
          </cell>
          <cell r="J1092">
            <v>9333</v>
          </cell>
          <cell r="K1092">
            <v>9333</v>
          </cell>
          <cell r="L1092">
            <v>9333</v>
          </cell>
          <cell r="M1092">
            <v>9333</v>
          </cell>
          <cell r="N1092">
            <v>9333</v>
          </cell>
          <cell r="O1092">
            <v>9333</v>
          </cell>
          <cell r="P1092">
            <v>9333</v>
          </cell>
          <cell r="Q1092">
            <v>9337</v>
          </cell>
        </row>
        <row r="1093">
          <cell r="B1093" t="str">
            <v>30505032907</v>
          </cell>
          <cell r="C1093" t="str">
            <v>30505</v>
          </cell>
          <cell r="D1093">
            <v>2907</v>
          </cell>
          <cell r="E1093">
            <v>25300</v>
          </cell>
          <cell r="F1093">
            <v>2108</v>
          </cell>
          <cell r="G1093">
            <v>2108</v>
          </cell>
          <cell r="H1093">
            <v>2108</v>
          </cell>
          <cell r="I1093">
            <v>2108</v>
          </cell>
          <cell r="J1093">
            <v>2108</v>
          </cell>
          <cell r="K1093">
            <v>2108</v>
          </cell>
          <cell r="L1093">
            <v>2108</v>
          </cell>
          <cell r="M1093">
            <v>2108</v>
          </cell>
          <cell r="N1093">
            <v>2108</v>
          </cell>
          <cell r="O1093">
            <v>2108</v>
          </cell>
          <cell r="P1093">
            <v>2108</v>
          </cell>
          <cell r="Q1093">
            <v>2112</v>
          </cell>
        </row>
        <row r="1094">
          <cell r="B1094" t="str">
            <v>30505033101</v>
          </cell>
          <cell r="C1094" t="str">
            <v>30505</v>
          </cell>
          <cell r="D1094">
            <v>3101</v>
          </cell>
          <cell r="E1094">
            <v>60300</v>
          </cell>
          <cell r="F1094">
            <v>5025</v>
          </cell>
          <cell r="G1094">
            <v>5025</v>
          </cell>
          <cell r="H1094">
            <v>5025</v>
          </cell>
          <cell r="I1094">
            <v>5025</v>
          </cell>
          <cell r="J1094">
            <v>5025</v>
          </cell>
          <cell r="K1094">
            <v>5025</v>
          </cell>
          <cell r="L1094">
            <v>5025</v>
          </cell>
          <cell r="M1094">
            <v>5025</v>
          </cell>
          <cell r="N1094">
            <v>5025</v>
          </cell>
          <cell r="O1094">
            <v>5025</v>
          </cell>
          <cell r="P1094">
            <v>5025</v>
          </cell>
          <cell r="Q1094">
            <v>5025</v>
          </cell>
        </row>
        <row r="1095">
          <cell r="B1095" t="str">
            <v>30505033103</v>
          </cell>
          <cell r="C1095" t="str">
            <v>30505</v>
          </cell>
          <cell r="D1095">
            <v>3103</v>
          </cell>
          <cell r="E1095">
            <v>29300</v>
          </cell>
          <cell r="F1095">
            <v>2442</v>
          </cell>
          <cell r="G1095">
            <v>2442</v>
          </cell>
          <cell r="H1095">
            <v>2442</v>
          </cell>
          <cell r="I1095">
            <v>2442</v>
          </cell>
          <cell r="J1095">
            <v>2442</v>
          </cell>
          <cell r="K1095">
            <v>2442</v>
          </cell>
          <cell r="L1095">
            <v>2442</v>
          </cell>
          <cell r="M1095">
            <v>2442</v>
          </cell>
          <cell r="N1095">
            <v>2442</v>
          </cell>
          <cell r="O1095">
            <v>2442</v>
          </cell>
          <cell r="P1095">
            <v>2442</v>
          </cell>
          <cell r="Q1095">
            <v>2438</v>
          </cell>
        </row>
        <row r="1096">
          <cell r="B1096" t="str">
            <v>30505033106</v>
          </cell>
          <cell r="C1096" t="str">
            <v>30505</v>
          </cell>
          <cell r="D1096">
            <v>3106</v>
          </cell>
          <cell r="E1096">
            <v>4400</v>
          </cell>
          <cell r="F1096">
            <v>367</v>
          </cell>
          <cell r="G1096">
            <v>367</v>
          </cell>
          <cell r="H1096">
            <v>367</v>
          </cell>
          <cell r="I1096">
            <v>367</v>
          </cell>
          <cell r="J1096">
            <v>367</v>
          </cell>
          <cell r="K1096">
            <v>367</v>
          </cell>
          <cell r="L1096">
            <v>367</v>
          </cell>
          <cell r="M1096">
            <v>367</v>
          </cell>
          <cell r="N1096">
            <v>367</v>
          </cell>
          <cell r="O1096">
            <v>367</v>
          </cell>
          <cell r="P1096">
            <v>367</v>
          </cell>
          <cell r="Q1096">
            <v>363</v>
          </cell>
        </row>
        <row r="1097">
          <cell r="B1097" t="str">
            <v>30505033302</v>
          </cell>
          <cell r="C1097" t="str">
            <v>30505</v>
          </cell>
          <cell r="D1097">
            <v>3302</v>
          </cell>
          <cell r="E1097">
            <v>189600</v>
          </cell>
          <cell r="F1097">
            <v>15800</v>
          </cell>
          <cell r="G1097">
            <v>15800</v>
          </cell>
          <cell r="H1097">
            <v>15800</v>
          </cell>
          <cell r="I1097">
            <v>15800</v>
          </cell>
          <cell r="J1097">
            <v>15800</v>
          </cell>
          <cell r="K1097">
            <v>15800</v>
          </cell>
          <cell r="L1097">
            <v>15800</v>
          </cell>
          <cell r="M1097">
            <v>15800</v>
          </cell>
          <cell r="N1097">
            <v>15800</v>
          </cell>
          <cell r="O1097">
            <v>15800</v>
          </cell>
          <cell r="P1097">
            <v>15800</v>
          </cell>
          <cell r="Q1097">
            <v>15800</v>
          </cell>
        </row>
        <row r="1098">
          <cell r="B1098" t="str">
            <v>30505033303</v>
          </cell>
          <cell r="C1098" t="str">
            <v>30505</v>
          </cell>
          <cell r="D1098">
            <v>3303</v>
          </cell>
          <cell r="E1098">
            <v>14200</v>
          </cell>
          <cell r="F1098">
            <v>1183</v>
          </cell>
          <cell r="G1098">
            <v>1183</v>
          </cell>
          <cell r="H1098">
            <v>1183</v>
          </cell>
          <cell r="I1098">
            <v>1183</v>
          </cell>
          <cell r="J1098">
            <v>1183</v>
          </cell>
          <cell r="K1098">
            <v>1183</v>
          </cell>
          <cell r="L1098">
            <v>1183</v>
          </cell>
          <cell r="M1098">
            <v>1183</v>
          </cell>
          <cell r="N1098">
            <v>1183</v>
          </cell>
          <cell r="O1098">
            <v>1183</v>
          </cell>
          <cell r="P1098">
            <v>1183</v>
          </cell>
          <cell r="Q1098">
            <v>1187</v>
          </cell>
        </row>
        <row r="1099">
          <cell r="B1099" t="str">
            <v>30505033410</v>
          </cell>
          <cell r="C1099" t="str">
            <v>30505</v>
          </cell>
          <cell r="D1099">
            <v>3410</v>
          </cell>
          <cell r="E1099">
            <v>3000</v>
          </cell>
          <cell r="F1099">
            <v>250</v>
          </cell>
          <cell r="G1099">
            <v>250</v>
          </cell>
          <cell r="H1099">
            <v>250</v>
          </cell>
          <cell r="I1099">
            <v>250</v>
          </cell>
          <cell r="J1099">
            <v>250</v>
          </cell>
          <cell r="K1099">
            <v>250</v>
          </cell>
          <cell r="L1099">
            <v>250</v>
          </cell>
          <cell r="M1099">
            <v>250</v>
          </cell>
          <cell r="N1099">
            <v>250</v>
          </cell>
          <cell r="O1099">
            <v>250</v>
          </cell>
          <cell r="P1099">
            <v>250</v>
          </cell>
          <cell r="Q1099">
            <v>250</v>
          </cell>
        </row>
        <row r="1100">
          <cell r="B1100" t="str">
            <v>30506031302</v>
          </cell>
          <cell r="C1100" t="str">
            <v>30506</v>
          </cell>
          <cell r="D1100">
            <v>1302</v>
          </cell>
          <cell r="E1100">
            <v>727200</v>
          </cell>
          <cell r="F1100">
            <v>60600</v>
          </cell>
          <cell r="G1100">
            <v>60600</v>
          </cell>
          <cell r="H1100">
            <v>60600</v>
          </cell>
          <cell r="I1100">
            <v>60600</v>
          </cell>
          <cell r="J1100">
            <v>60600</v>
          </cell>
          <cell r="K1100">
            <v>60600</v>
          </cell>
          <cell r="L1100">
            <v>60600</v>
          </cell>
          <cell r="M1100">
            <v>60600</v>
          </cell>
          <cell r="N1100">
            <v>60600</v>
          </cell>
          <cell r="O1100">
            <v>60600</v>
          </cell>
          <cell r="P1100">
            <v>60600</v>
          </cell>
          <cell r="Q1100">
            <v>60600</v>
          </cell>
        </row>
        <row r="1101">
          <cell r="B1101" t="str">
            <v>30506032103</v>
          </cell>
          <cell r="C1101" t="str">
            <v>30506</v>
          </cell>
          <cell r="D1101">
            <v>2103</v>
          </cell>
          <cell r="E1101">
            <v>70800</v>
          </cell>
          <cell r="F1101">
            <v>5900</v>
          </cell>
          <cell r="G1101">
            <v>5900</v>
          </cell>
          <cell r="H1101">
            <v>5900</v>
          </cell>
          <cell r="I1101">
            <v>5900</v>
          </cell>
          <cell r="J1101">
            <v>5900</v>
          </cell>
          <cell r="K1101">
            <v>5900</v>
          </cell>
          <cell r="L1101">
            <v>5900</v>
          </cell>
          <cell r="M1101">
            <v>5900</v>
          </cell>
          <cell r="N1101">
            <v>5900</v>
          </cell>
          <cell r="O1101">
            <v>5900</v>
          </cell>
          <cell r="P1101">
            <v>5900</v>
          </cell>
          <cell r="Q1101">
            <v>5900</v>
          </cell>
        </row>
        <row r="1102">
          <cell r="B1102" t="str">
            <v>30506032202</v>
          </cell>
          <cell r="C1102" t="str">
            <v>30506</v>
          </cell>
          <cell r="D1102">
            <v>2202</v>
          </cell>
          <cell r="E1102">
            <v>9202590</v>
          </cell>
          <cell r="F1102">
            <v>766883</v>
          </cell>
          <cell r="G1102">
            <v>766883</v>
          </cell>
          <cell r="H1102">
            <v>766883</v>
          </cell>
          <cell r="I1102">
            <v>766883</v>
          </cell>
          <cell r="J1102">
            <v>766883</v>
          </cell>
          <cell r="K1102">
            <v>766883</v>
          </cell>
          <cell r="L1102">
            <v>766883</v>
          </cell>
          <cell r="M1102">
            <v>766883</v>
          </cell>
          <cell r="N1102">
            <v>766883</v>
          </cell>
          <cell r="O1102">
            <v>766883</v>
          </cell>
          <cell r="P1102">
            <v>766883</v>
          </cell>
          <cell r="Q1102">
            <v>766877</v>
          </cell>
        </row>
        <row r="1103">
          <cell r="B1103" t="str">
            <v>30506032207</v>
          </cell>
          <cell r="C1103" t="str">
            <v>30506</v>
          </cell>
          <cell r="D1103">
            <v>2207</v>
          </cell>
          <cell r="E1103">
            <v>1566984</v>
          </cell>
          <cell r="F1103">
            <v>130582</v>
          </cell>
          <cell r="G1103">
            <v>130582</v>
          </cell>
          <cell r="H1103">
            <v>130582</v>
          </cell>
          <cell r="I1103">
            <v>130582</v>
          </cell>
          <cell r="J1103">
            <v>130582</v>
          </cell>
          <cell r="K1103">
            <v>130582</v>
          </cell>
          <cell r="L1103">
            <v>130582</v>
          </cell>
          <cell r="M1103">
            <v>130582</v>
          </cell>
          <cell r="N1103">
            <v>130582</v>
          </cell>
          <cell r="O1103">
            <v>130582</v>
          </cell>
          <cell r="P1103">
            <v>130582</v>
          </cell>
          <cell r="Q1103">
            <v>130582</v>
          </cell>
        </row>
        <row r="1104">
          <cell r="B1104" t="str">
            <v>30506032208</v>
          </cell>
          <cell r="C1104" t="str">
            <v>30506</v>
          </cell>
          <cell r="D1104">
            <v>2208</v>
          </cell>
          <cell r="E1104">
            <v>80593</v>
          </cell>
          <cell r="F1104">
            <v>6716</v>
          </cell>
          <cell r="G1104">
            <v>6716</v>
          </cell>
          <cell r="H1104">
            <v>6716</v>
          </cell>
          <cell r="I1104">
            <v>6716</v>
          </cell>
          <cell r="J1104">
            <v>6716</v>
          </cell>
          <cell r="K1104">
            <v>6716</v>
          </cell>
          <cell r="L1104">
            <v>6716</v>
          </cell>
          <cell r="M1104">
            <v>6716</v>
          </cell>
          <cell r="N1104">
            <v>6716</v>
          </cell>
          <cell r="O1104">
            <v>6716</v>
          </cell>
          <cell r="P1104">
            <v>6716</v>
          </cell>
          <cell r="Q1104">
            <v>6717</v>
          </cell>
        </row>
        <row r="1105">
          <cell r="B1105" t="str">
            <v>30506032405</v>
          </cell>
          <cell r="C1105" t="str">
            <v>30506</v>
          </cell>
          <cell r="D1105">
            <v>2405</v>
          </cell>
          <cell r="E1105">
            <v>328300</v>
          </cell>
          <cell r="F1105">
            <v>27358</v>
          </cell>
          <cell r="G1105">
            <v>27358</v>
          </cell>
          <cell r="H1105">
            <v>27358</v>
          </cell>
          <cell r="I1105">
            <v>27358</v>
          </cell>
          <cell r="J1105">
            <v>27358</v>
          </cell>
          <cell r="K1105">
            <v>27358</v>
          </cell>
          <cell r="L1105">
            <v>27358</v>
          </cell>
          <cell r="M1105">
            <v>27358</v>
          </cell>
          <cell r="N1105">
            <v>27358</v>
          </cell>
          <cell r="O1105">
            <v>27358</v>
          </cell>
          <cell r="P1105">
            <v>27358</v>
          </cell>
          <cell r="Q1105">
            <v>27362</v>
          </cell>
        </row>
        <row r="1106">
          <cell r="B1106" t="str">
            <v>30506032701</v>
          </cell>
          <cell r="C1106" t="str">
            <v>30506</v>
          </cell>
          <cell r="D1106">
            <v>2701</v>
          </cell>
          <cell r="E1106">
            <v>8490100</v>
          </cell>
          <cell r="F1106">
            <v>707508</v>
          </cell>
          <cell r="G1106">
            <v>707508</v>
          </cell>
          <cell r="H1106">
            <v>707508</v>
          </cell>
          <cell r="I1106">
            <v>707508</v>
          </cell>
          <cell r="J1106">
            <v>707508</v>
          </cell>
          <cell r="K1106">
            <v>707508</v>
          </cell>
          <cell r="L1106">
            <v>707508</v>
          </cell>
          <cell r="M1106">
            <v>707508</v>
          </cell>
          <cell r="N1106">
            <v>707508</v>
          </cell>
          <cell r="O1106">
            <v>707508</v>
          </cell>
          <cell r="P1106">
            <v>707508</v>
          </cell>
          <cell r="Q1106">
            <v>707512</v>
          </cell>
        </row>
        <row r="1107">
          <cell r="B1107" t="str">
            <v>30506032702</v>
          </cell>
          <cell r="C1107" t="str">
            <v>30506</v>
          </cell>
          <cell r="D1107">
            <v>2702</v>
          </cell>
          <cell r="E1107">
            <v>185500</v>
          </cell>
          <cell r="F1107">
            <v>15458</v>
          </cell>
          <cell r="G1107">
            <v>15458</v>
          </cell>
          <cell r="H1107">
            <v>15458</v>
          </cell>
          <cell r="I1107">
            <v>15458</v>
          </cell>
          <cell r="J1107">
            <v>15458</v>
          </cell>
          <cell r="K1107">
            <v>15458</v>
          </cell>
          <cell r="L1107">
            <v>15458</v>
          </cell>
          <cell r="M1107">
            <v>15458</v>
          </cell>
          <cell r="N1107">
            <v>15458</v>
          </cell>
          <cell r="O1107">
            <v>15458</v>
          </cell>
          <cell r="P1107">
            <v>15458</v>
          </cell>
          <cell r="Q1107">
            <v>15462</v>
          </cell>
        </row>
        <row r="1108">
          <cell r="B1108" t="str">
            <v>30506032704</v>
          </cell>
          <cell r="C1108" t="str">
            <v>30506</v>
          </cell>
          <cell r="D1108">
            <v>2704</v>
          </cell>
          <cell r="E1108">
            <v>778500</v>
          </cell>
          <cell r="F1108">
            <v>64875</v>
          </cell>
          <cell r="G1108">
            <v>64875</v>
          </cell>
          <cell r="H1108">
            <v>64875</v>
          </cell>
          <cell r="I1108">
            <v>64875</v>
          </cell>
          <cell r="J1108">
            <v>64875</v>
          </cell>
          <cell r="K1108">
            <v>64875</v>
          </cell>
          <cell r="L1108">
            <v>64875</v>
          </cell>
          <cell r="M1108">
            <v>64875</v>
          </cell>
          <cell r="N1108">
            <v>64875</v>
          </cell>
          <cell r="O1108">
            <v>64875</v>
          </cell>
          <cell r="P1108">
            <v>64875</v>
          </cell>
          <cell r="Q1108">
            <v>64875</v>
          </cell>
        </row>
        <row r="1109">
          <cell r="B1109" t="str">
            <v>30506032705</v>
          </cell>
          <cell r="C1109" t="str">
            <v>30506</v>
          </cell>
          <cell r="D1109">
            <v>2705</v>
          </cell>
          <cell r="E1109">
            <v>88100</v>
          </cell>
          <cell r="F1109">
            <v>7342</v>
          </cell>
          <cell r="G1109">
            <v>7342</v>
          </cell>
          <cell r="H1109">
            <v>7342</v>
          </cell>
          <cell r="I1109">
            <v>7342</v>
          </cell>
          <cell r="J1109">
            <v>7342</v>
          </cell>
          <cell r="K1109">
            <v>7342</v>
          </cell>
          <cell r="L1109">
            <v>7342</v>
          </cell>
          <cell r="M1109">
            <v>7342</v>
          </cell>
          <cell r="N1109">
            <v>7342</v>
          </cell>
          <cell r="O1109">
            <v>7342</v>
          </cell>
          <cell r="P1109">
            <v>7342</v>
          </cell>
          <cell r="Q1109">
            <v>7338</v>
          </cell>
        </row>
        <row r="1110">
          <cell r="B1110" t="str">
            <v>30506032710</v>
          </cell>
          <cell r="C1110" t="str">
            <v>30506</v>
          </cell>
          <cell r="D1110">
            <v>2710</v>
          </cell>
          <cell r="E1110">
            <v>34000</v>
          </cell>
          <cell r="F1110">
            <v>2833</v>
          </cell>
          <cell r="G1110">
            <v>2833</v>
          </cell>
          <cell r="H1110">
            <v>2833</v>
          </cell>
          <cell r="I1110">
            <v>2833</v>
          </cell>
          <cell r="J1110">
            <v>2833</v>
          </cell>
          <cell r="K1110">
            <v>2833</v>
          </cell>
          <cell r="L1110">
            <v>2833</v>
          </cell>
          <cell r="M1110">
            <v>2833</v>
          </cell>
          <cell r="N1110">
            <v>2833</v>
          </cell>
          <cell r="O1110">
            <v>2833</v>
          </cell>
          <cell r="P1110">
            <v>2833</v>
          </cell>
          <cell r="Q1110">
            <v>2837</v>
          </cell>
        </row>
        <row r="1111">
          <cell r="B1111" t="str">
            <v>30506032800</v>
          </cell>
          <cell r="C1111" t="str">
            <v>30506</v>
          </cell>
          <cell r="D1111">
            <v>2800</v>
          </cell>
          <cell r="E1111">
            <v>1678000</v>
          </cell>
          <cell r="F1111">
            <v>139833</v>
          </cell>
          <cell r="G1111">
            <v>139833</v>
          </cell>
          <cell r="H1111">
            <v>139833</v>
          </cell>
          <cell r="I1111">
            <v>139833</v>
          </cell>
          <cell r="J1111">
            <v>139833</v>
          </cell>
          <cell r="K1111">
            <v>139833</v>
          </cell>
          <cell r="L1111">
            <v>139833</v>
          </cell>
          <cell r="M1111">
            <v>139833</v>
          </cell>
          <cell r="N1111">
            <v>139833</v>
          </cell>
          <cell r="O1111">
            <v>139833</v>
          </cell>
          <cell r="P1111">
            <v>139833</v>
          </cell>
          <cell r="Q1111">
            <v>139837</v>
          </cell>
        </row>
        <row r="1112">
          <cell r="B1112" t="str">
            <v>30506032900</v>
          </cell>
          <cell r="C1112" t="str">
            <v>30506</v>
          </cell>
          <cell r="D1112">
            <v>2900</v>
          </cell>
          <cell r="E1112">
            <v>3260800</v>
          </cell>
          <cell r="F1112">
            <v>271733</v>
          </cell>
          <cell r="G1112">
            <v>271733</v>
          </cell>
          <cell r="H1112">
            <v>271733</v>
          </cell>
          <cell r="I1112">
            <v>271733</v>
          </cell>
          <cell r="J1112">
            <v>271733</v>
          </cell>
          <cell r="K1112">
            <v>271733</v>
          </cell>
          <cell r="L1112">
            <v>271733</v>
          </cell>
          <cell r="M1112">
            <v>271733</v>
          </cell>
          <cell r="N1112">
            <v>271733</v>
          </cell>
          <cell r="O1112">
            <v>271733</v>
          </cell>
          <cell r="P1112">
            <v>271733</v>
          </cell>
          <cell r="Q1112">
            <v>271737</v>
          </cell>
        </row>
        <row r="1113">
          <cell r="B1113" t="str">
            <v>30506032907</v>
          </cell>
          <cell r="C1113" t="str">
            <v>30506</v>
          </cell>
          <cell r="D1113">
            <v>2907</v>
          </cell>
          <cell r="E1113">
            <v>4313300</v>
          </cell>
          <cell r="F1113">
            <v>359442</v>
          </cell>
          <cell r="G1113">
            <v>359442</v>
          </cell>
          <cell r="H1113">
            <v>359442</v>
          </cell>
          <cell r="I1113">
            <v>359442</v>
          </cell>
          <cell r="J1113">
            <v>359442</v>
          </cell>
          <cell r="K1113">
            <v>359442</v>
          </cell>
          <cell r="L1113">
            <v>359442</v>
          </cell>
          <cell r="M1113">
            <v>359442</v>
          </cell>
          <cell r="N1113">
            <v>359442</v>
          </cell>
          <cell r="O1113">
            <v>359442</v>
          </cell>
          <cell r="P1113">
            <v>359442</v>
          </cell>
          <cell r="Q1113">
            <v>359438</v>
          </cell>
        </row>
        <row r="1114">
          <cell r="B1114" t="str">
            <v>30506032925</v>
          </cell>
          <cell r="C1114" t="str">
            <v>30506</v>
          </cell>
          <cell r="D1114">
            <v>2925</v>
          </cell>
          <cell r="E1114">
            <v>235400</v>
          </cell>
          <cell r="F1114">
            <v>19617</v>
          </cell>
          <cell r="G1114">
            <v>19617</v>
          </cell>
          <cell r="H1114">
            <v>19617</v>
          </cell>
          <cell r="I1114">
            <v>19617</v>
          </cell>
          <cell r="J1114">
            <v>19617</v>
          </cell>
          <cell r="K1114">
            <v>19617</v>
          </cell>
          <cell r="L1114">
            <v>19617</v>
          </cell>
          <cell r="M1114">
            <v>19617</v>
          </cell>
          <cell r="N1114">
            <v>19617</v>
          </cell>
          <cell r="O1114">
            <v>19617</v>
          </cell>
          <cell r="P1114">
            <v>19617</v>
          </cell>
          <cell r="Q1114">
            <v>19613</v>
          </cell>
        </row>
        <row r="1115">
          <cell r="B1115" t="str">
            <v>30506033101</v>
          </cell>
          <cell r="C1115" t="str">
            <v>30506</v>
          </cell>
          <cell r="D1115">
            <v>3101</v>
          </cell>
          <cell r="E1115">
            <v>676900</v>
          </cell>
          <cell r="F1115">
            <v>56408</v>
          </cell>
          <cell r="G1115">
            <v>56408</v>
          </cell>
          <cell r="H1115">
            <v>56408</v>
          </cell>
          <cell r="I1115">
            <v>56408</v>
          </cell>
          <cell r="J1115">
            <v>56408</v>
          </cell>
          <cell r="K1115">
            <v>56408</v>
          </cell>
          <cell r="L1115">
            <v>56408</v>
          </cell>
          <cell r="M1115">
            <v>56408</v>
          </cell>
          <cell r="N1115">
            <v>56408</v>
          </cell>
          <cell r="O1115">
            <v>56408</v>
          </cell>
          <cell r="P1115">
            <v>56408</v>
          </cell>
          <cell r="Q1115">
            <v>56412</v>
          </cell>
        </row>
        <row r="1116">
          <cell r="B1116" t="str">
            <v>30506033103</v>
          </cell>
          <cell r="C1116" t="str">
            <v>30506</v>
          </cell>
          <cell r="D1116">
            <v>3103</v>
          </cell>
          <cell r="E1116">
            <v>587300</v>
          </cell>
          <cell r="F1116">
            <v>48942</v>
          </cell>
          <cell r="G1116">
            <v>48942</v>
          </cell>
          <cell r="H1116">
            <v>48942</v>
          </cell>
          <cell r="I1116">
            <v>48942</v>
          </cell>
          <cell r="J1116">
            <v>48942</v>
          </cell>
          <cell r="K1116">
            <v>48942</v>
          </cell>
          <cell r="L1116">
            <v>48942</v>
          </cell>
          <cell r="M1116">
            <v>48942</v>
          </cell>
          <cell r="N1116">
            <v>48942</v>
          </cell>
          <cell r="O1116">
            <v>48942</v>
          </cell>
          <cell r="P1116">
            <v>48942</v>
          </cell>
          <cell r="Q1116">
            <v>48938</v>
          </cell>
        </row>
        <row r="1117">
          <cell r="B1117" t="str">
            <v>30506033106</v>
          </cell>
          <cell r="C1117" t="str">
            <v>30506</v>
          </cell>
          <cell r="D1117">
            <v>3106</v>
          </cell>
          <cell r="E1117">
            <v>2700</v>
          </cell>
          <cell r="F1117">
            <v>225</v>
          </cell>
          <cell r="G1117">
            <v>225</v>
          </cell>
          <cell r="H1117">
            <v>225</v>
          </cell>
          <cell r="I1117">
            <v>225</v>
          </cell>
          <cell r="J1117">
            <v>225</v>
          </cell>
          <cell r="K1117">
            <v>225</v>
          </cell>
          <cell r="L1117">
            <v>225</v>
          </cell>
          <cell r="M1117">
            <v>225</v>
          </cell>
          <cell r="N1117">
            <v>225</v>
          </cell>
          <cell r="O1117">
            <v>225</v>
          </cell>
          <cell r="P1117">
            <v>225</v>
          </cell>
          <cell r="Q1117">
            <v>225</v>
          </cell>
        </row>
        <row r="1118">
          <cell r="B1118" t="str">
            <v>30506033302</v>
          </cell>
          <cell r="C1118" t="str">
            <v>30506</v>
          </cell>
          <cell r="D1118">
            <v>3302</v>
          </cell>
          <cell r="E1118">
            <v>16929100</v>
          </cell>
          <cell r="F1118">
            <v>1410758</v>
          </cell>
          <cell r="G1118">
            <v>1410758</v>
          </cell>
          <cell r="H1118">
            <v>1410758</v>
          </cell>
          <cell r="I1118">
            <v>1410758</v>
          </cell>
          <cell r="J1118">
            <v>1410758</v>
          </cell>
          <cell r="K1118">
            <v>1410758</v>
          </cell>
          <cell r="L1118">
            <v>1410758</v>
          </cell>
          <cell r="M1118">
            <v>1410758</v>
          </cell>
          <cell r="N1118">
            <v>1410758</v>
          </cell>
          <cell r="O1118">
            <v>1410758</v>
          </cell>
          <cell r="P1118">
            <v>1410758</v>
          </cell>
          <cell r="Q1118">
            <v>1410762</v>
          </cell>
        </row>
        <row r="1119">
          <cell r="B1119" t="str">
            <v>30506033303</v>
          </cell>
          <cell r="C1119" t="str">
            <v>30506</v>
          </cell>
          <cell r="D1119">
            <v>3303</v>
          </cell>
          <cell r="E1119">
            <v>300900</v>
          </cell>
          <cell r="F1119">
            <v>25075</v>
          </cell>
          <cell r="G1119">
            <v>25075</v>
          </cell>
          <cell r="H1119">
            <v>25075</v>
          </cell>
          <cell r="I1119">
            <v>25075</v>
          </cell>
          <cell r="J1119">
            <v>25075</v>
          </cell>
          <cell r="K1119">
            <v>25075</v>
          </cell>
          <cell r="L1119">
            <v>25075</v>
          </cell>
          <cell r="M1119">
            <v>25075</v>
          </cell>
          <cell r="N1119">
            <v>25075</v>
          </cell>
          <cell r="O1119">
            <v>25075</v>
          </cell>
          <cell r="P1119">
            <v>25075</v>
          </cell>
          <cell r="Q1119">
            <v>25075</v>
          </cell>
        </row>
        <row r="1120">
          <cell r="B1120" t="str">
            <v>30506033401</v>
          </cell>
          <cell r="C1120" t="str">
            <v>30506</v>
          </cell>
          <cell r="D1120">
            <v>3401</v>
          </cell>
          <cell r="E1120">
            <v>362100</v>
          </cell>
          <cell r="F1120">
            <v>30175</v>
          </cell>
          <cell r="G1120">
            <v>30175</v>
          </cell>
          <cell r="H1120">
            <v>30175</v>
          </cell>
          <cell r="I1120">
            <v>30175</v>
          </cell>
          <cell r="J1120">
            <v>30175</v>
          </cell>
          <cell r="K1120">
            <v>30175</v>
          </cell>
          <cell r="L1120">
            <v>30175</v>
          </cell>
          <cell r="M1120">
            <v>30175</v>
          </cell>
          <cell r="N1120">
            <v>30175</v>
          </cell>
          <cell r="O1120">
            <v>30175</v>
          </cell>
          <cell r="P1120">
            <v>30175</v>
          </cell>
          <cell r="Q1120">
            <v>30175</v>
          </cell>
        </row>
        <row r="1121">
          <cell r="B1121" t="str">
            <v>30506033404</v>
          </cell>
          <cell r="C1121" t="str">
            <v>30506</v>
          </cell>
          <cell r="D1121">
            <v>3404</v>
          </cell>
          <cell r="E1121">
            <v>88900</v>
          </cell>
          <cell r="F1121">
            <v>7408</v>
          </cell>
          <cell r="G1121">
            <v>7408</v>
          </cell>
          <cell r="H1121">
            <v>7408</v>
          </cell>
          <cell r="I1121">
            <v>7408</v>
          </cell>
          <cell r="J1121">
            <v>7408</v>
          </cell>
          <cell r="K1121">
            <v>7408</v>
          </cell>
          <cell r="L1121">
            <v>7408</v>
          </cell>
          <cell r="M1121">
            <v>7408</v>
          </cell>
          <cell r="N1121">
            <v>7408</v>
          </cell>
          <cell r="O1121">
            <v>7408</v>
          </cell>
          <cell r="P1121">
            <v>7408</v>
          </cell>
          <cell r="Q1121">
            <v>7412</v>
          </cell>
        </row>
        <row r="1122">
          <cell r="B1122" t="str">
            <v>30506033410</v>
          </cell>
          <cell r="C1122" t="str">
            <v>30506</v>
          </cell>
          <cell r="D1122">
            <v>3410</v>
          </cell>
          <cell r="E1122">
            <v>86700</v>
          </cell>
          <cell r="F1122">
            <v>7225</v>
          </cell>
          <cell r="G1122">
            <v>7225</v>
          </cell>
          <cell r="H1122">
            <v>7225</v>
          </cell>
          <cell r="I1122">
            <v>7225</v>
          </cell>
          <cell r="J1122">
            <v>7225</v>
          </cell>
          <cell r="K1122">
            <v>7225</v>
          </cell>
          <cell r="L1122">
            <v>7225</v>
          </cell>
          <cell r="M1122">
            <v>7225</v>
          </cell>
          <cell r="N1122">
            <v>7225</v>
          </cell>
          <cell r="O1122">
            <v>7225</v>
          </cell>
          <cell r="P1122">
            <v>7225</v>
          </cell>
          <cell r="Q1122">
            <v>7225</v>
          </cell>
        </row>
        <row r="1123">
          <cell r="B1123" t="str">
            <v>30507031302</v>
          </cell>
          <cell r="C1123" t="str">
            <v>30507</v>
          </cell>
          <cell r="D1123">
            <v>1302</v>
          </cell>
          <cell r="E1123">
            <v>49500</v>
          </cell>
          <cell r="F1123">
            <v>4125</v>
          </cell>
          <cell r="G1123">
            <v>4125</v>
          </cell>
          <cell r="H1123">
            <v>4125</v>
          </cell>
          <cell r="I1123">
            <v>4125</v>
          </cell>
          <cell r="J1123">
            <v>4125</v>
          </cell>
          <cell r="K1123">
            <v>4125</v>
          </cell>
          <cell r="L1123">
            <v>4125</v>
          </cell>
          <cell r="M1123">
            <v>4125</v>
          </cell>
          <cell r="N1123">
            <v>4125</v>
          </cell>
          <cell r="O1123">
            <v>4125</v>
          </cell>
          <cell r="P1123">
            <v>4125</v>
          </cell>
          <cell r="Q1123">
            <v>4125</v>
          </cell>
        </row>
        <row r="1124">
          <cell r="B1124" t="str">
            <v>30507032201</v>
          </cell>
          <cell r="C1124" t="str">
            <v>30507</v>
          </cell>
          <cell r="D1124">
            <v>2201</v>
          </cell>
          <cell r="E1124">
            <v>16100</v>
          </cell>
          <cell r="F1124">
            <v>1342</v>
          </cell>
          <cell r="G1124">
            <v>1342</v>
          </cell>
          <cell r="H1124">
            <v>1342</v>
          </cell>
          <cell r="I1124">
            <v>1342</v>
          </cell>
          <cell r="J1124">
            <v>1342</v>
          </cell>
          <cell r="K1124">
            <v>1342</v>
          </cell>
          <cell r="L1124">
            <v>1342</v>
          </cell>
          <cell r="M1124">
            <v>1342</v>
          </cell>
          <cell r="N1124">
            <v>1342</v>
          </cell>
          <cell r="O1124">
            <v>1342</v>
          </cell>
          <cell r="P1124">
            <v>1342</v>
          </cell>
          <cell r="Q1124">
            <v>1338</v>
          </cell>
        </row>
        <row r="1125">
          <cell r="B1125" t="str">
            <v>30507032202</v>
          </cell>
          <cell r="C1125" t="str">
            <v>30507</v>
          </cell>
          <cell r="D1125">
            <v>2202</v>
          </cell>
          <cell r="E1125">
            <v>152359</v>
          </cell>
          <cell r="F1125">
            <v>12697</v>
          </cell>
          <cell r="G1125">
            <v>12697</v>
          </cell>
          <cell r="H1125">
            <v>12697</v>
          </cell>
          <cell r="I1125">
            <v>12697</v>
          </cell>
          <cell r="J1125">
            <v>12697</v>
          </cell>
          <cell r="K1125">
            <v>12697</v>
          </cell>
          <cell r="L1125">
            <v>12697</v>
          </cell>
          <cell r="M1125">
            <v>12697</v>
          </cell>
          <cell r="N1125">
            <v>12697</v>
          </cell>
          <cell r="O1125">
            <v>12697</v>
          </cell>
          <cell r="P1125">
            <v>12697</v>
          </cell>
          <cell r="Q1125">
            <v>12692</v>
          </cell>
        </row>
        <row r="1126">
          <cell r="B1126" t="str">
            <v>30507032207</v>
          </cell>
          <cell r="C1126" t="str">
            <v>30507</v>
          </cell>
          <cell r="D1126">
            <v>2207</v>
          </cell>
          <cell r="E1126">
            <v>21822</v>
          </cell>
          <cell r="F1126">
            <v>1818</v>
          </cell>
          <cell r="G1126">
            <v>1818</v>
          </cell>
          <cell r="H1126">
            <v>1818</v>
          </cell>
          <cell r="I1126">
            <v>1818</v>
          </cell>
          <cell r="J1126">
            <v>1818</v>
          </cell>
          <cell r="K1126">
            <v>1818</v>
          </cell>
          <cell r="L1126">
            <v>1818</v>
          </cell>
          <cell r="M1126">
            <v>1818</v>
          </cell>
          <cell r="N1126">
            <v>1818</v>
          </cell>
          <cell r="O1126">
            <v>1818</v>
          </cell>
          <cell r="P1126">
            <v>1818</v>
          </cell>
          <cell r="Q1126">
            <v>1824</v>
          </cell>
        </row>
        <row r="1127">
          <cell r="B1127" t="str">
            <v>30507032208</v>
          </cell>
          <cell r="C1127" t="str">
            <v>30507</v>
          </cell>
          <cell r="D1127">
            <v>2208</v>
          </cell>
          <cell r="E1127">
            <v>2330</v>
          </cell>
          <cell r="F1127">
            <v>194</v>
          </cell>
          <cell r="G1127">
            <v>194</v>
          </cell>
          <cell r="H1127">
            <v>194</v>
          </cell>
          <cell r="I1127">
            <v>194</v>
          </cell>
          <cell r="J1127">
            <v>194</v>
          </cell>
          <cell r="K1127">
            <v>194</v>
          </cell>
          <cell r="L1127">
            <v>194</v>
          </cell>
          <cell r="M1127">
            <v>194</v>
          </cell>
          <cell r="N1127">
            <v>194</v>
          </cell>
          <cell r="O1127">
            <v>194</v>
          </cell>
          <cell r="P1127">
            <v>194</v>
          </cell>
          <cell r="Q1127">
            <v>196</v>
          </cell>
        </row>
        <row r="1128">
          <cell r="B1128" t="str">
            <v>30507032701</v>
          </cell>
          <cell r="C1128" t="str">
            <v>30507</v>
          </cell>
          <cell r="D1128">
            <v>2701</v>
          </cell>
          <cell r="E1128">
            <v>36400</v>
          </cell>
          <cell r="F1128">
            <v>3033</v>
          </cell>
          <cell r="G1128">
            <v>3033</v>
          </cell>
          <cell r="H1128">
            <v>3033</v>
          </cell>
          <cell r="I1128">
            <v>3033</v>
          </cell>
          <cell r="J1128">
            <v>3033</v>
          </cell>
          <cell r="K1128">
            <v>3033</v>
          </cell>
          <cell r="L1128">
            <v>3033</v>
          </cell>
          <cell r="M1128">
            <v>3033</v>
          </cell>
          <cell r="N1128">
            <v>3033</v>
          </cell>
          <cell r="O1128">
            <v>3033</v>
          </cell>
          <cell r="P1128">
            <v>3033</v>
          </cell>
          <cell r="Q1128">
            <v>3037</v>
          </cell>
        </row>
        <row r="1129">
          <cell r="B1129" t="str">
            <v>30507032702</v>
          </cell>
          <cell r="C1129" t="str">
            <v>30507</v>
          </cell>
          <cell r="D1129">
            <v>2702</v>
          </cell>
          <cell r="E1129">
            <v>19300</v>
          </cell>
          <cell r="F1129">
            <v>1608</v>
          </cell>
          <cell r="G1129">
            <v>1608</v>
          </cell>
          <cell r="H1129">
            <v>1608</v>
          </cell>
          <cell r="I1129">
            <v>1608</v>
          </cell>
          <cell r="J1129">
            <v>1608</v>
          </cell>
          <cell r="K1129">
            <v>1608</v>
          </cell>
          <cell r="L1129">
            <v>1608</v>
          </cell>
          <cell r="M1129">
            <v>1608</v>
          </cell>
          <cell r="N1129">
            <v>1608</v>
          </cell>
          <cell r="O1129">
            <v>1608</v>
          </cell>
          <cell r="P1129">
            <v>1608</v>
          </cell>
          <cell r="Q1129">
            <v>1612</v>
          </cell>
        </row>
        <row r="1130">
          <cell r="B1130" t="str">
            <v>30507032704</v>
          </cell>
          <cell r="C1130" t="str">
            <v>30507</v>
          </cell>
          <cell r="D1130">
            <v>2704</v>
          </cell>
          <cell r="E1130">
            <v>21400</v>
          </cell>
          <cell r="F1130">
            <v>1783</v>
          </cell>
          <cell r="G1130">
            <v>1783</v>
          </cell>
          <cell r="H1130">
            <v>1783</v>
          </cell>
          <cell r="I1130">
            <v>1783</v>
          </cell>
          <cell r="J1130">
            <v>1783</v>
          </cell>
          <cell r="K1130">
            <v>1783</v>
          </cell>
          <cell r="L1130">
            <v>1783</v>
          </cell>
          <cell r="M1130">
            <v>1783</v>
          </cell>
          <cell r="N1130">
            <v>1783</v>
          </cell>
          <cell r="O1130">
            <v>1783</v>
          </cell>
          <cell r="P1130">
            <v>1783</v>
          </cell>
          <cell r="Q1130">
            <v>1787</v>
          </cell>
        </row>
        <row r="1131">
          <cell r="B1131" t="str">
            <v>30507032705</v>
          </cell>
          <cell r="C1131" t="str">
            <v>30507</v>
          </cell>
          <cell r="D1131">
            <v>2705</v>
          </cell>
          <cell r="E1131">
            <v>28800</v>
          </cell>
          <cell r="F1131">
            <v>2400</v>
          </cell>
          <cell r="G1131">
            <v>2400</v>
          </cell>
          <cell r="H1131">
            <v>2400</v>
          </cell>
          <cell r="I1131">
            <v>2400</v>
          </cell>
          <cell r="J1131">
            <v>2400</v>
          </cell>
          <cell r="K1131">
            <v>2400</v>
          </cell>
          <cell r="L1131">
            <v>2400</v>
          </cell>
          <cell r="M1131">
            <v>2400</v>
          </cell>
          <cell r="N1131">
            <v>2400</v>
          </cell>
          <cell r="O1131">
            <v>2400</v>
          </cell>
          <cell r="P1131">
            <v>2400</v>
          </cell>
          <cell r="Q1131">
            <v>2400</v>
          </cell>
        </row>
        <row r="1132">
          <cell r="B1132" t="str">
            <v>30507032900</v>
          </cell>
          <cell r="C1132" t="str">
            <v>30507</v>
          </cell>
          <cell r="D1132">
            <v>2900</v>
          </cell>
          <cell r="E1132">
            <v>95900</v>
          </cell>
          <cell r="F1132">
            <v>7992</v>
          </cell>
          <cell r="G1132">
            <v>7992</v>
          </cell>
          <cell r="H1132">
            <v>7992</v>
          </cell>
          <cell r="I1132">
            <v>7992</v>
          </cell>
          <cell r="J1132">
            <v>7992</v>
          </cell>
          <cell r="K1132">
            <v>7992</v>
          </cell>
          <cell r="L1132">
            <v>7992</v>
          </cell>
          <cell r="M1132">
            <v>7992</v>
          </cell>
          <cell r="N1132">
            <v>7992</v>
          </cell>
          <cell r="O1132">
            <v>7992</v>
          </cell>
          <cell r="P1132">
            <v>7992</v>
          </cell>
          <cell r="Q1132">
            <v>7988</v>
          </cell>
        </row>
        <row r="1133">
          <cell r="B1133" t="str">
            <v>30507032907</v>
          </cell>
          <cell r="C1133" t="str">
            <v>30507</v>
          </cell>
          <cell r="D1133">
            <v>2907</v>
          </cell>
          <cell r="E1133">
            <v>72600</v>
          </cell>
          <cell r="F1133">
            <v>6050</v>
          </cell>
          <cell r="G1133">
            <v>6050</v>
          </cell>
          <cell r="H1133">
            <v>6050</v>
          </cell>
          <cell r="I1133">
            <v>6050</v>
          </cell>
          <cell r="J1133">
            <v>6050</v>
          </cell>
          <cell r="K1133">
            <v>6050</v>
          </cell>
          <cell r="L1133">
            <v>6050</v>
          </cell>
          <cell r="M1133">
            <v>6050</v>
          </cell>
          <cell r="N1133">
            <v>6050</v>
          </cell>
          <cell r="O1133">
            <v>6050</v>
          </cell>
          <cell r="P1133">
            <v>6050</v>
          </cell>
          <cell r="Q1133">
            <v>6050</v>
          </cell>
        </row>
        <row r="1134">
          <cell r="B1134" t="str">
            <v>30507032908</v>
          </cell>
          <cell r="C1134" t="str">
            <v>30507</v>
          </cell>
          <cell r="D1134">
            <v>2908</v>
          </cell>
          <cell r="E1134">
            <v>32100</v>
          </cell>
          <cell r="F1134">
            <v>2675</v>
          </cell>
          <cell r="G1134">
            <v>2675</v>
          </cell>
          <cell r="H1134">
            <v>2675</v>
          </cell>
          <cell r="I1134">
            <v>2675</v>
          </cell>
          <cell r="J1134">
            <v>2675</v>
          </cell>
          <cell r="K1134">
            <v>2675</v>
          </cell>
          <cell r="L1134">
            <v>2675</v>
          </cell>
          <cell r="M1134">
            <v>2675</v>
          </cell>
          <cell r="N1134">
            <v>2675</v>
          </cell>
          <cell r="O1134">
            <v>2675</v>
          </cell>
          <cell r="P1134">
            <v>2675</v>
          </cell>
          <cell r="Q1134">
            <v>2675</v>
          </cell>
        </row>
        <row r="1135">
          <cell r="B1135" t="str">
            <v>30507033101</v>
          </cell>
          <cell r="C1135" t="str">
            <v>30507</v>
          </cell>
          <cell r="D1135">
            <v>3101</v>
          </cell>
          <cell r="E1135">
            <v>128500</v>
          </cell>
          <cell r="F1135">
            <v>10708</v>
          </cell>
          <cell r="G1135">
            <v>10708</v>
          </cell>
          <cell r="H1135">
            <v>10708</v>
          </cell>
          <cell r="I1135">
            <v>10708</v>
          </cell>
          <cell r="J1135">
            <v>10708</v>
          </cell>
          <cell r="K1135">
            <v>10708</v>
          </cell>
          <cell r="L1135">
            <v>10708</v>
          </cell>
          <cell r="M1135">
            <v>10708</v>
          </cell>
          <cell r="N1135">
            <v>10708</v>
          </cell>
          <cell r="O1135">
            <v>10708</v>
          </cell>
          <cell r="P1135">
            <v>10708</v>
          </cell>
          <cell r="Q1135">
            <v>10712</v>
          </cell>
        </row>
        <row r="1136">
          <cell r="B1136" t="str">
            <v>30507033103</v>
          </cell>
          <cell r="C1136" t="str">
            <v>30507</v>
          </cell>
          <cell r="D1136">
            <v>3103</v>
          </cell>
          <cell r="E1136">
            <v>78800</v>
          </cell>
          <cell r="F1136">
            <v>6567</v>
          </cell>
          <cell r="G1136">
            <v>6567</v>
          </cell>
          <cell r="H1136">
            <v>6567</v>
          </cell>
          <cell r="I1136">
            <v>6567</v>
          </cell>
          <cell r="J1136">
            <v>6567</v>
          </cell>
          <cell r="K1136">
            <v>6567</v>
          </cell>
          <cell r="L1136">
            <v>6567</v>
          </cell>
          <cell r="M1136">
            <v>6567</v>
          </cell>
          <cell r="N1136">
            <v>6567</v>
          </cell>
          <cell r="O1136">
            <v>6567</v>
          </cell>
          <cell r="P1136">
            <v>6567</v>
          </cell>
          <cell r="Q1136">
            <v>6563</v>
          </cell>
        </row>
        <row r="1137">
          <cell r="B1137" t="str">
            <v>30507033106</v>
          </cell>
          <cell r="C1137" t="str">
            <v>30507</v>
          </cell>
          <cell r="D1137">
            <v>3106</v>
          </cell>
          <cell r="E1137">
            <v>4300</v>
          </cell>
          <cell r="F1137">
            <v>358</v>
          </cell>
          <cell r="G1137">
            <v>358</v>
          </cell>
          <cell r="H1137">
            <v>358</v>
          </cell>
          <cell r="I1137">
            <v>358</v>
          </cell>
          <cell r="J1137">
            <v>358</v>
          </cell>
          <cell r="K1137">
            <v>358</v>
          </cell>
          <cell r="L1137">
            <v>358</v>
          </cell>
          <cell r="M1137">
            <v>358</v>
          </cell>
          <cell r="N1137">
            <v>358</v>
          </cell>
          <cell r="O1137">
            <v>358</v>
          </cell>
          <cell r="P1137">
            <v>358</v>
          </cell>
          <cell r="Q1137">
            <v>362</v>
          </cell>
        </row>
        <row r="1138">
          <cell r="B1138" t="str">
            <v>30507033302</v>
          </cell>
          <cell r="C1138" t="str">
            <v>30507</v>
          </cell>
          <cell r="D1138">
            <v>3302</v>
          </cell>
          <cell r="E1138">
            <v>25700</v>
          </cell>
          <cell r="F1138">
            <v>2142</v>
          </cell>
          <cell r="G1138">
            <v>2142</v>
          </cell>
          <cell r="H1138">
            <v>2142</v>
          </cell>
          <cell r="I1138">
            <v>2142</v>
          </cell>
          <cell r="J1138">
            <v>2142</v>
          </cell>
          <cell r="K1138">
            <v>2142</v>
          </cell>
          <cell r="L1138">
            <v>2142</v>
          </cell>
          <cell r="M1138">
            <v>2142</v>
          </cell>
          <cell r="N1138">
            <v>2142</v>
          </cell>
          <cell r="O1138">
            <v>2142</v>
          </cell>
          <cell r="P1138">
            <v>2142</v>
          </cell>
          <cell r="Q1138">
            <v>2138</v>
          </cell>
        </row>
        <row r="1139">
          <cell r="B1139" t="str">
            <v>30507033303</v>
          </cell>
          <cell r="C1139" t="str">
            <v>30507</v>
          </cell>
          <cell r="D1139">
            <v>3303</v>
          </cell>
          <cell r="E1139">
            <v>29200</v>
          </cell>
          <cell r="F1139">
            <v>2433</v>
          </cell>
          <cell r="G1139">
            <v>2433</v>
          </cell>
          <cell r="H1139">
            <v>2433</v>
          </cell>
          <cell r="I1139">
            <v>2433</v>
          </cell>
          <cell r="J1139">
            <v>2433</v>
          </cell>
          <cell r="K1139">
            <v>2433</v>
          </cell>
          <cell r="L1139">
            <v>2433</v>
          </cell>
          <cell r="M1139">
            <v>2433</v>
          </cell>
          <cell r="N1139">
            <v>2433</v>
          </cell>
          <cell r="O1139">
            <v>2433</v>
          </cell>
          <cell r="P1139">
            <v>2433</v>
          </cell>
          <cell r="Q1139">
            <v>2437</v>
          </cell>
        </row>
        <row r="1140">
          <cell r="B1140" t="str">
            <v>30507033410</v>
          </cell>
          <cell r="C1140" t="str">
            <v>30507</v>
          </cell>
          <cell r="D1140">
            <v>3410</v>
          </cell>
          <cell r="E1140">
            <v>9100</v>
          </cell>
          <cell r="F1140">
            <v>758</v>
          </cell>
          <cell r="G1140">
            <v>758</v>
          </cell>
          <cell r="H1140">
            <v>758</v>
          </cell>
          <cell r="I1140">
            <v>758</v>
          </cell>
          <cell r="J1140">
            <v>758</v>
          </cell>
          <cell r="K1140">
            <v>758</v>
          </cell>
          <cell r="L1140">
            <v>758</v>
          </cell>
          <cell r="M1140">
            <v>758</v>
          </cell>
          <cell r="N1140">
            <v>758</v>
          </cell>
          <cell r="O1140">
            <v>758</v>
          </cell>
          <cell r="P1140">
            <v>758</v>
          </cell>
          <cell r="Q1140">
            <v>762</v>
          </cell>
        </row>
        <row r="1141">
          <cell r="B1141" t="str">
            <v>30508031302</v>
          </cell>
          <cell r="C1141" t="str">
            <v>30508</v>
          </cell>
          <cell r="D1141">
            <v>1302</v>
          </cell>
          <cell r="E1141">
            <v>396000</v>
          </cell>
          <cell r="F1141">
            <v>33000</v>
          </cell>
          <cell r="G1141">
            <v>33000</v>
          </cell>
          <cell r="H1141">
            <v>33000</v>
          </cell>
          <cell r="I1141">
            <v>33000</v>
          </cell>
          <cell r="J1141">
            <v>33000</v>
          </cell>
          <cell r="K1141">
            <v>33000</v>
          </cell>
          <cell r="L1141">
            <v>33000</v>
          </cell>
          <cell r="M1141">
            <v>33000</v>
          </cell>
          <cell r="N1141">
            <v>33000</v>
          </cell>
          <cell r="O1141">
            <v>33000</v>
          </cell>
          <cell r="P1141">
            <v>33000</v>
          </cell>
          <cell r="Q1141">
            <v>33000</v>
          </cell>
        </row>
        <row r="1142">
          <cell r="B1142" t="str">
            <v>30508032103</v>
          </cell>
          <cell r="C1142" t="str">
            <v>30508</v>
          </cell>
          <cell r="D1142">
            <v>2103</v>
          </cell>
          <cell r="E1142">
            <v>91200</v>
          </cell>
          <cell r="F1142">
            <v>7600</v>
          </cell>
          <cell r="G1142">
            <v>7600</v>
          </cell>
          <cell r="H1142">
            <v>7600</v>
          </cell>
          <cell r="I1142">
            <v>7600</v>
          </cell>
          <cell r="J1142">
            <v>7600</v>
          </cell>
          <cell r="K1142">
            <v>7600</v>
          </cell>
          <cell r="L1142">
            <v>7600</v>
          </cell>
          <cell r="M1142">
            <v>7600</v>
          </cell>
          <cell r="N1142">
            <v>7600</v>
          </cell>
          <cell r="O1142">
            <v>7600</v>
          </cell>
          <cell r="P1142">
            <v>7600</v>
          </cell>
          <cell r="Q1142">
            <v>7600</v>
          </cell>
        </row>
        <row r="1143">
          <cell r="B1143" t="str">
            <v>30508032202</v>
          </cell>
          <cell r="C1143" t="str">
            <v>30508</v>
          </cell>
          <cell r="D1143">
            <v>2202</v>
          </cell>
          <cell r="E1143">
            <v>315484</v>
          </cell>
          <cell r="F1143">
            <v>26290</v>
          </cell>
          <cell r="G1143">
            <v>26290</v>
          </cell>
          <cell r="H1143">
            <v>26290</v>
          </cell>
          <cell r="I1143">
            <v>26290</v>
          </cell>
          <cell r="J1143">
            <v>26290</v>
          </cell>
          <cell r="K1143">
            <v>26290</v>
          </cell>
          <cell r="L1143">
            <v>26290</v>
          </cell>
          <cell r="M1143">
            <v>26290</v>
          </cell>
          <cell r="N1143">
            <v>26290</v>
          </cell>
          <cell r="O1143">
            <v>26290</v>
          </cell>
          <cell r="P1143">
            <v>26290</v>
          </cell>
          <cell r="Q1143">
            <v>26294</v>
          </cell>
        </row>
        <row r="1144">
          <cell r="B1144" t="str">
            <v>30508032207</v>
          </cell>
          <cell r="C1144" t="str">
            <v>30508</v>
          </cell>
          <cell r="D1144">
            <v>2207</v>
          </cell>
          <cell r="E1144">
            <v>118073</v>
          </cell>
          <cell r="F1144">
            <v>9839</v>
          </cell>
          <cell r="G1144">
            <v>9839</v>
          </cell>
          <cell r="H1144">
            <v>9839</v>
          </cell>
          <cell r="I1144">
            <v>9839</v>
          </cell>
          <cell r="J1144">
            <v>9839</v>
          </cell>
          <cell r="K1144">
            <v>9839</v>
          </cell>
          <cell r="L1144">
            <v>9839</v>
          </cell>
          <cell r="M1144">
            <v>9839</v>
          </cell>
          <cell r="N1144">
            <v>9839</v>
          </cell>
          <cell r="O1144">
            <v>9839</v>
          </cell>
          <cell r="P1144">
            <v>9839</v>
          </cell>
          <cell r="Q1144">
            <v>9844</v>
          </cell>
        </row>
        <row r="1145">
          <cell r="B1145" t="str">
            <v>30508032208</v>
          </cell>
          <cell r="C1145" t="str">
            <v>30508</v>
          </cell>
          <cell r="D1145">
            <v>2208</v>
          </cell>
          <cell r="E1145">
            <v>56671</v>
          </cell>
          <cell r="F1145">
            <v>4723</v>
          </cell>
          <cell r="G1145">
            <v>4723</v>
          </cell>
          <cell r="H1145">
            <v>4723</v>
          </cell>
          <cell r="I1145">
            <v>4723</v>
          </cell>
          <cell r="J1145">
            <v>4723</v>
          </cell>
          <cell r="K1145">
            <v>4723</v>
          </cell>
          <cell r="L1145">
            <v>4723</v>
          </cell>
          <cell r="M1145">
            <v>4723</v>
          </cell>
          <cell r="N1145">
            <v>4723</v>
          </cell>
          <cell r="O1145">
            <v>4723</v>
          </cell>
          <cell r="P1145">
            <v>4723</v>
          </cell>
          <cell r="Q1145">
            <v>4718</v>
          </cell>
        </row>
        <row r="1146">
          <cell r="B1146" t="str">
            <v>30508032306</v>
          </cell>
          <cell r="C1146" t="str">
            <v>30508</v>
          </cell>
          <cell r="D1146">
            <v>2306</v>
          </cell>
          <cell r="E1146">
            <v>287500</v>
          </cell>
          <cell r="F1146">
            <v>23958</v>
          </cell>
          <cell r="G1146">
            <v>23958</v>
          </cell>
          <cell r="H1146">
            <v>23958</v>
          </cell>
          <cell r="I1146">
            <v>23958</v>
          </cell>
          <cell r="J1146">
            <v>23958</v>
          </cell>
          <cell r="K1146">
            <v>23958</v>
          </cell>
          <cell r="L1146">
            <v>23958</v>
          </cell>
          <cell r="M1146">
            <v>23958</v>
          </cell>
          <cell r="N1146">
            <v>23958</v>
          </cell>
          <cell r="O1146">
            <v>23958</v>
          </cell>
          <cell r="P1146">
            <v>23958</v>
          </cell>
          <cell r="Q1146">
            <v>23962</v>
          </cell>
        </row>
        <row r="1147">
          <cell r="B1147" t="str">
            <v>30508032405</v>
          </cell>
          <cell r="C1147" t="str">
            <v>30508</v>
          </cell>
          <cell r="D1147">
            <v>2405</v>
          </cell>
          <cell r="E1147">
            <v>153520</v>
          </cell>
          <cell r="F1147">
            <v>12793</v>
          </cell>
          <cell r="G1147">
            <v>12793</v>
          </cell>
          <cell r="H1147">
            <v>12793</v>
          </cell>
          <cell r="I1147">
            <v>12793</v>
          </cell>
          <cell r="J1147">
            <v>12793</v>
          </cell>
          <cell r="K1147">
            <v>12793</v>
          </cell>
          <cell r="L1147">
            <v>12793</v>
          </cell>
          <cell r="M1147">
            <v>12793</v>
          </cell>
          <cell r="N1147">
            <v>12793</v>
          </cell>
          <cell r="O1147">
            <v>12793</v>
          </cell>
          <cell r="P1147">
            <v>12793</v>
          </cell>
          <cell r="Q1147">
            <v>12797</v>
          </cell>
        </row>
        <row r="1148">
          <cell r="B1148" t="str">
            <v>30508032701</v>
          </cell>
          <cell r="C1148" t="str">
            <v>30508</v>
          </cell>
          <cell r="D1148">
            <v>2701</v>
          </cell>
          <cell r="E1148">
            <v>149400</v>
          </cell>
          <cell r="F1148">
            <v>12450</v>
          </cell>
          <cell r="G1148">
            <v>12450</v>
          </cell>
          <cell r="H1148">
            <v>12450</v>
          </cell>
          <cell r="I1148">
            <v>12450</v>
          </cell>
          <cell r="J1148">
            <v>12450</v>
          </cell>
          <cell r="K1148">
            <v>12450</v>
          </cell>
          <cell r="L1148">
            <v>12450</v>
          </cell>
          <cell r="M1148">
            <v>12450</v>
          </cell>
          <cell r="N1148">
            <v>12450</v>
          </cell>
          <cell r="O1148">
            <v>12450</v>
          </cell>
          <cell r="P1148">
            <v>12450</v>
          </cell>
          <cell r="Q1148">
            <v>12450</v>
          </cell>
        </row>
        <row r="1149">
          <cell r="B1149" t="str">
            <v>30508032702</v>
          </cell>
          <cell r="C1149" t="str">
            <v>30508</v>
          </cell>
          <cell r="D1149">
            <v>2702</v>
          </cell>
          <cell r="E1149">
            <v>42900</v>
          </cell>
          <cell r="F1149">
            <v>3575</v>
          </cell>
          <cell r="G1149">
            <v>3575</v>
          </cell>
          <cell r="H1149">
            <v>3575</v>
          </cell>
          <cell r="I1149">
            <v>3575</v>
          </cell>
          <cell r="J1149">
            <v>3575</v>
          </cell>
          <cell r="K1149">
            <v>3575</v>
          </cell>
          <cell r="L1149">
            <v>3575</v>
          </cell>
          <cell r="M1149">
            <v>3575</v>
          </cell>
          <cell r="N1149">
            <v>3575</v>
          </cell>
          <cell r="O1149">
            <v>3575</v>
          </cell>
          <cell r="P1149">
            <v>3575</v>
          </cell>
          <cell r="Q1149">
            <v>3575</v>
          </cell>
        </row>
        <row r="1150">
          <cell r="B1150" t="str">
            <v>30508032704</v>
          </cell>
          <cell r="C1150" t="str">
            <v>30508</v>
          </cell>
          <cell r="D1150">
            <v>2704</v>
          </cell>
          <cell r="E1150">
            <v>78500</v>
          </cell>
          <cell r="F1150">
            <v>6542</v>
          </cell>
          <cell r="G1150">
            <v>6542</v>
          </cell>
          <cell r="H1150">
            <v>6542</v>
          </cell>
          <cell r="I1150">
            <v>6542</v>
          </cell>
          <cell r="J1150">
            <v>6542</v>
          </cell>
          <cell r="K1150">
            <v>6542</v>
          </cell>
          <cell r="L1150">
            <v>6542</v>
          </cell>
          <cell r="M1150">
            <v>6542</v>
          </cell>
          <cell r="N1150">
            <v>6542</v>
          </cell>
          <cell r="O1150">
            <v>6542</v>
          </cell>
          <cell r="P1150">
            <v>6542</v>
          </cell>
          <cell r="Q1150">
            <v>6538</v>
          </cell>
        </row>
        <row r="1151">
          <cell r="B1151" t="str">
            <v>30508032705</v>
          </cell>
          <cell r="C1151" t="str">
            <v>30508</v>
          </cell>
          <cell r="D1151">
            <v>2705</v>
          </cell>
          <cell r="E1151">
            <v>32100</v>
          </cell>
          <cell r="F1151">
            <v>2675</v>
          </cell>
          <cell r="G1151">
            <v>2675</v>
          </cell>
          <cell r="H1151">
            <v>2675</v>
          </cell>
          <cell r="I1151">
            <v>2675</v>
          </cell>
          <cell r="J1151">
            <v>2675</v>
          </cell>
          <cell r="K1151">
            <v>2675</v>
          </cell>
          <cell r="L1151">
            <v>2675</v>
          </cell>
          <cell r="M1151">
            <v>2675</v>
          </cell>
          <cell r="N1151">
            <v>2675</v>
          </cell>
          <cell r="O1151">
            <v>2675</v>
          </cell>
          <cell r="P1151">
            <v>2675</v>
          </cell>
          <cell r="Q1151">
            <v>2675</v>
          </cell>
        </row>
        <row r="1152">
          <cell r="B1152" t="str">
            <v>30508032711</v>
          </cell>
          <cell r="C1152" t="str">
            <v>30508</v>
          </cell>
          <cell r="D1152">
            <v>2711</v>
          </cell>
          <cell r="E1152">
            <v>93100</v>
          </cell>
          <cell r="F1152">
            <v>7758</v>
          </cell>
          <cell r="G1152">
            <v>7758</v>
          </cell>
          <cell r="H1152">
            <v>7758</v>
          </cell>
          <cell r="I1152">
            <v>7758</v>
          </cell>
          <cell r="J1152">
            <v>7758</v>
          </cell>
          <cell r="K1152">
            <v>7758</v>
          </cell>
          <cell r="L1152">
            <v>7758</v>
          </cell>
          <cell r="M1152">
            <v>7758</v>
          </cell>
          <cell r="N1152">
            <v>7758</v>
          </cell>
          <cell r="O1152">
            <v>7758</v>
          </cell>
          <cell r="P1152">
            <v>7758</v>
          </cell>
          <cell r="Q1152">
            <v>7762</v>
          </cell>
        </row>
        <row r="1153">
          <cell r="B1153" t="str">
            <v>30508032800</v>
          </cell>
          <cell r="C1153" t="str">
            <v>30508</v>
          </cell>
          <cell r="D1153">
            <v>2800</v>
          </cell>
          <cell r="E1153">
            <v>235900</v>
          </cell>
          <cell r="F1153">
            <v>19658</v>
          </cell>
          <cell r="G1153">
            <v>19658</v>
          </cell>
          <cell r="H1153">
            <v>19658</v>
          </cell>
          <cell r="I1153">
            <v>19658</v>
          </cell>
          <cell r="J1153">
            <v>19658</v>
          </cell>
          <cell r="K1153">
            <v>19658</v>
          </cell>
          <cell r="L1153">
            <v>19658</v>
          </cell>
          <cell r="M1153">
            <v>19658</v>
          </cell>
          <cell r="N1153">
            <v>19658</v>
          </cell>
          <cell r="O1153">
            <v>19658</v>
          </cell>
          <cell r="P1153">
            <v>19658</v>
          </cell>
          <cell r="Q1153">
            <v>19662</v>
          </cell>
        </row>
        <row r="1154">
          <cell r="B1154" t="str">
            <v>30508032900</v>
          </cell>
          <cell r="C1154" t="str">
            <v>30508</v>
          </cell>
          <cell r="D1154">
            <v>2900</v>
          </cell>
          <cell r="E1154">
            <v>384400</v>
          </cell>
          <cell r="F1154">
            <v>32033</v>
          </cell>
          <cell r="G1154">
            <v>32033</v>
          </cell>
          <cell r="H1154">
            <v>32033</v>
          </cell>
          <cell r="I1154">
            <v>32033</v>
          </cell>
          <cell r="J1154">
            <v>32033</v>
          </cell>
          <cell r="K1154">
            <v>32033</v>
          </cell>
          <cell r="L1154">
            <v>32033</v>
          </cell>
          <cell r="M1154">
            <v>32033</v>
          </cell>
          <cell r="N1154">
            <v>32033</v>
          </cell>
          <cell r="O1154">
            <v>32033</v>
          </cell>
          <cell r="P1154">
            <v>32033</v>
          </cell>
          <cell r="Q1154">
            <v>32037</v>
          </cell>
        </row>
        <row r="1155">
          <cell r="B1155" t="str">
            <v>30508032906</v>
          </cell>
          <cell r="C1155" t="str">
            <v>30508</v>
          </cell>
          <cell r="D1155">
            <v>2906</v>
          </cell>
          <cell r="E1155">
            <v>1413300</v>
          </cell>
          <cell r="F1155">
            <v>117775</v>
          </cell>
          <cell r="G1155">
            <v>117775</v>
          </cell>
          <cell r="H1155">
            <v>117775</v>
          </cell>
          <cell r="I1155">
            <v>117775</v>
          </cell>
          <cell r="J1155">
            <v>117775</v>
          </cell>
          <cell r="K1155">
            <v>117775</v>
          </cell>
          <cell r="L1155">
            <v>117775</v>
          </cell>
          <cell r="M1155">
            <v>117775</v>
          </cell>
          <cell r="N1155">
            <v>117775</v>
          </cell>
          <cell r="O1155">
            <v>117775</v>
          </cell>
          <cell r="P1155">
            <v>117775</v>
          </cell>
          <cell r="Q1155">
            <v>117775</v>
          </cell>
        </row>
        <row r="1156">
          <cell r="B1156" t="str">
            <v>30508032907</v>
          </cell>
          <cell r="C1156" t="str">
            <v>30508</v>
          </cell>
          <cell r="D1156">
            <v>2907</v>
          </cell>
          <cell r="E1156">
            <v>187600</v>
          </cell>
          <cell r="F1156">
            <v>15633</v>
          </cell>
          <cell r="G1156">
            <v>15633</v>
          </cell>
          <cell r="H1156">
            <v>15633</v>
          </cell>
          <cell r="I1156">
            <v>15633</v>
          </cell>
          <cell r="J1156">
            <v>15633</v>
          </cell>
          <cell r="K1156">
            <v>15633</v>
          </cell>
          <cell r="L1156">
            <v>15633</v>
          </cell>
          <cell r="M1156">
            <v>15633</v>
          </cell>
          <cell r="N1156">
            <v>15633</v>
          </cell>
          <cell r="O1156">
            <v>15633</v>
          </cell>
          <cell r="P1156">
            <v>15633</v>
          </cell>
          <cell r="Q1156">
            <v>15637</v>
          </cell>
        </row>
        <row r="1157">
          <cell r="B1157" t="str">
            <v>30508033101</v>
          </cell>
          <cell r="C1157" t="str">
            <v>30508</v>
          </cell>
          <cell r="D1157">
            <v>3101</v>
          </cell>
          <cell r="E1157">
            <v>150900</v>
          </cell>
          <cell r="F1157">
            <v>12575</v>
          </cell>
          <cell r="G1157">
            <v>12575</v>
          </cell>
          <cell r="H1157">
            <v>12575</v>
          </cell>
          <cell r="I1157">
            <v>12575</v>
          </cell>
          <cell r="J1157">
            <v>12575</v>
          </cell>
          <cell r="K1157">
            <v>12575</v>
          </cell>
          <cell r="L1157">
            <v>12575</v>
          </cell>
          <cell r="M1157">
            <v>12575</v>
          </cell>
          <cell r="N1157">
            <v>12575</v>
          </cell>
          <cell r="O1157">
            <v>12575</v>
          </cell>
          <cell r="P1157">
            <v>12575</v>
          </cell>
          <cell r="Q1157">
            <v>12575</v>
          </cell>
        </row>
        <row r="1158">
          <cell r="B1158" t="str">
            <v>30508033103</v>
          </cell>
          <cell r="C1158" t="str">
            <v>30508</v>
          </cell>
          <cell r="D1158">
            <v>3103</v>
          </cell>
          <cell r="E1158">
            <v>195800</v>
          </cell>
          <cell r="F1158">
            <v>16317</v>
          </cell>
          <cell r="G1158">
            <v>16317</v>
          </cell>
          <cell r="H1158">
            <v>16317</v>
          </cell>
          <cell r="I1158">
            <v>16317</v>
          </cell>
          <cell r="J1158">
            <v>16317</v>
          </cell>
          <cell r="K1158">
            <v>16317</v>
          </cell>
          <cell r="L1158">
            <v>16317</v>
          </cell>
          <cell r="M1158">
            <v>16317</v>
          </cell>
          <cell r="N1158">
            <v>16317</v>
          </cell>
          <cell r="O1158">
            <v>16317</v>
          </cell>
          <cell r="P1158">
            <v>16317</v>
          </cell>
          <cell r="Q1158">
            <v>16313</v>
          </cell>
        </row>
        <row r="1159">
          <cell r="B1159" t="str">
            <v>30508033106</v>
          </cell>
          <cell r="C1159" t="str">
            <v>30508</v>
          </cell>
          <cell r="D1159">
            <v>3106</v>
          </cell>
          <cell r="E1159">
            <v>27800</v>
          </cell>
          <cell r="F1159">
            <v>2317</v>
          </cell>
          <cell r="G1159">
            <v>2317</v>
          </cell>
          <cell r="H1159">
            <v>2317</v>
          </cell>
          <cell r="I1159">
            <v>2317</v>
          </cell>
          <cell r="J1159">
            <v>2317</v>
          </cell>
          <cell r="K1159">
            <v>2317</v>
          </cell>
          <cell r="L1159">
            <v>2317</v>
          </cell>
          <cell r="M1159">
            <v>2317</v>
          </cell>
          <cell r="N1159">
            <v>2317</v>
          </cell>
          <cell r="O1159">
            <v>2317</v>
          </cell>
          <cell r="P1159">
            <v>2317</v>
          </cell>
          <cell r="Q1159">
            <v>2313</v>
          </cell>
        </row>
        <row r="1160">
          <cell r="B1160" t="str">
            <v>30508033107</v>
          </cell>
          <cell r="C1160" t="str">
            <v>30508</v>
          </cell>
          <cell r="D1160">
            <v>3107</v>
          </cell>
          <cell r="E1160">
            <v>342400</v>
          </cell>
          <cell r="F1160">
            <v>28533</v>
          </cell>
          <cell r="G1160">
            <v>28533</v>
          </cell>
          <cell r="H1160">
            <v>28533</v>
          </cell>
          <cell r="I1160">
            <v>28533</v>
          </cell>
          <cell r="J1160">
            <v>28533</v>
          </cell>
          <cell r="K1160">
            <v>28533</v>
          </cell>
          <cell r="L1160">
            <v>28533</v>
          </cell>
          <cell r="M1160">
            <v>28533</v>
          </cell>
          <cell r="N1160">
            <v>28533</v>
          </cell>
          <cell r="O1160">
            <v>28533</v>
          </cell>
          <cell r="P1160">
            <v>28533</v>
          </cell>
          <cell r="Q1160">
            <v>28537</v>
          </cell>
        </row>
        <row r="1161">
          <cell r="B1161" t="str">
            <v>30508033302</v>
          </cell>
          <cell r="C1161" t="str">
            <v>30508</v>
          </cell>
          <cell r="D1161">
            <v>3302</v>
          </cell>
          <cell r="E1161">
            <v>428100</v>
          </cell>
          <cell r="F1161">
            <v>35675</v>
          </cell>
          <cell r="G1161">
            <v>35675</v>
          </cell>
          <cell r="H1161">
            <v>35675</v>
          </cell>
          <cell r="I1161">
            <v>35675</v>
          </cell>
          <cell r="J1161">
            <v>35675</v>
          </cell>
          <cell r="K1161">
            <v>35675</v>
          </cell>
          <cell r="L1161">
            <v>35675</v>
          </cell>
          <cell r="M1161">
            <v>35675</v>
          </cell>
          <cell r="N1161">
            <v>35675</v>
          </cell>
          <cell r="O1161">
            <v>35675</v>
          </cell>
          <cell r="P1161">
            <v>35675</v>
          </cell>
          <cell r="Q1161">
            <v>35675</v>
          </cell>
        </row>
        <row r="1162">
          <cell r="B1162" t="str">
            <v>30508033303</v>
          </cell>
          <cell r="C1162" t="str">
            <v>30508</v>
          </cell>
          <cell r="D1162">
            <v>3303</v>
          </cell>
          <cell r="E1162">
            <v>38500</v>
          </cell>
          <cell r="F1162">
            <v>3208</v>
          </cell>
          <cell r="G1162">
            <v>3208</v>
          </cell>
          <cell r="H1162">
            <v>3208</v>
          </cell>
          <cell r="I1162">
            <v>3208</v>
          </cell>
          <cell r="J1162">
            <v>3208</v>
          </cell>
          <cell r="K1162">
            <v>3208</v>
          </cell>
          <cell r="L1162">
            <v>3208</v>
          </cell>
          <cell r="M1162">
            <v>3208</v>
          </cell>
          <cell r="N1162">
            <v>3208</v>
          </cell>
          <cell r="O1162">
            <v>3208</v>
          </cell>
          <cell r="P1162">
            <v>3208</v>
          </cell>
          <cell r="Q1162">
            <v>3212</v>
          </cell>
        </row>
        <row r="1163">
          <cell r="B1163" t="str">
            <v>30508033401</v>
          </cell>
          <cell r="C1163" t="str">
            <v>30508</v>
          </cell>
          <cell r="D1163">
            <v>3401</v>
          </cell>
          <cell r="E1163">
            <v>181200</v>
          </cell>
          <cell r="F1163">
            <v>15100</v>
          </cell>
          <cell r="G1163">
            <v>15100</v>
          </cell>
          <cell r="H1163">
            <v>15100</v>
          </cell>
          <cell r="I1163">
            <v>15100</v>
          </cell>
          <cell r="J1163">
            <v>15100</v>
          </cell>
          <cell r="K1163">
            <v>15100</v>
          </cell>
          <cell r="L1163">
            <v>15100</v>
          </cell>
          <cell r="M1163">
            <v>15100</v>
          </cell>
          <cell r="N1163">
            <v>15100</v>
          </cell>
          <cell r="O1163">
            <v>15100</v>
          </cell>
          <cell r="P1163">
            <v>15100</v>
          </cell>
          <cell r="Q1163">
            <v>15100</v>
          </cell>
        </row>
        <row r="1164">
          <cell r="B1164" t="str">
            <v>30508033402</v>
          </cell>
          <cell r="C1164" t="str">
            <v>30508</v>
          </cell>
          <cell r="D1164">
            <v>3402</v>
          </cell>
          <cell r="E1164">
            <v>73100</v>
          </cell>
          <cell r="F1164">
            <v>6092</v>
          </cell>
          <cell r="G1164">
            <v>6092</v>
          </cell>
          <cell r="H1164">
            <v>6092</v>
          </cell>
          <cell r="I1164">
            <v>6092</v>
          </cell>
          <cell r="J1164">
            <v>6092</v>
          </cell>
          <cell r="K1164">
            <v>6092</v>
          </cell>
          <cell r="L1164">
            <v>6092</v>
          </cell>
          <cell r="M1164">
            <v>6092</v>
          </cell>
          <cell r="N1164">
            <v>6092</v>
          </cell>
          <cell r="O1164">
            <v>6092</v>
          </cell>
          <cell r="P1164">
            <v>6092</v>
          </cell>
          <cell r="Q1164">
            <v>6088</v>
          </cell>
        </row>
        <row r="1165">
          <cell r="B1165" t="str">
            <v>30508033404</v>
          </cell>
          <cell r="C1165" t="str">
            <v>30508</v>
          </cell>
          <cell r="D1165">
            <v>3404</v>
          </cell>
          <cell r="E1165">
            <v>316600</v>
          </cell>
          <cell r="F1165">
            <v>26383</v>
          </cell>
          <cell r="G1165">
            <v>26383</v>
          </cell>
          <cell r="H1165">
            <v>26383</v>
          </cell>
          <cell r="I1165">
            <v>26383</v>
          </cell>
          <cell r="J1165">
            <v>26383</v>
          </cell>
          <cell r="K1165">
            <v>26383</v>
          </cell>
          <cell r="L1165">
            <v>26383</v>
          </cell>
          <cell r="M1165">
            <v>26383</v>
          </cell>
          <cell r="N1165">
            <v>26383</v>
          </cell>
          <cell r="O1165">
            <v>26383</v>
          </cell>
          <cell r="P1165">
            <v>26383</v>
          </cell>
          <cell r="Q1165">
            <v>26387</v>
          </cell>
        </row>
        <row r="1166">
          <cell r="B1166" t="str">
            <v>30508033410</v>
          </cell>
          <cell r="C1166" t="str">
            <v>30508</v>
          </cell>
          <cell r="D1166">
            <v>3410</v>
          </cell>
          <cell r="E1166">
            <v>6100</v>
          </cell>
          <cell r="F1166">
            <v>508</v>
          </cell>
          <cell r="G1166">
            <v>508</v>
          </cell>
          <cell r="H1166">
            <v>508</v>
          </cell>
          <cell r="I1166">
            <v>508</v>
          </cell>
          <cell r="J1166">
            <v>508</v>
          </cell>
          <cell r="K1166">
            <v>508</v>
          </cell>
          <cell r="L1166">
            <v>508</v>
          </cell>
          <cell r="M1166">
            <v>508</v>
          </cell>
          <cell r="N1166">
            <v>508</v>
          </cell>
          <cell r="O1166">
            <v>508</v>
          </cell>
          <cell r="P1166">
            <v>508</v>
          </cell>
          <cell r="Q1166">
            <v>512</v>
          </cell>
        </row>
        <row r="1167">
          <cell r="B1167" t="str">
            <v>30509031302</v>
          </cell>
          <cell r="C1167" t="str">
            <v>30509</v>
          </cell>
          <cell r="D1167">
            <v>1302</v>
          </cell>
          <cell r="E1167">
            <v>88000</v>
          </cell>
          <cell r="F1167">
            <v>7333</v>
          </cell>
          <cell r="G1167">
            <v>7333</v>
          </cell>
          <cell r="H1167">
            <v>7333</v>
          </cell>
          <cell r="I1167">
            <v>7333</v>
          </cell>
          <cell r="J1167">
            <v>7333</v>
          </cell>
          <cell r="K1167">
            <v>7333</v>
          </cell>
          <cell r="L1167">
            <v>7333</v>
          </cell>
          <cell r="M1167">
            <v>7333</v>
          </cell>
          <cell r="N1167">
            <v>7333</v>
          </cell>
          <cell r="O1167">
            <v>7333</v>
          </cell>
          <cell r="P1167">
            <v>7333</v>
          </cell>
          <cell r="Q1167">
            <v>7337</v>
          </cell>
        </row>
        <row r="1168">
          <cell r="B1168" t="str">
            <v>30509032103</v>
          </cell>
          <cell r="C1168" t="str">
            <v>30509</v>
          </cell>
          <cell r="D1168">
            <v>2103</v>
          </cell>
          <cell r="E1168">
            <v>13000</v>
          </cell>
          <cell r="F1168">
            <v>1083</v>
          </cell>
          <cell r="G1168">
            <v>1083</v>
          </cell>
          <cell r="H1168">
            <v>1083</v>
          </cell>
          <cell r="I1168">
            <v>1083</v>
          </cell>
          <cell r="J1168">
            <v>1083</v>
          </cell>
          <cell r="K1168">
            <v>1083</v>
          </cell>
          <cell r="L1168">
            <v>1083</v>
          </cell>
          <cell r="M1168">
            <v>1083</v>
          </cell>
          <cell r="N1168">
            <v>1083</v>
          </cell>
          <cell r="O1168">
            <v>1083</v>
          </cell>
          <cell r="P1168">
            <v>1083</v>
          </cell>
          <cell r="Q1168">
            <v>1087</v>
          </cell>
        </row>
        <row r="1169">
          <cell r="B1169" t="str">
            <v>30509032202</v>
          </cell>
          <cell r="C1169" t="str">
            <v>30509</v>
          </cell>
          <cell r="D1169">
            <v>2202</v>
          </cell>
          <cell r="E1169">
            <v>417</v>
          </cell>
          <cell r="F1169">
            <v>35</v>
          </cell>
          <cell r="G1169">
            <v>35</v>
          </cell>
          <cell r="H1169">
            <v>35</v>
          </cell>
          <cell r="I1169">
            <v>35</v>
          </cell>
          <cell r="J1169">
            <v>35</v>
          </cell>
          <cell r="K1169">
            <v>35</v>
          </cell>
          <cell r="L1169">
            <v>35</v>
          </cell>
          <cell r="M1169">
            <v>35</v>
          </cell>
          <cell r="N1169">
            <v>35</v>
          </cell>
          <cell r="O1169">
            <v>35</v>
          </cell>
          <cell r="P1169">
            <v>35</v>
          </cell>
          <cell r="Q1169">
            <v>32</v>
          </cell>
        </row>
        <row r="1170">
          <cell r="B1170" t="str">
            <v>30509032207</v>
          </cell>
          <cell r="C1170" t="str">
            <v>30509</v>
          </cell>
          <cell r="D1170">
            <v>2207</v>
          </cell>
          <cell r="E1170">
            <v>15777</v>
          </cell>
          <cell r="F1170">
            <v>1315</v>
          </cell>
          <cell r="G1170">
            <v>1315</v>
          </cell>
          <cell r="H1170">
            <v>1315</v>
          </cell>
          <cell r="I1170">
            <v>1315</v>
          </cell>
          <cell r="J1170">
            <v>1315</v>
          </cell>
          <cell r="K1170">
            <v>1315</v>
          </cell>
          <cell r="L1170">
            <v>1315</v>
          </cell>
          <cell r="M1170">
            <v>1315</v>
          </cell>
          <cell r="N1170">
            <v>1315</v>
          </cell>
          <cell r="O1170">
            <v>1315</v>
          </cell>
          <cell r="P1170">
            <v>1315</v>
          </cell>
          <cell r="Q1170">
            <v>1312</v>
          </cell>
        </row>
        <row r="1171">
          <cell r="B1171" t="str">
            <v>30509032208</v>
          </cell>
          <cell r="C1171" t="str">
            <v>30509</v>
          </cell>
          <cell r="D1171">
            <v>2208</v>
          </cell>
          <cell r="E1171">
            <v>1658</v>
          </cell>
          <cell r="F1171">
            <v>138</v>
          </cell>
          <cell r="G1171">
            <v>138</v>
          </cell>
          <cell r="H1171">
            <v>138</v>
          </cell>
          <cell r="I1171">
            <v>138</v>
          </cell>
          <cell r="J1171">
            <v>138</v>
          </cell>
          <cell r="K1171">
            <v>138</v>
          </cell>
          <cell r="L1171">
            <v>138</v>
          </cell>
          <cell r="M1171">
            <v>138</v>
          </cell>
          <cell r="N1171">
            <v>138</v>
          </cell>
          <cell r="O1171">
            <v>138</v>
          </cell>
          <cell r="P1171">
            <v>138</v>
          </cell>
          <cell r="Q1171">
            <v>140</v>
          </cell>
        </row>
        <row r="1172">
          <cell r="B1172" t="str">
            <v>30509032702</v>
          </cell>
          <cell r="C1172" t="str">
            <v>30509</v>
          </cell>
          <cell r="D1172">
            <v>2702</v>
          </cell>
          <cell r="E1172">
            <v>5500</v>
          </cell>
          <cell r="F1172">
            <v>458</v>
          </cell>
          <cell r="G1172">
            <v>458</v>
          </cell>
          <cell r="H1172">
            <v>458</v>
          </cell>
          <cell r="I1172">
            <v>458</v>
          </cell>
          <cell r="J1172">
            <v>458</v>
          </cell>
          <cell r="K1172">
            <v>458</v>
          </cell>
          <cell r="L1172">
            <v>458</v>
          </cell>
          <cell r="M1172">
            <v>458</v>
          </cell>
          <cell r="N1172">
            <v>458</v>
          </cell>
          <cell r="O1172">
            <v>458</v>
          </cell>
          <cell r="P1172">
            <v>458</v>
          </cell>
          <cell r="Q1172">
            <v>462</v>
          </cell>
        </row>
        <row r="1173">
          <cell r="B1173" t="str">
            <v>30509032705</v>
          </cell>
          <cell r="C1173" t="str">
            <v>30509</v>
          </cell>
          <cell r="D1173">
            <v>2705</v>
          </cell>
          <cell r="E1173">
            <v>6400</v>
          </cell>
          <cell r="F1173">
            <v>533</v>
          </cell>
          <cell r="G1173">
            <v>533</v>
          </cell>
          <cell r="H1173">
            <v>533</v>
          </cell>
          <cell r="I1173">
            <v>533</v>
          </cell>
          <cell r="J1173">
            <v>533</v>
          </cell>
          <cell r="K1173">
            <v>533</v>
          </cell>
          <cell r="L1173">
            <v>533</v>
          </cell>
          <cell r="M1173">
            <v>533</v>
          </cell>
          <cell r="N1173">
            <v>533</v>
          </cell>
          <cell r="O1173">
            <v>533</v>
          </cell>
          <cell r="P1173">
            <v>533</v>
          </cell>
          <cell r="Q1173">
            <v>537</v>
          </cell>
        </row>
        <row r="1174">
          <cell r="B1174" t="str">
            <v>30509032900</v>
          </cell>
          <cell r="C1174" t="str">
            <v>30509</v>
          </cell>
          <cell r="D1174">
            <v>2900</v>
          </cell>
          <cell r="E1174">
            <v>24200</v>
          </cell>
          <cell r="F1174">
            <v>2017</v>
          </cell>
          <cell r="G1174">
            <v>2017</v>
          </cell>
          <cell r="H1174">
            <v>2017</v>
          </cell>
          <cell r="I1174">
            <v>2017</v>
          </cell>
          <cell r="J1174">
            <v>2017</v>
          </cell>
          <cell r="K1174">
            <v>2017</v>
          </cell>
          <cell r="L1174">
            <v>2017</v>
          </cell>
          <cell r="M1174">
            <v>2017</v>
          </cell>
          <cell r="N1174">
            <v>2017</v>
          </cell>
          <cell r="O1174">
            <v>2017</v>
          </cell>
          <cell r="P1174">
            <v>2017</v>
          </cell>
          <cell r="Q1174">
            <v>2013</v>
          </cell>
        </row>
        <row r="1175">
          <cell r="B1175" t="str">
            <v>30509032907</v>
          </cell>
          <cell r="C1175" t="str">
            <v>30509</v>
          </cell>
          <cell r="D1175">
            <v>2907</v>
          </cell>
          <cell r="E1175">
            <v>14100</v>
          </cell>
          <cell r="F1175">
            <v>1175</v>
          </cell>
          <cell r="G1175">
            <v>1175</v>
          </cell>
          <cell r="H1175">
            <v>1175</v>
          </cell>
          <cell r="I1175">
            <v>1175</v>
          </cell>
          <cell r="J1175">
            <v>1175</v>
          </cell>
          <cell r="K1175">
            <v>1175</v>
          </cell>
          <cell r="L1175">
            <v>1175</v>
          </cell>
          <cell r="M1175">
            <v>1175</v>
          </cell>
          <cell r="N1175">
            <v>1175</v>
          </cell>
          <cell r="O1175">
            <v>1175</v>
          </cell>
          <cell r="P1175">
            <v>1175</v>
          </cell>
          <cell r="Q1175">
            <v>1175</v>
          </cell>
        </row>
        <row r="1176">
          <cell r="B1176" t="str">
            <v>30509033101</v>
          </cell>
          <cell r="C1176" t="str">
            <v>30509</v>
          </cell>
          <cell r="D1176">
            <v>3101</v>
          </cell>
          <cell r="E1176">
            <v>16900</v>
          </cell>
          <cell r="F1176">
            <v>1408</v>
          </cell>
          <cell r="G1176">
            <v>1408</v>
          </cell>
          <cell r="H1176">
            <v>1408</v>
          </cell>
          <cell r="I1176">
            <v>1408</v>
          </cell>
          <cell r="J1176">
            <v>1408</v>
          </cell>
          <cell r="K1176">
            <v>1408</v>
          </cell>
          <cell r="L1176">
            <v>1408</v>
          </cell>
          <cell r="M1176">
            <v>1408</v>
          </cell>
          <cell r="N1176">
            <v>1408</v>
          </cell>
          <cell r="O1176">
            <v>1408</v>
          </cell>
          <cell r="P1176">
            <v>1408</v>
          </cell>
          <cell r="Q1176">
            <v>1412</v>
          </cell>
        </row>
        <row r="1177">
          <cell r="B1177" t="str">
            <v>30509033103</v>
          </cell>
          <cell r="C1177" t="str">
            <v>30509</v>
          </cell>
          <cell r="D1177">
            <v>3103</v>
          </cell>
          <cell r="E1177">
            <v>13300</v>
          </cell>
          <cell r="F1177">
            <v>1108</v>
          </cell>
          <cell r="G1177">
            <v>1108</v>
          </cell>
          <cell r="H1177">
            <v>1108</v>
          </cell>
          <cell r="I1177">
            <v>1108</v>
          </cell>
          <cell r="J1177">
            <v>1108</v>
          </cell>
          <cell r="K1177">
            <v>1108</v>
          </cell>
          <cell r="L1177">
            <v>1108</v>
          </cell>
          <cell r="M1177">
            <v>1108</v>
          </cell>
          <cell r="N1177">
            <v>1108</v>
          </cell>
          <cell r="O1177">
            <v>1108</v>
          </cell>
          <cell r="P1177">
            <v>1108</v>
          </cell>
          <cell r="Q1177">
            <v>1112</v>
          </cell>
        </row>
        <row r="1178">
          <cell r="B1178" t="str">
            <v>30509033106</v>
          </cell>
          <cell r="C1178" t="str">
            <v>30509</v>
          </cell>
          <cell r="D1178">
            <v>3106</v>
          </cell>
          <cell r="E1178">
            <v>5400</v>
          </cell>
          <cell r="F1178">
            <v>450</v>
          </cell>
          <cell r="G1178">
            <v>450</v>
          </cell>
          <cell r="H1178">
            <v>450</v>
          </cell>
          <cell r="I1178">
            <v>450</v>
          </cell>
          <cell r="J1178">
            <v>450</v>
          </cell>
          <cell r="K1178">
            <v>450</v>
          </cell>
          <cell r="L1178">
            <v>450</v>
          </cell>
          <cell r="M1178">
            <v>450</v>
          </cell>
          <cell r="N1178">
            <v>450</v>
          </cell>
          <cell r="O1178">
            <v>450</v>
          </cell>
          <cell r="P1178">
            <v>450</v>
          </cell>
          <cell r="Q1178">
            <v>450</v>
          </cell>
        </row>
        <row r="1179">
          <cell r="B1179" t="str">
            <v>30509033302</v>
          </cell>
          <cell r="C1179" t="str">
            <v>30509</v>
          </cell>
          <cell r="D1179">
            <v>3302</v>
          </cell>
          <cell r="E1179">
            <v>26300</v>
          </cell>
          <cell r="F1179">
            <v>2192</v>
          </cell>
          <cell r="G1179">
            <v>2192</v>
          </cell>
          <cell r="H1179">
            <v>2192</v>
          </cell>
          <cell r="I1179">
            <v>2192</v>
          </cell>
          <cell r="J1179">
            <v>2192</v>
          </cell>
          <cell r="K1179">
            <v>2192</v>
          </cell>
          <cell r="L1179">
            <v>2192</v>
          </cell>
          <cell r="M1179">
            <v>2192</v>
          </cell>
          <cell r="N1179">
            <v>2192</v>
          </cell>
          <cell r="O1179">
            <v>2192</v>
          </cell>
          <cell r="P1179">
            <v>2192</v>
          </cell>
          <cell r="Q1179">
            <v>2188</v>
          </cell>
        </row>
        <row r="1180">
          <cell r="B1180" t="str">
            <v>30509033303</v>
          </cell>
          <cell r="C1180" t="str">
            <v>30509</v>
          </cell>
          <cell r="D1180">
            <v>3303</v>
          </cell>
          <cell r="E1180">
            <v>6400</v>
          </cell>
          <cell r="F1180">
            <v>533</v>
          </cell>
          <cell r="G1180">
            <v>533</v>
          </cell>
          <cell r="H1180">
            <v>533</v>
          </cell>
          <cell r="I1180">
            <v>533</v>
          </cell>
          <cell r="J1180">
            <v>533</v>
          </cell>
          <cell r="K1180">
            <v>533</v>
          </cell>
          <cell r="L1180">
            <v>533</v>
          </cell>
          <cell r="M1180">
            <v>533</v>
          </cell>
          <cell r="N1180">
            <v>533</v>
          </cell>
          <cell r="O1180">
            <v>533</v>
          </cell>
          <cell r="P1180">
            <v>533</v>
          </cell>
          <cell r="Q1180">
            <v>537</v>
          </cell>
        </row>
        <row r="1181">
          <cell r="B1181" t="str">
            <v>30510031302</v>
          </cell>
          <cell r="C1181" t="str">
            <v>30510</v>
          </cell>
          <cell r="D1181">
            <v>1302</v>
          </cell>
          <cell r="E1181">
            <v>39200</v>
          </cell>
          <cell r="F1181">
            <v>3267</v>
          </cell>
          <cell r="G1181">
            <v>3267</v>
          </cell>
          <cell r="H1181">
            <v>3267</v>
          </cell>
          <cell r="I1181">
            <v>3267</v>
          </cell>
          <cell r="J1181">
            <v>3267</v>
          </cell>
          <cell r="K1181">
            <v>3267</v>
          </cell>
          <cell r="L1181">
            <v>3267</v>
          </cell>
          <cell r="M1181">
            <v>3267</v>
          </cell>
          <cell r="N1181">
            <v>3267</v>
          </cell>
          <cell r="O1181">
            <v>3267</v>
          </cell>
          <cell r="P1181">
            <v>3267</v>
          </cell>
          <cell r="Q1181">
            <v>3263</v>
          </cell>
        </row>
        <row r="1182">
          <cell r="B1182" t="str">
            <v>30510032103</v>
          </cell>
          <cell r="C1182" t="str">
            <v>30510</v>
          </cell>
          <cell r="D1182">
            <v>2103</v>
          </cell>
          <cell r="E1182">
            <v>9100</v>
          </cell>
          <cell r="F1182">
            <v>758</v>
          </cell>
          <cell r="G1182">
            <v>758</v>
          </cell>
          <cell r="H1182">
            <v>758</v>
          </cell>
          <cell r="I1182">
            <v>758</v>
          </cell>
          <cell r="J1182">
            <v>758</v>
          </cell>
          <cell r="K1182">
            <v>758</v>
          </cell>
          <cell r="L1182">
            <v>758</v>
          </cell>
          <cell r="M1182">
            <v>758</v>
          </cell>
          <cell r="N1182">
            <v>758</v>
          </cell>
          <cell r="O1182">
            <v>758</v>
          </cell>
          <cell r="P1182">
            <v>758</v>
          </cell>
          <cell r="Q1182">
            <v>762</v>
          </cell>
        </row>
        <row r="1183">
          <cell r="B1183" t="str">
            <v>30510032207</v>
          </cell>
          <cell r="C1183" t="str">
            <v>30510</v>
          </cell>
          <cell r="D1183">
            <v>2207</v>
          </cell>
          <cell r="E1183">
            <v>78102</v>
          </cell>
          <cell r="F1183">
            <v>6508</v>
          </cell>
          <cell r="G1183">
            <v>6508</v>
          </cell>
          <cell r="H1183">
            <v>6508</v>
          </cell>
          <cell r="I1183">
            <v>6508</v>
          </cell>
          <cell r="J1183">
            <v>6508</v>
          </cell>
          <cell r="K1183">
            <v>6508</v>
          </cell>
          <cell r="L1183">
            <v>6508</v>
          </cell>
          <cell r="M1183">
            <v>6508</v>
          </cell>
          <cell r="N1183">
            <v>6508</v>
          </cell>
          <cell r="O1183">
            <v>6508</v>
          </cell>
          <cell r="P1183">
            <v>6508</v>
          </cell>
          <cell r="Q1183">
            <v>6514</v>
          </cell>
        </row>
        <row r="1184">
          <cell r="B1184" t="str">
            <v>30510032208</v>
          </cell>
          <cell r="C1184" t="str">
            <v>30510</v>
          </cell>
          <cell r="D1184">
            <v>2208</v>
          </cell>
          <cell r="E1184">
            <v>13516</v>
          </cell>
          <cell r="F1184">
            <v>1126</v>
          </cell>
          <cell r="G1184">
            <v>1126</v>
          </cell>
          <cell r="H1184">
            <v>1126</v>
          </cell>
          <cell r="I1184">
            <v>1126</v>
          </cell>
          <cell r="J1184">
            <v>1126</v>
          </cell>
          <cell r="K1184">
            <v>1126</v>
          </cell>
          <cell r="L1184">
            <v>1126</v>
          </cell>
          <cell r="M1184">
            <v>1126</v>
          </cell>
          <cell r="N1184">
            <v>1126</v>
          </cell>
          <cell r="O1184">
            <v>1126</v>
          </cell>
          <cell r="P1184">
            <v>1126</v>
          </cell>
          <cell r="Q1184">
            <v>1130</v>
          </cell>
        </row>
        <row r="1185">
          <cell r="B1185" t="str">
            <v>30510032701</v>
          </cell>
          <cell r="C1185" t="str">
            <v>30510</v>
          </cell>
          <cell r="D1185">
            <v>2701</v>
          </cell>
          <cell r="E1185">
            <v>26600</v>
          </cell>
          <cell r="F1185">
            <v>2217</v>
          </cell>
          <cell r="G1185">
            <v>2217</v>
          </cell>
          <cell r="H1185">
            <v>2217</v>
          </cell>
          <cell r="I1185">
            <v>2217</v>
          </cell>
          <cell r="J1185">
            <v>2217</v>
          </cell>
          <cell r="K1185">
            <v>2217</v>
          </cell>
          <cell r="L1185">
            <v>2217</v>
          </cell>
          <cell r="M1185">
            <v>2217</v>
          </cell>
          <cell r="N1185">
            <v>2217</v>
          </cell>
          <cell r="O1185">
            <v>2217</v>
          </cell>
          <cell r="P1185">
            <v>2217</v>
          </cell>
          <cell r="Q1185">
            <v>2213</v>
          </cell>
        </row>
        <row r="1186">
          <cell r="B1186" t="str">
            <v>30510032702</v>
          </cell>
          <cell r="C1186" t="str">
            <v>30510</v>
          </cell>
          <cell r="D1186">
            <v>2702</v>
          </cell>
          <cell r="E1186">
            <v>23100</v>
          </cell>
          <cell r="F1186">
            <v>1925</v>
          </cell>
          <cell r="G1186">
            <v>1925</v>
          </cell>
          <cell r="H1186">
            <v>1925</v>
          </cell>
          <cell r="I1186">
            <v>1925</v>
          </cell>
          <cell r="J1186">
            <v>1925</v>
          </cell>
          <cell r="K1186">
            <v>1925</v>
          </cell>
          <cell r="L1186">
            <v>1925</v>
          </cell>
          <cell r="M1186">
            <v>1925</v>
          </cell>
          <cell r="N1186">
            <v>1925</v>
          </cell>
          <cell r="O1186">
            <v>1925</v>
          </cell>
          <cell r="P1186">
            <v>1925</v>
          </cell>
          <cell r="Q1186">
            <v>1925</v>
          </cell>
        </row>
        <row r="1187">
          <cell r="B1187" t="str">
            <v>30510032704</v>
          </cell>
          <cell r="C1187" t="str">
            <v>30510</v>
          </cell>
          <cell r="D1187">
            <v>2704</v>
          </cell>
          <cell r="E1187">
            <v>3900</v>
          </cell>
          <cell r="F1187">
            <v>325</v>
          </cell>
          <cell r="G1187">
            <v>325</v>
          </cell>
          <cell r="H1187">
            <v>325</v>
          </cell>
          <cell r="I1187">
            <v>325</v>
          </cell>
          <cell r="J1187">
            <v>325</v>
          </cell>
          <cell r="K1187">
            <v>325</v>
          </cell>
          <cell r="L1187">
            <v>325</v>
          </cell>
          <cell r="M1187">
            <v>325</v>
          </cell>
          <cell r="N1187">
            <v>325</v>
          </cell>
          <cell r="O1187">
            <v>325</v>
          </cell>
          <cell r="P1187">
            <v>325</v>
          </cell>
          <cell r="Q1187">
            <v>325</v>
          </cell>
        </row>
        <row r="1188">
          <cell r="B1188" t="str">
            <v>30510032705</v>
          </cell>
          <cell r="C1188" t="str">
            <v>30510</v>
          </cell>
          <cell r="D1188">
            <v>2705</v>
          </cell>
          <cell r="E1188">
            <v>17900</v>
          </cell>
          <cell r="F1188">
            <v>1492</v>
          </cell>
          <cell r="G1188">
            <v>1492</v>
          </cell>
          <cell r="H1188">
            <v>1492</v>
          </cell>
          <cell r="I1188">
            <v>1492</v>
          </cell>
          <cell r="J1188">
            <v>1492</v>
          </cell>
          <cell r="K1188">
            <v>1492</v>
          </cell>
          <cell r="L1188">
            <v>1492</v>
          </cell>
          <cell r="M1188">
            <v>1492</v>
          </cell>
          <cell r="N1188">
            <v>1492</v>
          </cell>
          <cell r="O1188">
            <v>1492</v>
          </cell>
          <cell r="P1188">
            <v>1492</v>
          </cell>
          <cell r="Q1188">
            <v>1488</v>
          </cell>
        </row>
        <row r="1189">
          <cell r="B1189" t="str">
            <v>30510032800</v>
          </cell>
          <cell r="C1189" t="str">
            <v>30510</v>
          </cell>
          <cell r="D1189">
            <v>2800</v>
          </cell>
          <cell r="E1189">
            <v>187400</v>
          </cell>
          <cell r="F1189">
            <v>15617</v>
          </cell>
          <cell r="G1189">
            <v>15617</v>
          </cell>
          <cell r="H1189">
            <v>15617</v>
          </cell>
          <cell r="I1189">
            <v>15617</v>
          </cell>
          <cell r="J1189">
            <v>15617</v>
          </cell>
          <cell r="K1189">
            <v>15617</v>
          </cell>
          <cell r="L1189">
            <v>15617</v>
          </cell>
          <cell r="M1189">
            <v>15617</v>
          </cell>
          <cell r="N1189">
            <v>15617</v>
          </cell>
          <cell r="O1189">
            <v>15617</v>
          </cell>
          <cell r="P1189">
            <v>15617</v>
          </cell>
          <cell r="Q1189">
            <v>15613</v>
          </cell>
        </row>
        <row r="1190">
          <cell r="B1190" t="str">
            <v>30510032900</v>
          </cell>
          <cell r="C1190" t="str">
            <v>30510</v>
          </cell>
          <cell r="D1190">
            <v>2900</v>
          </cell>
          <cell r="E1190">
            <v>46100</v>
          </cell>
          <cell r="F1190">
            <v>3842</v>
          </cell>
          <cell r="G1190">
            <v>3842</v>
          </cell>
          <cell r="H1190">
            <v>3842</v>
          </cell>
          <cell r="I1190">
            <v>3842</v>
          </cell>
          <cell r="J1190">
            <v>3842</v>
          </cell>
          <cell r="K1190">
            <v>3842</v>
          </cell>
          <cell r="L1190">
            <v>3842</v>
          </cell>
          <cell r="M1190">
            <v>3842</v>
          </cell>
          <cell r="N1190">
            <v>3842</v>
          </cell>
          <cell r="O1190">
            <v>3842</v>
          </cell>
          <cell r="P1190">
            <v>3842</v>
          </cell>
          <cell r="Q1190">
            <v>3838</v>
          </cell>
        </row>
        <row r="1191">
          <cell r="B1191" t="str">
            <v>30510033101</v>
          </cell>
          <cell r="C1191" t="str">
            <v>30510</v>
          </cell>
          <cell r="D1191">
            <v>3101</v>
          </cell>
          <cell r="E1191">
            <v>113100</v>
          </cell>
          <cell r="F1191">
            <v>9425</v>
          </cell>
          <cell r="G1191">
            <v>9425</v>
          </cell>
          <cell r="H1191">
            <v>9425</v>
          </cell>
          <cell r="I1191">
            <v>9425</v>
          </cell>
          <cell r="J1191">
            <v>9425</v>
          </cell>
          <cell r="K1191">
            <v>9425</v>
          </cell>
          <cell r="L1191">
            <v>9425</v>
          </cell>
          <cell r="M1191">
            <v>9425</v>
          </cell>
          <cell r="N1191">
            <v>9425</v>
          </cell>
          <cell r="O1191">
            <v>9425</v>
          </cell>
          <cell r="P1191">
            <v>9425</v>
          </cell>
          <cell r="Q1191">
            <v>9425</v>
          </cell>
        </row>
        <row r="1192">
          <cell r="B1192" t="str">
            <v>30510033103</v>
          </cell>
          <cell r="C1192" t="str">
            <v>30510</v>
          </cell>
          <cell r="D1192">
            <v>3103</v>
          </cell>
          <cell r="E1192">
            <v>108000</v>
          </cell>
          <cell r="F1192">
            <v>9000</v>
          </cell>
          <cell r="G1192">
            <v>9000</v>
          </cell>
          <cell r="H1192">
            <v>9000</v>
          </cell>
          <cell r="I1192">
            <v>9000</v>
          </cell>
          <cell r="J1192">
            <v>9000</v>
          </cell>
          <cell r="K1192">
            <v>9000</v>
          </cell>
          <cell r="L1192">
            <v>9000</v>
          </cell>
          <cell r="M1192">
            <v>9000</v>
          </cell>
          <cell r="N1192">
            <v>9000</v>
          </cell>
          <cell r="O1192">
            <v>9000</v>
          </cell>
          <cell r="P1192">
            <v>9000</v>
          </cell>
          <cell r="Q1192">
            <v>9000</v>
          </cell>
        </row>
        <row r="1193">
          <cell r="B1193" t="str">
            <v>30510033106</v>
          </cell>
          <cell r="C1193" t="str">
            <v>30510</v>
          </cell>
          <cell r="D1193">
            <v>3106</v>
          </cell>
          <cell r="E1193">
            <v>3600</v>
          </cell>
          <cell r="F1193">
            <v>300</v>
          </cell>
          <cell r="G1193">
            <v>300</v>
          </cell>
          <cell r="H1193">
            <v>300</v>
          </cell>
          <cell r="I1193">
            <v>300</v>
          </cell>
          <cell r="J1193">
            <v>300</v>
          </cell>
          <cell r="K1193">
            <v>300</v>
          </cell>
          <cell r="L1193">
            <v>300</v>
          </cell>
          <cell r="M1193">
            <v>300</v>
          </cell>
          <cell r="N1193">
            <v>300</v>
          </cell>
          <cell r="O1193">
            <v>300</v>
          </cell>
          <cell r="P1193">
            <v>300</v>
          </cell>
          <cell r="Q1193">
            <v>300</v>
          </cell>
        </row>
        <row r="1194">
          <cell r="B1194" t="str">
            <v>30510033302</v>
          </cell>
          <cell r="C1194" t="str">
            <v>30510</v>
          </cell>
          <cell r="D1194">
            <v>3302</v>
          </cell>
          <cell r="E1194">
            <v>84200</v>
          </cell>
          <cell r="F1194">
            <v>7017</v>
          </cell>
          <cell r="G1194">
            <v>7017</v>
          </cell>
          <cell r="H1194">
            <v>7017</v>
          </cell>
          <cell r="I1194">
            <v>7017</v>
          </cell>
          <cell r="J1194">
            <v>7017</v>
          </cell>
          <cell r="K1194">
            <v>7017</v>
          </cell>
          <cell r="L1194">
            <v>7017</v>
          </cell>
          <cell r="M1194">
            <v>7017</v>
          </cell>
          <cell r="N1194">
            <v>7017</v>
          </cell>
          <cell r="O1194">
            <v>7017</v>
          </cell>
          <cell r="P1194">
            <v>7017</v>
          </cell>
          <cell r="Q1194">
            <v>7013</v>
          </cell>
        </row>
        <row r="1195">
          <cell r="B1195" t="str">
            <v>30510033303</v>
          </cell>
          <cell r="C1195" t="str">
            <v>30510</v>
          </cell>
          <cell r="D1195">
            <v>3303</v>
          </cell>
          <cell r="E1195">
            <v>12800</v>
          </cell>
          <cell r="F1195">
            <v>1067</v>
          </cell>
          <cell r="G1195">
            <v>1067</v>
          </cell>
          <cell r="H1195">
            <v>1067</v>
          </cell>
          <cell r="I1195">
            <v>1067</v>
          </cell>
          <cell r="J1195">
            <v>1067</v>
          </cell>
          <cell r="K1195">
            <v>1067</v>
          </cell>
          <cell r="L1195">
            <v>1067</v>
          </cell>
          <cell r="M1195">
            <v>1067</v>
          </cell>
          <cell r="N1195">
            <v>1067</v>
          </cell>
          <cell r="O1195">
            <v>1067</v>
          </cell>
          <cell r="P1195">
            <v>1067</v>
          </cell>
          <cell r="Q1195">
            <v>1063</v>
          </cell>
        </row>
        <row r="1196">
          <cell r="B1196" t="str">
            <v>30510033404</v>
          </cell>
          <cell r="C1196" t="str">
            <v>30510</v>
          </cell>
          <cell r="D1196">
            <v>3404</v>
          </cell>
          <cell r="E1196">
            <v>12800</v>
          </cell>
          <cell r="F1196">
            <v>1067</v>
          </cell>
          <cell r="G1196">
            <v>1067</v>
          </cell>
          <cell r="H1196">
            <v>1067</v>
          </cell>
          <cell r="I1196">
            <v>1067</v>
          </cell>
          <cell r="J1196">
            <v>1067</v>
          </cell>
          <cell r="K1196">
            <v>1067</v>
          </cell>
          <cell r="L1196">
            <v>1067</v>
          </cell>
          <cell r="M1196">
            <v>1067</v>
          </cell>
          <cell r="N1196">
            <v>1067</v>
          </cell>
          <cell r="O1196">
            <v>1067</v>
          </cell>
          <cell r="P1196">
            <v>1067</v>
          </cell>
          <cell r="Q1196">
            <v>1063</v>
          </cell>
        </row>
        <row r="1197">
          <cell r="B1197" t="str">
            <v>30511041302</v>
          </cell>
          <cell r="C1197" t="str">
            <v>30511</v>
          </cell>
          <cell r="D1197">
            <v>1302</v>
          </cell>
          <cell r="E1197">
            <v>126500</v>
          </cell>
          <cell r="F1197">
            <v>10542</v>
          </cell>
          <cell r="G1197">
            <v>10542</v>
          </cell>
          <cell r="H1197">
            <v>10542</v>
          </cell>
          <cell r="I1197">
            <v>10542</v>
          </cell>
          <cell r="J1197">
            <v>10542</v>
          </cell>
          <cell r="K1197">
            <v>10542</v>
          </cell>
          <cell r="L1197">
            <v>10542</v>
          </cell>
          <cell r="M1197">
            <v>10542</v>
          </cell>
          <cell r="N1197">
            <v>10542</v>
          </cell>
          <cell r="O1197">
            <v>10542</v>
          </cell>
          <cell r="P1197">
            <v>10542</v>
          </cell>
          <cell r="Q1197">
            <v>10538</v>
          </cell>
        </row>
        <row r="1198">
          <cell r="B1198" t="str">
            <v>30511042103</v>
          </cell>
          <cell r="C1198" t="str">
            <v>30511</v>
          </cell>
          <cell r="D1198">
            <v>2103</v>
          </cell>
          <cell r="E1198">
            <v>28600</v>
          </cell>
          <cell r="F1198">
            <v>2383</v>
          </cell>
          <cell r="G1198">
            <v>2383</v>
          </cell>
          <cell r="H1198">
            <v>2383</v>
          </cell>
          <cell r="I1198">
            <v>2383</v>
          </cell>
          <cell r="J1198">
            <v>2383</v>
          </cell>
          <cell r="K1198">
            <v>2383</v>
          </cell>
          <cell r="L1198">
            <v>2383</v>
          </cell>
          <cell r="M1198">
            <v>2383</v>
          </cell>
          <cell r="N1198">
            <v>2383</v>
          </cell>
          <cell r="O1198">
            <v>2383</v>
          </cell>
          <cell r="P1198">
            <v>2383</v>
          </cell>
          <cell r="Q1198">
            <v>2387</v>
          </cell>
        </row>
        <row r="1199">
          <cell r="B1199" t="str">
            <v>30511042202</v>
          </cell>
          <cell r="C1199" t="str">
            <v>30511</v>
          </cell>
          <cell r="D1199">
            <v>2202</v>
          </cell>
          <cell r="E1199">
            <v>115892</v>
          </cell>
          <cell r="F1199">
            <v>9658</v>
          </cell>
          <cell r="G1199">
            <v>9658</v>
          </cell>
          <cell r="H1199">
            <v>9658</v>
          </cell>
          <cell r="I1199">
            <v>9658</v>
          </cell>
          <cell r="J1199">
            <v>9658</v>
          </cell>
          <cell r="K1199">
            <v>9658</v>
          </cell>
          <cell r="L1199">
            <v>9658</v>
          </cell>
          <cell r="M1199">
            <v>9658</v>
          </cell>
          <cell r="N1199">
            <v>9658</v>
          </cell>
          <cell r="O1199">
            <v>9658</v>
          </cell>
          <cell r="P1199">
            <v>9658</v>
          </cell>
          <cell r="Q1199">
            <v>9654</v>
          </cell>
        </row>
        <row r="1200">
          <cell r="B1200" t="str">
            <v>30511042207</v>
          </cell>
          <cell r="C1200" t="str">
            <v>30511</v>
          </cell>
          <cell r="D1200">
            <v>2207</v>
          </cell>
          <cell r="E1200">
            <v>20727</v>
          </cell>
          <cell r="F1200">
            <v>1727</v>
          </cell>
          <cell r="G1200">
            <v>1727</v>
          </cell>
          <cell r="H1200">
            <v>1727</v>
          </cell>
          <cell r="I1200">
            <v>1727</v>
          </cell>
          <cell r="J1200">
            <v>1727</v>
          </cell>
          <cell r="K1200">
            <v>1727</v>
          </cell>
          <cell r="L1200">
            <v>1727</v>
          </cell>
          <cell r="M1200">
            <v>1727</v>
          </cell>
          <cell r="N1200">
            <v>1727</v>
          </cell>
          <cell r="O1200">
            <v>1727</v>
          </cell>
          <cell r="P1200">
            <v>1727</v>
          </cell>
          <cell r="Q1200">
            <v>1730</v>
          </cell>
        </row>
        <row r="1201">
          <cell r="B1201" t="str">
            <v>30511042208</v>
          </cell>
          <cell r="C1201" t="str">
            <v>30511</v>
          </cell>
          <cell r="D1201">
            <v>2208</v>
          </cell>
          <cell r="E1201">
            <v>7598</v>
          </cell>
          <cell r="F1201">
            <v>633</v>
          </cell>
          <cell r="G1201">
            <v>633</v>
          </cell>
          <cell r="H1201">
            <v>633</v>
          </cell>
          <cell r="I1201">
            <v>633</v>
          </cell>
          <cell r="J1201">
            <v>633</v>
          </cell>
          <cell r="K1201">
            <v>633</v>
          </cell>
          <cell r="L1201">
            <v>633</v>
          </cell>
          <cell r="M1201">
            <v>633</v>
          </cell>
          <cell r="N1201">
            <v>633</v>
          </cell>
          <cell r="O1201">
            <v>633</v>
          </cell>
          <cell r="P1201">
            <v>633</v>
          </cell>
          <cell r="Q1201">
            <v>635</v>
          </cell>
        </row>
        <row r="1202">
          <cell r="B1202" t="str">
            <v>30511042701</v>
          </cell>
          <cell r="C1202" t="str">
            <v>30511</v>
          </cell>
          <cell r="D1202">
            <v>2701</v>
          </cell>
          <cell r="E1202">
            <v>13400</v>
          </cell>
          <cell r="F1202">
            <v>1117</v>
          </cell>
          <cell r="G1202">
            <v>1117</v>
          </cell>
          <cell r="H1202">
            <v>1117</v>
          </cell>
          <cell r="I1202">
            <v>1117</v>
          </cell>
          <cell r="J1202">
            <v>1117</v>
          </cell>
          <cell r="K1202">
            <v>1117</v>
          </cell>
          <cell r="L1202">
            <v>1117</v>
          </cell>
          <cell r="M1202">
            <v>1117</v>
          </cell>
          <cell r="N1202">
            <v>1117</v>
          </cell>
          <cell r="O1202">
            <v>1117</v>
          </cell>
          <cell r="P1202">
            <v>1117</v>
          </cell>
          <cell r="Q1202">
            <v>1113</v>
          </cell>
        </row>
        <row r="1203">
          <cell r="B1203" t="str">
            <v>30511042702</v>
          </cell>
          <cell r="C1203" t="str">
            <v>30511</v>
          </cell>
          <cell r="D1203">
            <v>2702</v>
          </cell>
          <cell r="E1203">
            <v>1800</v>
          </cell>
          <cell r="F1203">
            <v>150</v>
          </cell>
          <cell r="G1203">
            <v>150</v>
          </cell>
          <cell r="H1203">
            <v>150</v>
          </cell>
          <cell r="I1203">
            <v>150</v>
          </cell>
          <cell r="J1203">
            <v>150</v>
          </cell>
          <cell r="K1203">
            <v>150</v>
          </cell>
          <cell r="L1203">
            <v>150</v>
          </cell>
          <cell r="M1203">
            <v>150</v>
          </cell>
          <cell r="N1203">
            <v>150</v>
          </cell>
          <cell r="O1203">
            <v>150</v>
          </cell>
          <cell r="P1203">
            <v>150</v>
          </cell>
          <cell r="Q1203">
            <v>150</v>
          </cell>
        </row>
        <row r="1204">
          <cell r="B1204" t="str">
            <v>30511042705</v>
          </cell>
          <cell r="C1204" t="str">
            <v>30511</v>
          </cell>
          <cell r="D1204">
            <v>2705</v>
          </cell>
          <cell r="E1204">
            <v>1100</v>
          </cell>
          <cell r="F1204">
            <v>92</v>
          </cell>
          <cell r="G1204">
            <v>92</v>
          </cell>
          <cell r="H1204">
            <v>92</v>
          </cell>
          <cell r="I1204">
            <v>92</v>
          </cell>
          <cell r="J1204">
            <v>92</v>
          </cell>
          <cell r="K1204">
            <v>92</v>
          </cell>
          <cell r="L1204">
            <v>92</v>
          </cell>
          <cell r="M1204">
            <v>92</v>
          </cell>
          <cell r="N1204">
            <v>92</v>
          </cell>
          <cell r="O1204">
            <v>92</v>
          </cell>
          <cell r="P1204">
            <v>92</v>
          </cell>
          <cell r="Q1204">
            <v>88</v>
          </cell>
        </row>
        <row r="1205">
          <cell r="B1205" t="str">
            <v>30511042900</v>
          </cell>
          <cell r="C1205" t="str">
            <v>30511</v>
          </cell>
          <cell r="D1205">
            <v>2900</v>
          </cell>
          <cell r="E1205">
            <v>146400</v>
          </cell>
          <cell r="F1205">
            <v>12200</v>
          </cell>
          <cell r="G1205">
            <v>12200</v>
          </cell>
          <cell r="H1205">
            <v>12200</v>
          </cell>
          <cell r="I1205">
            <v>12200</v>
          </cell>
          <cell r="J1205">
            <v>12200</v>
          </cell>
          <cell r="K1205">
            <v>12200</v>
          </cell>
          <cell r="L1205">
            <v>12200</v>
          </cell>
          <cell r="M1205">
            <v>12200</v>
          </cell>
          <cell r="N1205">
            <v>12200</v>
          </cell>
          <cell r="O1205">
            <v>12200</v>
          </cell>
          <cell r="P1205">
            <v>12200</v>
          </cell>
          <cell r="Q1205">
            <v>12200</v>
          </cell>
        </row>
        <row r="1206">
          <cell r="B1206" t="str">
            <v>30511042907</v>
          </cell>
          <cell r="C1206" t="str">
            <v>30511</v>
          </cell>
          <cell r="D1206">
            <v>2907</v>
          </cell>
          <cell r="E1206">
            <v>17200</v>
          </cell>
          <cell r="F1206">
            <v>1433</v>
          </cell>
          <cell r="G1206">
            <v>1433</v>
          </cell>
          <cell r="H1206">
            <v>1433</v>
          </cell>
          <cell r="I1206">
            <v>1433</v>
          </cell>
          <cell r="J1206">
            <v>1433</v>
          </cell>
          <cell r="K1206">
            <v>1433</v>
          </cell>
          <cell r="L1206">
            <v>1433</v>
          </cell>
          <cell r="M1206">
            <v>1433</v>
          </cell>
          <cell r="N1206">
            <v>1433</v>
          </cell>
          <cell r="O1206">
            <v>1433</v>
          </cell>
          <cell r="P1206">
            <v>1433</v>
          </cell>
          <cell r="Q1206">
            <v>1437</v>
          </cell>
        </row>
        <row r="1207">
          <cell r="B1207" t="str">
            <v>30511043101</v>
          </cell>
          <cell r="C1207" t="str">
            <v>30511</v>
          </cell>
          <cell r="D1207">
            <v>3101</v>
          </cell>
          <cell r="E1207">
            <v>11300</v>
          </cell>
          <cell r="F1207">
            <v>942</v>
          </cell>
          <cell r="G1207">
            <v>942</v>
          </cell>
          <cell r="H1207">
            <v>942</v>
          </cell>
          <cell r="I1207">
            <v>942</v>
          </cell>
          <cell r="J1207">
            <v>942</v>
          </cell>
          <cell r="K1207">
            <v>942</v>
          </cell>
          <cell r="L1207">
            <v>942</v>
          </cell>
          <cell r="M1207">
            <v>942</v>
          </cell>
          <cell r="N1207">
            <v>942</v>
          </cell>
          <cell r="O1207">
            <v>942</v>
          </cell>
          <cell r="P1207">
            <v>942</v>
          </cell>
          <cell r="Q1207">
            <v>938</v>
          </cell>
        </row>
        <row r="1208">
          <cell r="B1208" t="str">
            <v>30511043103</v>
          </cell>
          <cell r="C1208" t="str">
            <v>30511</v>
          </cell>
          <cell r="D1208">
            <v>3103</v>
          </cell>
          <cell r="E1208">
            <v>11300</v>
          </cell>
          <cell r="F1208">
            <v>942</v>
          </cell>
          <cell r="G1208">
            <v>942</v>
          </cell>
          <cell r="H1208">
            <v>942</v>
          </cell>
          <cell r="I1208">
            <v>942</v>
          </cell>
          <cell r="J1208">
            <v>942</v>
          </cell>
          <cell r="K1208">
            <v>942</v>
          </cell>
          <cell r="L1208">
            <v>942</v>
          </cell>
          <cell r="M1208">
            <v>942</v>
          </cell>
          <cell r="N1208">
            <v>942</v>
          </cell>
          <cell r="O1208">
            <v>942</v>
          </cell>
          <cell r="P1208">
            <v>942</v>
          </cell>
          <cell r="Q1208">
            <v>938</v>
          </cell>
        </row>
        <row r="1209">
          <cell r="B1209" t="str">
            <v>30511043106</v>
          </cell>
          <cell r="C1209" t="str">
            <v>30511</v>
          </cell>
          <cell r="D1209">
            <v>3106</v>
          </cell>
          <cell r="E1209">
            <v>3600</v>
          </cell>
          <cell r="F1209">
            <v>300</v>
          </cell>
          <cell r="G1209">
            <v>300</v>
          </cell>
          <cell r="H1209">
            <v>300</v>
          </cell>
          <cell r="I1209">
            <v>300</v>
          </cell>
          <cell r="J1209">
            <v>300</v>
          </cell>
          <cell r="K1209">
            <v>300</v>
          </cell>
          <cell r="L1209">
            <v>300</v>
          </cell>
          <cell r="M1209">
            <v>300</v>
          </cell>
          <cell r="N1209">
            <v>300</v>
          </cell>
          <cell r="O1209">
            <v>300</v>
          </cell>
          <cell r="P1209">
            <v>300</v>
          </cell>
          <cell r="Q1209">
            <v>300</v>
          </cell>
        </row>
        <row r="1210">
          <cell r="B1210" t="str">
            <v>30511043302</v>
          </cell>
          <cell r="C1210" t="str">
            <v>30511</v>
          </cell>
          <cell r="D1210">
            <v>3302</v>
          </cell>
          <cell r="E1210">
            <v>55200</v>
          </cell>
          <cell r="F1210">
            <v>4600</v>
          </cell>
          <cell r="G1210">
            <v>4600</v>
          </cell>
          <cell r="H1210">
            <v>4600</v>
          </cell>
          <cell r="I1210">
            <v>4600</v>
          </cell>
          <cell r="J1210">
            <v>4600</v>
          </cell>
          <cell r="K1210">
            <v>4600</v>
          </cell>
          <cell r="L1210">
            <v>4600</v>
          </cell>
          <cell r="M1210">
            <v>4600</v>
          </cell>
          <cell r="N1210">
            <v>4600</v>
          </cell>
          <cell r="O1210">
            <v>4600</v>
          </cell>
          <cell r="P1210">
            <v>4600</v>
          </cell>
          <cell r="Q1210">
            <v>4600</v>
          </cell>
        </row>
        <row r="1211">
          <cell r="B1211" t="str">
            <v>30511043303</v>
          </cell>
          <cell r="C1211" t="str">
            <v>30511</v>
          </cell>
          <cell r="D1211">
            <v>3303</v>
          </cell>
          <cell r="E1211">
            <v>8500</v>
          </cell>
          <cell r="F1211">
            <v>708</v>
          </cell>
          <cell r="G1211">
            <v>708</v>
          </cell>
          <cell r="H1211">
            <v>708</v>
          </cell>
          <cell r="I1211">
            <v>708</v>
          </cell>
          <cell r="J1211">
            <v>708</v>
          </cell>
          <cell r="K1211">
            <v>708</v>
          </cell>
          <cell r="L1211">
            <v>708</v>
          </cell>
          <cell r="M1211">
            <v>708</v>
          </cell>
          <cell r="N1211">
            <v>708</v>
          </cell>
          <cell r="O1211">
            <v>708</v>
          </cell>
          <cell r="P1211">
            <v>708</v>
          </cell>
          <cell r="Q1211">
            <v>712</v>
          </cell>
        </row>
        <row r="1212">
          <cell r="B1212" t="str">
            <v>30512041302</v>
          </cell>
          <cell r="C1212" t="str">
            <v>30512</v>
          </cell>
          <cell r="D1212">
            <v>1302</v>
          </cell>
          <cell r="E1212">
            <v>38500</v>
          </cell>
          <cell r="F1212">
            <v>3208</v>
          </cell>
          <cell r="G1212">
            <v>3208</v>
          </cell>
          <cell r="H1212">
            <v>3208</v>
          </cell>
          <cell r="I1212">
            <v>3208</v>
          </cell>
          <cell r="J1212">
            <v>3208</v>
          </cell>
          <cell r="K1212">
            <v>3208</v>
          </cell>
          <cell r="L1212">
            <v>3208</v>
          </cell>
          <cell r="M1212">
            <v>3208</v>
          </cell>
          <cell r="N1212">
            <v>3208</v>
          </cell>
          <cell r="O1212">
            <v>3208</v>
          </cell>
          <cell r="P1212">
            <v>3208</v>
          </cell>
          <cell r="Q1212">
            <v>3212</v>
          </cell>
        </row>
        <row r="1213">
          <cell r="B1213" t="str">
            <v>30512042103</v>
          </cell>
          <cell r="C1213" t="str">
            <v>30512</v>
          </cell>
          <cell r="D1213">
            <v>2103</v>
          </cell>
          <cell r="E1213">
            <v>21700</v>
          </cell>
          <cell r="F1213">
            <v>1808</v>
          </cell>
          <cell r="G1213">
            <v>1808</v>
          </cell>
          <cell r="H1213">
            <v>1808</v>
          </cell>
          <cell r="I1213">
            <v>1808</v>
          </cell>
          <cell r="J1213">
            <v>1808</v>
          </cell>
          <cell r="K1213">
            <v>1808</v>
          </cell>
          <cell r="L1213">
            <v>1808</v>
          </cell>
          <cell r="M1213">
            <v>1808</v>
          </cell>
          <cell r="N1213">
            <v>1808</v>
          </cell>
          <cell r="O1213">
            <v>1808</v>
          </cell>
          <cell r="P1213">
            <v>1808</v>
          </cell>
          <cell r="Q1213">
            <v>1812</v>
          </cell>
        </row>
        <row r="1214">
          <cell r="B1214" t="str">
            <v>30512042207</v>
          </cell>
          <cell r="C1214" t="str">
            <v>30512</v>
          </cell>
          <cell r="D1214">
            <v>2207</v>
          </cell>
          <cell r="E1214">
            <v>13742</v>
          </cell>
          <cell r="F1214">
            <v>1145</v>
          </cell>
          <cell r="G1214">
            <v>1145</v>
          </cell>
          <cell r="H1214">
            <v>1145</v>
          </cell>
          <cell r="I1214">
            <v>1145</v>
          </cell>
          <cell r="J1214">
            <v>1145</v>
          </cell>
          <cell r="K1214">
            <v>1145</v>
          </cell>
          <cell r="L1214">
            <v>1145</v>
          </cell>
          <cell r="M1214">
            <v>1145</v>
          </cell>
          <cell r="N1214">
            <v>1145</v>
          </cell>
          <cell r="O1214">
            <v>1145</v>
          </cell>
          <cell r="P1214">
            <v>1145</v>
          </cell>
          <cell r="Q1214">
            <v>1147</v>
          </cell>
        </row>
        <row r="1215">
          <cell r="B1215" t="str">
            <v>30512042208</v>
          </cell>
          <cell r="C1215" t="str">
            <v>30512</v>
          </cell>
          <cell r="D1215">
            <v>2208</v>
          </cell>
          <cell r="E1215">
            <v>4144</v>
          </cell>
          <cell r="F1215">
            <v>345</v>
          </cell>
          <cell r="G1215">
            <v>345</v>
          </cell>
          <cell r="H1215">
            <v>345</v>
          </cell>
          <cell r="I1215">
            <v>345</v>
          </cell>
          <cell r="J1215">
            <v>345</v>
          </cell>
          <cell r="K1215">
            <v>345</v>
          </cell>
          <cell r="L1215">
            <v>345</v>
          </cell>
          <cell r="M1215">
            <v>345</v>
          </cell>
          <cell r="N1215">
            <v>345</v>
          </cell>
          <cell r="O1215">
            <v>345</v>
          </cell>
          <cell r="P1215">
            <v>345</v>
          </cell>
          <cell r="Q1215">
            <v>349</v>
          </cell>
        </row>
        <row r="1216">
          <cell r="B1216" t="str">
            <v>30512042701</v>
          </cell>
          <cell r="C1216" t="str">
            <v>30512</v>
          </cell>
          <cell r="D1216">
            <v>2701</v>
          </cell>
          <cell r="E1216">
            <v>8100</v>
          </cell>
          <cell r="F1216">
            <v>675</v>
          </cell>
          <cell r="G1216">
            <v>675</v>
          </cell>
          <cell r="H1216">
            <v>675</v>
          </cell>
          <cell r="I1216">
            <v>675</v>
          </cell>
          <cell r="J1216">
            <v>675</v>
          </cell>
          <cell r="K1216">
            <v>675</v>
          </cell>
          <cell r="L1216">
            <v>675</v>
          </cell>
          <cell r="M1216">
            <v>675</v>
          </cell>
          <cell r="N1216">
            <v>675</v>
          </cell>
          <cell r="O1216">
            <v>675</v>
          </cell>
          <cell r="P1216">
            <v>675</v>
          </cell>
          <cell r="Q1216">
            <v>675</v>
          </cell>
        </row>
        <row r="1217">
          <cell r="B1217" t="str">
            <v>30512042702</v>
          </cell>
          <cell r="C1217" t="str">
            <v>30512</v>
          </cell>
          <cell r="D1217">
            <v>2702</v>
          </cell>
          <cell r="E1217">
            <v>1500</v>
          </cell>
          <cell r="F1217">
            <v>125</v>
          </cell>
          <cell r="G1217">
            <v>125</v>
          </cell>
          <cell r="H1217">
            <v>125</v>
          </cell>
          <cell r="I1217">
            <v>125</v>
          </cell>
          <cell r="J1217">
            <v>125</v>
          </cell>
          <cell r="K1217">
            <v>125</v>
          </cell>
          <cell r="L1217">
            <v>125</v>
          </cell>
          <cell r="M1217">
            <v>125</v>
          </cell>
          <cell r="N1217">
            <v>125</v>
          </cell>
          <cell r="O1217">
            <v>125</v>
          </cell>
          <cell r="P1217">
            <v>125</v>
          </cell>
          <cell r="Q1217">
            <v>125</v>
          </cell>
        </row>
        <row r="1218">
          <cell r="B1218" t="str">
            <v>30512042705</v>
          </cell>
          <cell r="C1218" t="str">
            <v>30512</v>
          </cell>
          <cell r="D1218">
            <v>2705</v>
          </cell>
          <cell r="E1218">
            <v>6200</v>
          </cell>
          <cell r="F1218">
            <v>517</v>
          </cell>
          <cell r="G1218">
            <v>517</v>
          </cell>
          <cell r="H1218">
            <v>517</v>
          </cell>
          <cell r="I1218">
            <v>517</v>
          </cell>
          <cell r="J1218">
            <v>517</v>
          </cell>
          <cell r="K1218">
            <v>517</v>
          </cell>
          <cell r="L1218">
            <v>517</v>
          </cell>
          <cell r="M1218">
            <v>517</v>
          </cell>
          <cell r="N1218">
            <v>517</v>
          </cell>
          <cell r="O1218">
            <v>517</v>
          </cell>
          <cell r="P1218">
            <v>517</v>
          </cell>
          <cell r="Q1218">
            <v>513</v>
          </cell>
        </row>
        <row r="1219">
          <cell r="B1219" t="str">
            <v>30512042800</v>
          </cell>
          <cell r="C1219" t="str">
            <v>30512</v>
          </cell>
          <cell r="D1219">
            <v>2800</v>
          </cell>
          <cell r="E1219">
            <v>21400</v>
          </cell>
          <cell r="F1219">
            <v>1783</v>
          </cell>
          <cell r="G1219">
            <v>1783</v>
          </cell>
          <cell r="H1219">
            <v>1783</v>
          </cell>
          <cell r="I1219">
            <v>1783</v>
          </cell>
          <cell r="J1219">
            <v>1783</v>
          </cell>
          <cell r="K1219">
            <v>1783</v>
          </cell>
          <cell r="L1219">
            <v>1783</v>
          </cell>
          <cell r="M1219">
            <v>1783</v>
          </cell>
          <cell r="N1219">
            <v>1783</v>
          </cell>
          <cell r="O1219">
            <v>1783</v>
          </cell>
          <cell r="P1219">
            <v>1783</v>
          </cell>
          <cell r="Q1219">
            <v>1787</v>
          </cell>
        </row>
        <row r="1220">
          <cell r="B1220" t="str">
            <v>30512042900</v>
          </cell>
          <cell r="C1220" t="str">
            <v>30512</v>
          </cell>
          <cell r="D1220">
            <v>2900</v>
          </cell>
          <cell r="E1220">
            <v>12800</v>
          </cell>
          <cell r="F1220">
            <v>1067</v>
          </cell>
          <cell r="G1220">
            <v>1067</v>
          </cell>
          <cell r="H1220">
            <v>1067</v>
          </cell>
          <cell r="I1220">
            <v>1067</v>
          </cell>
          <cell r="J1220">
            <v>1067</v>
          </cell>
          <cell r="K1220">
            <v>1067</v>
          </cell>
          <cell r="L1220">
            <v>1067</v>
          </cell>
          <cell r="M1220">
            <v>1067</v>
          </cell>
          <cell r="N1220">
            <v>1067</v>
          </cell>
          <cell r="O1220">
            <v>1067</v>
          </cell>
          <cell r="P1220">
            <v>1067</v>
          </cell>
          <cell r="Q1220">
            <v>1063</v>
          </cell>
        </row>
        <row r="1221">
          <cell r="B1221" t="str">
            <v>30512042907</v>
          </cell>
          <cell r="C1221" t="str">
            <v>30512</v>
          </cell>
          <cell r="D1221">
            <v>2907</v>
          </cell>
          <cell r="E1221">
            <v>2000</v>
          </cell>
          <cell r="F1221">
            <v>167</v>
          </cell>
          <cell r="G1221">
            <v>167</v>
          </cell>
          <cell r="H1221">
            <v>167</v>
          </cell>
          <cell r="I1221">
            <v>167</v>
          </cell>
          <cell r="J1221">
            <v>167</v>
          </cell>
          <cell r="K1221">
            <v>167</v>
          </cell>
          <cell r="L1221">
            <v>167</v>
          </cell>
          <cell r="M1221">
            <v>167</v>
          </cell>
          <cell r="N1221">
            <v>167</v>
          </cell>
          <cell r="O1221">
            <v>167</v>
          </cell>
          <cell r="P1221">
            <v>167</v>
          </cell>
          <cell r="Q1221">
            <v>163</v>
          </cell>
        </row>
        <row r="1222">
          <cell r="B1222" t="str">
            <v>30512043101</v>
          </cell>
          <cell r="C1222" t="str">
            <v>30512</v>
          </cell>
          <cell r="D1222">
            <v>3101</v>
          </cell>
          <cell r="E1222">
            <v>9400</v>
          </cell>
          <cell r="F1222">
            <v>783</v>
          </cell>
          <cell r="G1222">
            <v>783</v>
          </cell>
          <cell r="H1222">
            <v>783</v>
          </cell>
          <cell r="I1222">
            <v>783</v>
          </cell>
          <cell r="J1222">
            <v>783</v>
          </cell>
          <cell r="K1222">
            <v>783</v>
          </cell>
          <cell r="L1222">
            <v>783</v>
          </cell>
          <cell r="M1222">
            <v>783</v>
          </cell>
          <cell r="N1222">
            <v>783</v>
          </cell>
          <cell r="O1222">
            <v>783</v>
          </cell>
          <cell r="P1222">
            <v>783</v>
          </cell>
          <cell r="Q1222">
            <v>787</v>
          </cell>
        </row>
        <row r="1223">
          <cell r="B1223" t="str">
            <v>30512043103</v>
          </cell>
          <cell r="C1223" t="str">
            <v>30512</v>
          </cell>
          <cell r="D1223">
            <v>3103</v>
          </cell>
          <cell r="E1223">
            <v>14800</v>
          </cell>
          <cell r="F1223">
            <v>1233</v>
          </cell>
          <cell r="G1223">
            <v>1233</v>
          </cell>
          <cell r="H1223">
            <v>1233</v>
          </cell>
          <cell r="I1223">
            <v>1233</v>
          </cell>
          <cell r="J1223">
            <v>1233</v>
          </cell>
          <cell r="K1223">
            <v>1233</v>
          </cell>
          <cell r="L1223">
            <v>1233</v>
          </cell>
          <cell r="M1223">
            <v>1233</v>
          </cell>
          <cell r="N1223">
            <v>1233</v>
          </cell>
          <cell r="O1223">
            <v>1233</v>
          </cell>
          <cell r="P1223">
            <v>1233</v>
          </cell>
          <cell r="Q1223">
            <v>1237</v>
          </cell>
        </row>
        <row r="1224">
          <cell r="B1224" t="str">
            <v>30512043302</v>
          </cell>
          <cell r="C1224" t="str">
            <v>30512</v>
          </cell>
          <cell r="D1224">
            <v>3302</v>
          </cell>
          <cell r="E1224">
            <v>13000</v>
          </cell>
          <cell r="F1224">
            <v>1083</v>
          </cell>
          <cell r="G1224">
            <v>1083</v>
          </cell>
          <cell r="H1224">
            <v>1083</v>
          </cell>
          <cell r="I1224">
            <v>1083</v>
          </cell>
          <cell r="J1224">
            <v>1083</v>
          </cell>
          <cell r="K1224">
            <v>1083</v>
          </cell>
          <cell r="L1224">
            <v>1083</v>
          </cell>
          <cell r="M1224">
            <v>1083</v>
          </cell>
          <cell r="N1224">
            <v>1083</v>
          </cell>
          <cell r="O1224">
            <v>1083</v>
          </cell>
          <cell r="P1224">
            <v>1083</v>
          </cell>
          <cell r="Q1224">
            <v>1087</v>
          </cell>
        </row>
        <row r="1225">
          <cell r="B1225" t="str">
            <v>30513041302</v>
          </cell>
          <cell r="C1225" t="str">
            <v>30513</v>
          </cell>
          <cell r="D1225">
            <v>1302</v>
          </cell>
          <cell r="E1225">
            <v>330000</v>
          </cell>
          <cell r="F1225">
            <v>27500</v>
          </cell>
          <cell r="G1225">
            <v>27500</v>
          </cell>
          <cell r="H1225">
            <v>27500</v>
          </cell>
          <cell r="I1225">
            <v>27500</v>
          </cell>
          <cell r="J1225">
            <v>27500</v>
          </cell>
          <cell r="K1225">
            <v>27500</v>
          </cell>
          <cell r="L1225">
            <v>27500</v>
          </cell>
          <cell r="M1225">
            <v>27500</v>
          </cell>
          <cell r="N1225">
            <v>27500</v>
          </cell>
          <cell r="O1225">
            <v>27500</v>
          </cell>
          <cell r="P1225">
            <v>27500</v>
          </cell>
          <cell r="Q1225">
            <v>27500</v>
          </cell>
        </row>
        <row r="1226">
          <cell r="B1226" t="str">
            <v>30513042202</v>
          </cell>
          <cell r="C1226" t="str">
            <v>30513</v>
          </cell>
          <cell r="D1226">
            <v>2202</v>
          </cell>
          <cell r="E1226">
            <v>161486</v>
          </cell>
          <cell r="F1226">
            <v>13457</v>
          </cell>
          <cell r="G1226">
            <v>13457</v>
          </cell>
          <cell r="H1226">
            <v>13457</v>
          </cell>
          <cell r="I1226">
            <v>13457</v>
          </cell>
          <cell r="J1226">
            <v>13457</v>
          </cell>
          <cell r="K1226">
            <v>13457</v>
          </cell>
          <cell r="L1226">
            <v>13457</v>
          </cell>
          <cell r="M1226">
            <v>13457</v>
          </cell>
          <cell r="N1226">
            <v>13457</v>
          </cell>
          <cell r="O1226">
            <v>13457</v>
          </cell>
          <cell r="P1226">
            <v>13457</v>
          </cell>
          <cell r="Q1226">
            <v>13459</v>
          </cell>
        </row>
        <row r="1227">
          <cell r="B1227" t="str">
            <v>30513042207</v>
          </cell>
          <cell r="C1227" t="str">
            <v>30513</v>
          </cell>
          <cell r="D1227">
            <v>2207</v>
          </cell>
          <cell r="E1227">
            <v>17428</v>
          </cell>
          <cell r="F1227">
            <v>1452</v>
          </cell>
          <cell r="G1227">
            <v>1452</v>
          </cell>
          <cell r="H1227">
            <v>1452</v>
          </cell>
          <cell r="I1227">
            <v>1452</v>
          </cell>
          <cell r="J1227">
            <v>1452</v>
          </cell>
          <cell r="K1227">
            <v>1452</v>
          </cell>
          <cell r="L1227">
            <v>1452</v>
          </cell>
          <cell r="M1227">
            <v>1452</v>
          </cell>
          <cell r="N1227">
            <v>1452</v>
          </cell>
          <cell r="O1227">
            <v>1452</v>
          </cell>
          <cell r="P1227">
            <v>1452</v>
          </cell>
          <cell r="Q1227">
            <v>1456</v>
          </cell>
        </row>
        <row r="1228">
          <cell r="B1228" t="str">
            <v>30513042208</v>
          </cell>
          <cell r="C1228" t="str">
            <v>30513</v>
          </cell>
          <cell r="D1228">
            <v>2208</v>
          </cell>
          <cell r="E1228">
            <v>15524</v>
          </cell>
          <cell r="F1228">
            <v>1294</v>
          </cell>
          <cell r="G1228">
            <v>1294</v>
          </cell>
          <cell r="H1228">
            <v>1294</v>
          </cell>
          <cell r="I1228">
            <v>1294</v>
          </cell>
          <cell r="J1228">
            <v>1294</v>
          </cell>
          <cell r="K1228">
            <v>1294</v>
          </cell>
          <cell r="L1228">
            <v>1294</v>
          </cell>
          <cell r="M1228">
            <v>1294</v>
          </cell>
          <cell r="N1228">
            <v>1294</v>
          </cell>
          <cell r="O1228">
            <v>1294</v>
          </cell>
          <cell r="P1228">
            <v>1294</v>
          </cell>
          <cell r="Q1228">
            <v>1290</v>
          </cell>
        </row>
        <row r="1229">
          <cell r="B1229" t="str">
            <v>30513042701</v>
          </cell>
          <cell r="C1229" t="str">
            <v>30513</v>
          </cell>
          <cell r="D1229">
            <v>2701</v>
          </cell>
          <cell r="E1229">
            <v>94000</v>
          </cell>
          <cell r="F1229">
            <v>7833</v>
          </cell>
          <cell r="G1229">
            <v>7833</v>
          </cell>
          <cell r="H1229">
            <v>7833</v>
          </cell>
          <cell r="I1229">
            <v>7833</v>
          </cell>
          <cell r="J1229">
            <v>7833</v>
          </cell>
          <cell r="K1229">
            <v>7833</v>
          </cell>
          <cell r="L1229">
            <v>7833</v>
          </cell>
          <cell r="M1229">
            <v>7833</v>
          </cell>
          <cell r="N1229">
            <v>7833</v>
          </cell>
          <cell r="O1229">
            <v>7833</v>
          </cell>
          <cell r="P1229">
            <v>7833</v>
          </cell>
          <cell r="Q1229">
            <v>7837</v>
          </cell>
        </row>
        <row r="1230">
          <cell r="B1230" t="str">
            <v>30513042702</v>
          </cell>
          <cell r="C1230" t="str">
            <v>30513</v>
          </cell>
          <cell r="D1230">
            <v>2702</v>
          </cell>
          <cell r="E1230">
            <v>23500</v>
          </cell>
          <cell r="F1230">
            <v>1958</v>
          </cell>
          <cell r="G1230">
            <v>1958</v>
          </cell>
          <cell r="H1230">
            <v>1958</v>
          </cell>
          <cell r="I1230">
            <v>1958</v>
          </cell>
          <cell r="J1230">
            <v>1958</v>
          </cell>
          <cell r="K1230">
            <v>1958</v>
          </cell>
          <cell r="L1230">
            <v>1958</v>
          </cell>
          <cell r="M1230">
            <v>1958</v>
          </cell>
          <cell r="N1230">
            <v>1958</v>
          </cell>
          <cell r="O1230">
            <v>1958</v>
          </cell>
          <cell r="P1230">
            <v>1958</v>
          </cell>
          <cell r="Q1230">
            <v>1962</v>
          </cell>
        </row>
        <row r="1231">
          <cell r="B1231" t="str">
            <v>30513042704</v>
          </cell>
          <cell r="C1231" t="str">
            <v>30513</v>
          </cell>
          <cell r="D1231">
            <v>2704</v>
          </cell>
          <cell r="E1231">
            <v>6700</v>
          </cell>
          <cell r="F1231">
            <v>558</v>
          </cell>
          <cell r="G1231">
            <v>558</v>
          </cell>
          <cell r="H1231">
            <v>558</v>
          </cell>
          <cell r="I1231">
            <v>558</v>
          </cell>
          <cell r="J1231">
            <v>558</v>
          </cell>
          <cell r="K1231">
            <v>558</v>
          </cell>
          <cell r="L1231">
            <v>558</v>
          </cell>
          <cell r="M1231">
            <v>558</v>
          </cell>
          <cell r="N1231">
            <v>558</v>
          </cell>
          <cell r="O1231">
            <v>558</v>
          </cell>
          <cell r="P1231">
            <v>558</v>
          </cell>
          <cell r="Q1231">
            <v>562</v>
          </cell>
        </row>
        <row r="1232">
          <cell r="B1232" t="str">
            <v>30513042705</v>
          </cell>
          <cell r="C1232" t="str">
            <v>30513</v>
          </cell>
          <cell r="D1232">
            <v>2705</v>
          </cell>
          <cell r="E1232">
            <v>5900</v>
          </cell>
          <cell r="F1232">
            <v>492</v>
          </cell>
          <cell r="G1232">
            <v>492</v>
          </cell>
          <cell r="H1232">
            <v>492</v>
          </cell>
          <cell r="I1232">
            <v>492</v>
          </cell>
          <cell r="J1232">
            <v>492</v>
          </cell>
          <cell r="K1232">
            <v>492</v>
          </cell>
          <cell r="L1232">
            <v>492</v>
          </cell>
          <cell r="M1232">
            <v>492</v>
          </cell>
          <cell r="N1232">
            <v>492</v>
          </cell>
          <cell r="O1232">
            <v>492</v>
          </cell>
          <cell r="P1232">
            <v>492</v>
          </cell>
          <cell r="Q1232">
            <v>488</v>
          </cell>
        </row>
        <row r="1233">
          <cell r="B1233" t="str">
            <v>30513042800</v>
          </cell>
          <cell r="C1233" t="str">
            <v>30513</v>
          </cell>
          <cell r="D1233">
            <v>2800</v>
          </cell>
          <cell r="E1233">
            <v>198500</v>
          </cell>
          <cell r="F1233">
            <v>16542</v>
          </cell>
          <cell r="G1233">
            <v>16542</v>
          </cell>
          <cell r="H1233">
            <v>16542</v>
          </cell>
          <cell r="I1233">
            <v>16542</v>
          </cell>
          <cell r="J1233">
            <v>16542</v>
          </cell>
          <cell r="K1233">
            <v>16542</v>
          </cell>
          <cell r="L1233">
            <v>16542</v>
          </cell>
          <cell r="M1233">
            <v>16542</v>
          </cell>
          <cell r="N1233">
            <v>16542</v>
          </cell>
          <cell r="O1233">
            <v>16542</v>
          </cell>
          <cell r="P1233">
            <v>16542</v>
          </cell>
          <cell r="Q1233">
            <v>16538</v>
          </cell>
        </row>
        <row r="1234">
          <cell r="B1234" t="str">
            <v>30513042900</v>
          </cell>
          <cell r="C1234" t="str">
            <v>30513</v>
          </cell>
          <cell r="D1234">
            <v>2900</v>
          </cell>
          <cell r="E1234">
            <v>107000</v>
          </cell>
          <cell r="F1234">
            <v>8917</v>
          </cell>
          <cell r="G1234">
            <v>8917</v>
          </cell>
          <cell r="H1234">
            <v>8917</v>
          </cell>
          <cell r="I1234">
            <v>8917</v>
          </cell>
          <cell r="J1234">
            <v>8917</v>
          </cell>
          <cell r="K1234">
            <v>8917</v>
          </cell>
          <cell r="L1234">
            <v>8917</v>
          </cell>
          <cell r="M1234">
            <v>8917</v>
          </cell>
          <cell r="N1234">
            <v>8917</v>
          </cell>
          <cell r="O1234">
            <v>8917</v>
          </cell>
          <cell r="P1234">
            <v>8917</v>
          </cell>
          <cell r="Q1234">
            <v>8913</v>
          </cell>
        </row>
        <row r="1235">
          <cell r="B1235" t="str">
            <v>30513043101</v>
          </cell>
          <cell r="C1235" t="str">
            <v>30513</v>
          </cell>
          <cell r="D1235">
            <v>3101</v>
          </cell>
          <cell r="E1235">
            <v>121000</v>
          </cell>
          <cell r="F1235">
            <v>10083</v>
          </cell>
          <cell r="G1235">
            <v>10083</v>
          </cell>
          <cell r="H1235">
            <v>10083</v>
          </cell>
          <cell r="I1235">
            <v>10083</v>
          </cell>
          <cell r="J1235">
            <v>10083</v>
          </cell>
          <cell r="K1235">
            <v>10083</v>
          </cell>
          <cell r="L1235">
            <v>10083</v>
          </cell>
          <cell r="M1235">
            <v>10083</v>
          </cell>
          <cell r="N1235">
            <v>10083</v>
          </cell>
          <cell r="O1235">
            <v>10083</v>
          </cell>
          <cell r="P1235">
            <v>10083</v>
          </cell>
          <cell r="Q1235">
            <v>10087</v>
          </cell>
        </row>
        <row r="1236">
          <cell r="B1236" t="str">
            <v>30513043103</v>
          </cell>
          <cell r="C1236" t="str">
            <v>30513</v>
          </cell>
          <cell r="D1236">
            <v>3103</v>
          </cell>
          <cell r="E1236">
            <v>45500</v>
          </cell>
          <cell r="F1236">
            <v>3792</v>
          </cell>
          <cell r="G1236">
            <v>3792</v>
          </cell>
          <cell r="H1236">
            <v>3792</v>
          </cell>
          <cell r="I1236">
            <v>3792</v>
          </cell>
          <cell r="J1236">
            <v>3792</v>
          </cell>
          <cell r="K1236">
            <v>3792</v>
          </cell>
          <cell r="L1236">
            <v>3792</v>
          </cell>
          <cell r="M1236">
            <v>3792</v>
          </cell>
          <cell r="N1236">
            <v>3792</v>
          </cell>
          <cell r="O1236">
            <v>3792</v>
          </cell>
          <cell r="P1236">
            <v>3792</v>
          </cell>
          <cell r="Q1236">
            <v>3788</v>
          </cell>
        </row>
        <row r="1237">
          <cell r="B1237" t="str">
            <v>30513043106</v>
          </cell>
          <cell r="C1237" t="str">
            <v>30513</v>
          </cell>
          <cell r="D1237">
            <v>3106</v>
          </cell>
          <cell r="E1237">
            <v>4400</v>
          </cell>
          <cell r="F1237">
            <v>367</v>
          </cell>
          <cell r="G1237">
            <v>367</v>
          </cell>
          <cell r="H1237">
            <v>367</v>
          </cell>
          <cell r="I1237">
            <v>367</v>
          </cell>
          <cell r="J1237">
            <v>367</v>
          </cell>
          <cell r="K1237">
            <v>367</v>
          </cell>
          <cell r="L1237">
            <v>367</v>
          </cell>
          <cell r="M1237">
            <v>367</v>
          </cell>
          <cell r="N1237">
            <v>367</v>
          </cell>
          <cell r="O1237">
            <v>367</v>
          </cell>
          <cell r="P1237">
            <v>367</v>
          </cell>
          <cell r="Q1237">
            <v>363</v>
          </cell>
        </row>
        <row r="1238">
          <cell r="B1238" t="str">
            <v>30513043302</v>
          </cell>
          <cell r="C1238" t="str">
            <v>30513</v>
          </cell>
          <cell r="D1238">
            <v>3302</v>
          </cell>
          <cell r="E1238">
            <v>216200</v>
          </cell>
          <cell r="F1238">
            <v>18017</v>
          </cell>
          <cell r="G1238">
            <v>18017</v>
          </cell>
          <cell r="H1238">
            <v>18017</v>
          </cell>
          <cell r="I1238">
            <v>18017</v>
          </cell>
          <cell r="J1238">
            <v>18017</v>
          </cell>
          <cell r="K1238">
            <v>18017</v>
          </cell>
          <cell r="L1238">
            <v>18017</v>
          </cell>
          <cell r="M1238">
            <v>18017</v>
          </cell>
          <cell r="N1238">
            <v>18017</v>
          </cell>
          <cell r="O1238">
            <v>18017</v>
          </cell>
          <cell r="P1238">
            <v>18017</v>
          </cell>
          <cell r="Q1238">
            <v>18013</v>
          </cell>
        </row>
        <row r="1239">
          <cell r="B1239" t="str">
            <v>30513043303</v>
          </cell>
          <cell r="C1239" t="str">
            <v>30513</v>
          </cell>
          <cell r="D1239">
            <v>3303</v>
          </cell>
          <cell r="E1239">
            <v>48500</v>
          </cell>
          <cell r="F1239">
            <v>4042</v>
          </cell>
          <cell r="G1239">
            <v>4042</v>
          </cell>
          <cell r="H1239">
            <v>4042</v>
          </cell>
          <cell r="I1239">
            <v>4042</v>
          </cell>
          <cell r="J1239">
            <v>4042</v>
          </cell>
          <cell r="K1239">
            <v>4042</v>
          </cell>
          <cell r="L1239">
            <v>4042</v>
          </cell>
          <cell r="M1239">
            <v>4042</v>
          </cell>
          <cell r="N1239">
            <v>4042</v>
          </cell>
          <cell r="O1239">
            <v>4042</v>
          </cell>
          <cell r="P1239">
            <v>4042</v>
          </cell>
          <cell r="Q1239">
            <v>4038</v>
          </cell>
        </row>
        <row r="1240">
          <cell r="B1240" t="str">
            <v>30513043404</v>
          </cell>
          <cell r="C1240" t="str">
            <v>30513</v>
          </cell>
          <cell r="D1240">
            <v>3404</v>
          </cell>
          <cell r="E1240">
            <v>12800</v>
          </cell>
          <cell r="F1240">
            <v>1067</v>
          </cell>
          <cell r="G1240">
            <v>1067</v>
          </cell>
          <cell r="H1240">
            <v>1067</v>
          </cell>
          <cell r="I1240">
            <v>1067</v>
          </cell>
          <cell r="J1240">
            <v>1067</v>
          </cell>
          <cell r="K1240">
            <v>1067</v>
          </cell>
          <cell r="L1240">
            <v>1067</v>
          </cell>
          <cell r="M1240">
            <v>1067</v>
          </cell>
          <cell r="N1240">
            <v>1067</v>
          </cell>
          <cell r="O1240">
            <v>1067</v>
          </cell>
          <cell r="P1240">
            <v>1067</v>
          </cell>
          <cell r="Q1240">
            <v>1063</v>
          </cell>
        </row>
        <row r="1241">
          <cell r="B1241" t="str">
            <v>30514031302</v>
          </cell>
          <cell r="C1241" t="str">
            <v>30514</v>
          </cell>
          <cell r="D1241">
            <v>1302</v>
          </cell>
          <cell r="E1241">
            <v>27800</v>
          </cell>
          <cell r="F1241">
            <v>2317</v>
          </cell>
          <cell r="G1241">
            <v>2317</v>
          </cell>
          <cell r="H1241">
            <v>2317</v>
          </cell>
          <cell r="I1241">
            <v>2317</v>
          </cell>
          <cell r="J1241">
            <v>2317</v>
          </cell>
          <cell r="K1241">
            <v>2317</v>
          </cell>
          <cell r="L1241">
            <v>2317</v>
          </cell>
          <cell r="M1241">
            <v>2317</v>
          </cell>
          <cell r="N1241">
            <v>2317</v>
          </cell>
          <cell r="O1241">
            <v>2317</v>
          </cell>
          <cell r="P1241">
            <v>2317</v>
          </cell>
          <cell r="Q1241">
            <v>2313</v>
          </cell>
        </row>
        <row r="1242">
          <cell r="B1242" t="str">
            <v>30514032103</v>
          </cell>
          <cell r="C1242" t="str">
            <v>30514</v>
          </cell>
          <cell r="D1242">
            <v>2103</v>
          </cell>
          <cell r="E1242">
            <v>7200</v>
          </cell>
          <cell r="F1242">
            <v>600</v>
          </cell>
          <cell r="G1242">
            <v>600</v>
          </cell>
          <cell r="H1242">
            <v>600</v>
          </cell>
          <cell r="I1242">
            <v>600</v>
          </cell>
          <cell r="J1242">
            <v>600</v>
          </cell>
          <cell r="K1242">
            <v>600</v>
          </cell>
          <cell r="L1242">
            <v>600</v>
          </cell>
          <cell r="M1242">
            <v>600</v>
          </cell>
          <cell r="N1242">
            <v>600</v>
          </cell>
          <cell r="O1242">
            <v>600</v>
          </cell>
          <cell r="P1242">
            <v>600</v>
          </cell>
          <cell r="Q1242">
            <v>600</v>
          </cell>
        </row>
        <row r="1243">
          <cell r="B1243" t="str">
            <v>30514032201</v>
          </cell>
          <cell r="C1243" t="str">
            <v>30514</v>
          </cell>
          <cell r="D1243">
            <v>2201</v>
          </cell>
          <cell r="E1243">
            <v>2100</v>
          </cell>
          <cell r="F1243">
            <v>175</v>
          </cell>
          <cell r="G1243">
            <v>175</v>
          </cell>
          <cell r="H1243">
            <v>175</v>
          </cell>
          <cell r="I1243">
            <v>175</v>
          </cell>
          <cell r="J1243">
            <v>175</v>
          </cell>
          <cell r="K1243">
            <v>175</v>
          </cell>
          <cell r="L1243">
            <v>175</v>
          </cell>
          <cell r="M1243">
            <v>175</v>
          </cell>
          <cell r="N1243">
            <v>175</v>
          </cell>
          <cell r="O1243">
            <v>175</v>
          </cell>
          <cell r="P1243">
            <v>175</v>
          </cell>
          <cell r="Q1243">
            <v>175</v>
          </cell>
        </row>
        <row r="1244">
          <cell r="B1244" t="str">
            <v>30514032202</v>
          </cell>
          <cell r="C1244" t="str">
            <v>30514</v>
          </cell>
          <cell r="D1244">
            <v>2202</v>
          </cell>
          <cell r="E1244">
            <v>42280</v>
          </cell>
          <cell r="F1244">
            <v>3523</v>
          </cell>
          <cell r="G1244">
            <v>3523</v>
          </cell>
          <cell r="H1244">
            <v>3523</v>
          </cell>
          <cell r="I1244">
            <v>3523</v>
          </cell>
          <cell r="J1244">
            <v>3523</v>
          </cell>
          <cell r="K1244">
            <v>3523</v>
          </cell>
          <cell r="L1244">
            <v>3523</v>
          </cell>
          <cell r="M1244">
            <v>3523</v>
          </cell>
          <cell r="N1244">
            <v>3523</v>
          </cell>
          <cell r="O1244">
            <v>3523</v>
          </cell>
          <cell r="P1244">
            <v>3523</v>
          </cell>
          <cell r="Q1244">
            <v>3527</v>
          </cell>
        </row>
        <row r="1245">
          <cell r="B1245" t="str">
            <v>30514032207</v>
          </cell>
          <cell r="C1245" t="str">
            <v>30514</v>
          </cell>
          <cell r="D1245">
            <v>2207</v>
          </cell>
          <cell r="E1245">
            <v>26326</v>
          </cell>
          <cell r="F1245">
            <v>2194</v>
          </cell>
          <cell r="G1245">
            <v>2194</v>
          </cell>
          <cell r="H1245">
            <v>2194</v>
          </cell>
          <cell r="I1245">
            <v>2194</v>
          </cell>
          <cell r="J1245">
            <v>2194</v>
          </cell>
          <cell r="K1245">
            <v>2194</v>
          </cell>
          <cell r="L1245">
            <v>2194</v>
          </cell>
          <cell r="M1245">
            <v>2194</v>
          </cell>
          <cell r="N1245">
            <v>2194</v>
          </cell>
          <cell r="O1245">
            <v>2194</v>
          </cell>
          <cell r="P1245">
            <v>2194</v>
          </cell>
          <cell r="Q1245">
            <v>2192</v>
          </cell>
        </row>
        <row r="1246">
          <cell r="B1246" t="str">
            <v>30514032208</v>
          </cell>
          <cell r="C1246" t="str">
            <v>30514</v>
          </cell>
          <cell r="D1246">
            <v>2208</v>
          </cell>
          <cell r="E1246">
            <v>7835</v>
          </cell>
          <cell r="F1246">
            <v>653</v>
          </cell>
          <cell r="G1246">
            <v>653</v>
          </cell>
          <cell r="H1246">
            <v>653</v>
          </cell>
          <cell r="I1246">
            <v>653</v>
          </cell>
          <cell r="J1246">
            <v>653</v>
          </cell>
          <cell r="K1246">
            <v>653</v>
          </cell>
          <cell r="L1246">
            <v>653</v>
          </cell>
          <cell r="M1246">
            <v>653</v>
          </cell>
          <cell r="N1246">
            <v>653</v>
          </cell>
          <cell r="O1246">
            <v>653</v>
          </cell>
          <cell r="P1246">
            <v>653</v>
          </cell>
          <cell r="Q1246">
            <v>652</v>
          </cell>
        </row>
        <row r="1247">
          <cell r="B1247" t="str">
            <v>30514032306</v>
          </cell>
          <cell r="C1247" t="str">
            <v>30514</v>
          </cell>
          <cell r="D1247">
            <v>2306</v>
          </cell>
          <cell r="E1247">
            <v>76000</v>
          </cell>
          <cell r="F1247">
            <v>6333</v>
          </cell>
          <cell r="G1247">
            <v>6333</v>
          </cell>
          <cell r="H1247">
            <v>6333</v>
          </cell>
          <cell r="I1247">
            <v>6333</v>
          </cell>
          <cell r="J1247">
            <v>6333</v>
          </cell>
          <cell r="K1247">
            <v>6333</v>
          </cell>
          <cell r="L1247">
            <v>6333</v>
          </cell>
          <cell r="M1247">
            <v>6333</v>
          </cell>
          <cell r="N1247">
            <v>6333</v>
          </cell>
          <cell r="O1247">
            <v>6333</v>
          </cell>
          <cell r="P1247">
            <v>6333</v>
          </cell>
          <cell r="Q1247">
            <v>6337</v>
          </cell>
        </row>
        <row r="1248">
          <cell r="B1248" t="str">
            <v>30514032405</v>
          </cell>
          <cell r="C1248" t="str">
            <v>30514</v>
          </cell>
          <cell r="D1248">
            <v>2405</v>
          </cell>
          <cell r="E1248">
            <v>89680</v>
          </cell>
          <cell r="F1248">
            <v>7473</v>
          </cell>
          <cell r="G1248">
            <v>7473</v>
          </cell>
          <cell r="H1248">
            <v>7473</v>
          </cell>
          <cell r="I1248">
            <v>7473</v>
          </cell>
          <cell r="J1248">
            <v>7473</v>
          </cell>
          <cell r="K1248">
            <v>7473</v>
          </cell>
          <cell r="L1248">
            <v>7473</v>
          </cell>
          <cell r="M1248">
            <v>7473</v>
          </cell>
          <cell r="N1248">
            <v>7473</v>
          </cell>
          <cell r="O1248">
            <v>7473</v>
          </cell>
          <cell r="P1248">
            <v>7473</v>
          </cell>
          <cell r="Q1248">
            <v>7477</v>
          </cell>
        </row>
        <row r="1249">
          <cell r="B1249" t="str">
            <v>30514032701</v>
          </cell>
          <cell r="C1249" t="str">
            <v>30514</v>
          </cell>
          <cell r="D1249">
            <v>2701</v>
          </cell>
          <cell r="E1249">
            <v>6300</v>
          </cell>
          <cell r="F1249">
            <v>525</v>
          </cell>
          <cell r="G1249">
            <v>525</v>
          </cell>
          <cell r="H1249">
            <v>525</v>
          </cell>
          <cell r="I1249">
            <v>525</v>
          </cell>
          <cell r="J1249">
            <v>525</v>
          </cell>
          <cell r="K1249">
            <v>525</v>
          </cell>
          <cell r="L1249">
            <v>525</v>
          </cell>
          <cell r="M1249">
            <v>525</v>
          </cell>
          <cell r="N1249">
            <v>525</v>
          </cell>
          <cell r="O1249">
            <v>525</v>
          </cell>
          <cell r="P1249">
            <v>525</v>
          </cell>
          <cell r="Q1249">
            <v>525</v>
          </cell>
        </row>
        <row r="1250">
          <cell r="B1250" t="str">
            <v>30514032702</v>
          </cell>
          <cell r="C1250" t="str">
            <v>30514</v>
          </cell>
          <cell r="D1250">
            <v>2702</v>
          </cell>
          <cell r="E1250">
            <v>21900</v>
          </cell>
          <cell r="F1250">
            <v>1825</v>
          </cell>
          <cell r="G1250">
            <v>1825</v>
          </cell>
          <cell r="H1250">
            <v>1825</v>
          </cell>
          <cell r="I1250">
            <v>1825</v>
          </cell>
          <cell r="J1250">
            <v>1825</v>
          </cell>
          <cell r="K1250">
            <v>1825</v>
          </cell>
          <cell r="L1250">
            <v>1825</v>
          </cell>
          <cell r="M1250">
            <v>1825</v>
          </cell>
          <cell r="N1250">
            <v>1825</v>
          </cell>
          <cell r="O1250">
            <v>1825</v>
          </cell>
          <cell r="P1250">
            <v>1825</v>
          </cell>
          <cell r="Q1250">
            <v>1825</v>
          </cell>
        </row>
        <row r="1251">
          <cell r="B1251" t="str">
            <v>30514032705</v>
          </cell>
          <cell r="C1251" t="str">
            <v>30514</v>
          </cell>
          <cell r="D1251">
            <v>2705</v>
          </cell>
          <cell r="E1251">
            <v>27800</v>
          </cell>
          <cell r="F1251">
            <v>2317</v>
          </cell>
          <cell r="G1251">
            <v>2317</v>
          </cell>
          <cell r="H1251">
            <v>2317</v>
          </cell>
          <cell r="I1251">
            <v>2317</v>
          </cell>
          <cell r="J1251">
            <v>2317</v>
          </cell>
          <cell r="K1251">
            <v>2317</v>
          </cell>
          <cell r="L1251">
            <v>2317</v>
          </cell>
          <cell r="M1251">
            <v>2317</v>
          </cell>
          <cell r="N1251">
            <v>2317</v>
          </cell>
          <cell r="O1251">
            <v>2317</v>
          </cell>
          <cell r="P1251">
            <v>2317</v>
          </cell>
          <cell r="Q1251">
            <v>2313</v>
          </cell>
        </row>
        <row r="1252">
          <cell r="B1252" t="str">
            <v>30514032900</v>
          </cell>
          <cell r="C1252" t="str">
            <v>30514</v>
          </cell>
          <cell r="D1252">
            <v>2900</v>
          </cell>
          <cell r="E1252">
            <v>57600</v>
          </cell>
          <cell r="F1252">
            <v>4800</v>
          </cell>
          <cell r="G1252">
            <v>4800</v>
          </cell>
          <cell r="H1252">
            <v>4800</v>
          </cell>
          <cell r="I1252">
            <v>4800</v>
          </cell>
          <cell r="J1252">
            <v>4800</v>
          </cell>
          <cell r="K1252">
            <v>4800</v>
          </cell>
          <cell r="L1252">
            <v>4800</v>
          </cell>
          <cell r="M1252">
            <v>4800</v>
          </cell>
          <cell r="N1252">
            <v>4800</v>
          </cell>
          <cell r="O1252">
            <v>4800</v>
          </cell>
          <cell r="P1252">
            <v>4800</v>
          </cell>
          <cell r="Q1252">
            <v>4800</v>
          </cell>
        </row>
        <row r="1253">
          <cell r="B1253" t="str">
            <v>30514032907</v>
          </cell>
          <cell r="C1253" t="str">
            <v>30514</v>
          </cell>
          <cell r="D1253">
            <v>2907</v>
          </cell>
          <cell r="E1253">
            <v>14100</v>
          </cell>
          <cell r="F1253">
            <v>1175</v>
          </cell>
          <cell r="G1253">
            <v>1175</v>
          </cell>
          <cell r="H1253">
            <v>1175</v>
          </cell>
          <cell r="I1253">
            <v>1175</v>
          </cell>
          <cell r="J1253">
            <v>1175</v>
          </cell>
          <cell r="K1253">
            <v>1175</v>
          </cell>
          <cell r="L1253">
            <v>1175</v>
          </cell>
          <cell r="M1253">
            <v>1175</v>
          </cell>
          <cell r="N1253">
            <v>1175</v>
          </cell>
          <cell r="O1253">
            <v>1175</v>
          </cell>
          <cell r="P1253">
            <v>1175</v>
          </cell>
          <cell r="Q1253">
            <v>1175</v>
          </cell>
        </row>
        <row r="1254">
          <cell r="B1254" t="str">
            <v>30514033101</v>
          </cell>
          <cell r="C1254" t="str">
            <v>30514</v>
          </cell>
          <cell r="D1254">
            <v>3101</v>
          </cell>
          <cell r="E1254">
            <v>51700</v>
          </cell>
          <cell r="F1254">
            <v>4308</v>
          </cell>
          <cell r="G1254">
            <v>4308</v>
          </cell>
          <cell r="H1254">
            <v>4308</v>
          </cell>
          <cell r="I1254">
            <v>4308</v>
          </cell>
          <cell r="J1254">
            <v>4308</v>
          </cell>
          <cell r="K1254">
            <v>4308</v>
          </cell>
          <cell r="L1254">
            <v>4308</v>
          </cell>
          <cell r="M1254">
            <v>4308</v>
          </cell>
          <cell r="N1254">
            <v>4308</v>
          </cell>
          <cell r="O1254">
            <v>4308</v>
          </cell>
          <cell r="P1254">
            <v>4308</v>
          </cell>
          <cell r="Q1254">
            <v>4312</v>
          </cell>
        </row>
        <row r="1255">
          <cell r="B1255" t="str">
            <v>30514033103</v>
          </cell>
          <cell r="C1255" t="str">
            <v>30514</v>
          </cell>
          <cell r="D1255">
            <v>3103</v>
          </cell>
          <cell r="E1255">
            <v>25100</v>
          </cell>
          <cell r="F1255">
            <v>2092</v>
          </cell>
          <cell r="G1255">
            <v>2092</v>
          </cell>
          <cell r="H1255">
            <v>2092</v>
          </cell>
          <cell r="I1255">
            <v>2092</v>
          </cell>
          <cell r="J1255">
            <v>2092</v>
          </cell>
          <cell r="K1255">
            <v>2092</v>
          </cell>
          <cell r="L1255">
            <v>2092</v>
          </cell>
          <cell r="M1255">
            <v>2092</v>
          </cell>
          <cell r="N1255">
            <v>2092</v>
          </cell>
          <cell r="O1255">
            <v>2092</v>
          </cell>
          <cell r="P1255">
            <v>2092</v>
          </cell>
          <cell r="Q1255">
            <v>2088</v>
          </cell>
        </row>
        <row r="1256">
          <cell r="B1256" t="str">
            <v>30514033106</v>
          </cell>
          <cell r="C1256" t="str">
            <v>30514</v>
          </cell>
          <cell r="D1256">
            <v>3106</v>
          </cell>
          <cell r="E1256">
            <v>1100</v>
          </cell>
          <cell r="F1256">
            <v>92</v>
          </cell>
          <cell r="G1256">
            <v>92</v>
          </cell>
          <cell r="H1256">
            <v>92</v>
          </cell>
          <cell r="I1256">
            <v>92</v>
          </cell>
          <cell r="J1256">
            <v>92</v>
          </cell>
          <cell r="K1256">
            <v>92</v>
          </cell>
          <cell r="L1256">
            <v>92</v>
          </cell>
          <cell r="M1256">
            <v>92</v>
          </cell>
          <cell r="N1256">
            <v>92</v>
          </cell>
          <cell r="O1256">
            <v>92</v>
          </cell>
          <cell r="P1256">
            <v>92</v>
          </cell>
          <cell r="Q1256">
            <v>88</v>
          </cell>
        </row>
        <row r="1257">
          <cell r="B1257" t="str">
            <v>30514033302</v>
          </cell>
          <cell r="C1257" t="str">
            <v>30514</v>
          </cell>
          <cell r="D1257">
            <v>3302</v>
          </cell>
          <cell r="E1257">
            <v>29300</v>
          </cell>
          <cell r="F1257">
            <v>2442</v>
          </cell>
          <cell r="G1257">
            <v>2442</v>
          </cell>
          <cell r="H1257">
            <v>2442</v>
          </cell>
          <cell r="I1257">
            <v>2442</v>
          </cell>
          <cell r="J1257">
            <v>2442</v>
          </cell>
          <cell r="K1257">
            <v>2442</v>
          </cell>
          <cell r="L1257">
            <v>2442</v>
          </cell>
          <cell r="M1257">
            <v>2442</v>
          </cell>
          <cell r="N1257">
            <v>2442</v>
          </cell>
          <cell r="O1257">
            <v>2442</v>
          </cell>
          <cell r="P1257">
            <v>2442</v>
          </cell>
          <cell r="Q1257">
            <v>2438</v>
          </cell>
        </row>
        <row r="1258">
          <cell r="B1258" t="str">
            <v>30514033303</v>
          </cell>
          <cell r="C1258" t="str">
            <v>30514</v>
          </cell>
          <cell r="D1258">
            <v>3303</v>
          </cell>
          <cell r="E1258">
            <v>30000</v>
          </cell>
          <cell r="F1258">
            <v>2500</v>
          </cell>
          <cell r="G1258">
            <v>2500</v>
          </cell>
          <cell r="H1258">
            <v>2500</v>
          </cell>
          <cell r="I1258">
            <v>2500</v>
          </cell>
          <cell r="J1258">
            <v>2500</v>
          </cell>
          <cell r="K1258">
            <v>2500</v>
          </cell>
          <cell r="L1258">
            <v>2500</v>
          </cell>
          <cell r="M1258">
            <v>2500</v>
          </cell>
          <cell r="N1258">
            <v>2500</v>
          </cell>
          <cell r="O1258">
            <v>2500</v>
          </cell>
          <cell r="P1258">
            <v>2500</v>
          </cell>
          <cell r="Q1258">
            <v>2500</v>
          </cell>
        </row>
        <row r="1259">
          <cell r="B1259" t="str">
            <v>30514033402</v>
          </cell>
          <cell r="C1259" t="str">
            <v>30514</v>
          </cell>
          <cell r="D1259">
            <v>3402</v>
          </cell>
          <cell r="E1259">
            <v>27800</v>
          </cell>
          <cell r="F1259">
            <v>2317</v>
          </cell>
          <cell r="G1259">
            <v>2317</v>
          </cell>
          <cell r="H1259">
            <v>2317</v>
          </cell>
          <cell r="I1259">
            <v>2317</v>
          </cell>
          <cell r="J1259">
            <v>2317</v>
          </cell>
          <cell r="K1259">
            <v>2317</v>
          </cell>
          <cell r="L1259">
            <v>2317</v>
          </cell>
          <cell r="M1259">
            <v>2317</v>
          </cell>
          <cell r="N1259">
            <v>2317</v>
          </cell>
          <cell r="O1259">
            <v>2317</v>
          </cell>
          <cell r="P1259">
            <v>2317</v>
          </cell>
          <cell r="Q1259">
            <v>2313</v>
          </cell>
        </row>
        <row r="1260">
          <cell r="B1260" t="str">
            <v>30514033404</v>
          </cell>
          <cell r="C1260" t="str">
            <v>30514</v>
          </cell>
          <cell r="D1260">
            <v>3404</v>
          </cell>
          <cell r="E1260">
            <v>13900</v>
          </cell>
          <cell r="F1260">
            <v>1158</v>
          </cell>
          <cell r="G1260">
            <v>1158</v>
          </cell>
          <cell r="H1260">
            <v>1158</v>
          </cell>
          <cell r="I1260">
            <v>1158</v>
          </cell>
          <cell r="J1260">
            <v>1158</v>
          </cell>
          <cell r="K1260">
            <v>1158</v>
          </cell>
          <cell r="L1260">
            <v>1158</v>
          </cell>
          <cell r="M1260">
            <v>1158</v>
          </cell>
          <cell r="N1260">
            <v>1158</v>
          </cell>
          <cell r="O1260">
            <v>1158</v>
          </cell>
          <cell r="P1260">
            <v>1158</v>
          </cell>
          <cell r="Q1260">
            <v>1162</v>
          </cell>
        </row>
        <row r="1261">
          <cell r="B1261" t="str">
            <v>30515031302</v>
          </cell>
          <cell r="C1261" t="str">
            <v>30515</v>
          </cell>
          <cell r="D1261">
            <v>1302</v>
          </cell>
          <cell r="E1261">
            <v>72400</v>
          </cell>
          <cell r="F1261">
            <v>6033</v>
          </cell>
          <cell r="G1261">
            <v>6033</v>
          </cell>
          <cell r="H1261">
            <v>6033</v>
          </cell>
          <cell r="I1261">
            <v>6033</v>
          </cell>
          <cell r="J1261">
            <v>6033</v>
          </cell>
          <cell r="K1261">
            <v>6033</v>
          </cell>
          <cell r="L1261">
            <v>6033</v>
          </cell>
          <cell r="M1261">
            <v>6033</v>
          </cell>
          <cell r="N1261">
            <v>6033</v>
          </cell>
          <cell r="O1261">
            <v>6033</v>
          </cell>
          <cell r="P1261">
            <v>6033</v>
          </cell>
          <cell r="Q1261">
            <v>6037</v>
          </cell>
        </row>
        <row r="1262">
          <cell r="B1262" t="str">
            <v>30515032103</v>
          </cell>
          <cell r="C1262" t="str">
            <v>30515</v>
          </cell>
          <cell r="D1262">
            <v>2103</v>
          </cell>
          <cell r="E1262">
            <v>1000</v>
          </cell>
          <cell r="F1262">
            <v>83</v>
          </cell>
          <cell r="G1262">
            <v>83</v>
          </cell>
          <cell r="H1262">
            <v>83</v>
          </cell>
          <cell r="I1262">
            <v>83</v>
          </cell>
          <cell r="J1262">
            <v>83</v>
          </cell>
          <cell r="K1262">
            <v>83</v>
          </cell>
          <cell r="L1262">
            <v>83</v>
          </cell>
          <cell r="M1262">
            <v>83</v>
          </cell>
          <cell r="N1262">
            <v>83</v>
          </cell>
          <cell r="O1262">
            <v>83</v>
          </cell>
          <cell r="P1262">
            <v>83</v>
          </cell>
          <cell r="Q1262">
            <v>87</v>
          </cell>
        </row>
        <row r="1263">
          <cell r="B1263" t="str">
            <v>30515032207</v>
          </cell>
          <cell r="C1263" t="str">
            <v>30515</v>
          </cell>
          <cell r="D1263">
            <v>2207</v>
          </cell>
          <cell r="E1263">
            <v>2471</v>
          </cell>
          <cell r="F1263">
            <v>206</v>
          </cell>
          <cell r="G1263">
            <v>206</v>
          </cell>
          <cell r="H1263">
            <v>206</v>
          </cell>
          <cell r="I1263">
            <v>206</v>
          </cell>
          <cell r="J1263">
            <v>206</v>
          </cell>
          <cell r="K1263">
            <v>206</v>
          </cell>
          <cell r="L1263">
            <v>206</v>
          </cell>
          <cell r="M1263">
            <v>206</v>
          </cell>
          <cell r="N1263">
            <v>206</v>
          </cell>
          <cell r="O1263">
            <v>206</v>
          </cell>
          <cell r="P1263">
            <v>206</v>
          </cell>
          <cell r="Q1263">
            <v>205</v>
          </cell>
        </row>
        <row r="1264">
          <cell r="B1264" t="str">
            <v>30515032208</v>
          </cell>
          <cell r="C1264" t="str">
            <v>30515</v>
          </cell>
          <cell r="D1264">
            <v>2208</v>
          </cell>
          <cell r="E1264">
            <v>1655</v>
          </cell>
          <cell r="F1264">
            <v>138</v>
          </cell>
          <cell r="G1264">
            <v>138</v>
          </cell>
          <cell r="H1264">
            <v>138</v>
          </cell>
          <cell r="I1264">
            <v>138</v>
          </cell>
          <cell r="J1264">
            <v>138</v>
          </cell>
          <cell r="K1264">
            <v>138</v>
          </cell>
          <cell r="L1264">
            <v>138</v>
          </cell>
          <cell r="M1264">
            <v>138</v>
          </cell>
          <cell r="N1264">
            <v>138</v>
          </cell>
          <cell r="O1264">
            <v>138</v>
          </cell>
          <cell r="P1264">
            <v>138</v>
          </cell>
          <cell r="Q1264">
            <v>137</v>
          </cell>
        </row>
        <row r="1265">
          <cell r="B1265" t="str">
            <v>30515032701</v>
          </cell>
          <cell r="C1265" t="str">
            <v>30515</v>
          </cell>
          <cell r="D1265">
            <v>2701</v>
          </cell>
          <cell r="E1265">
            <v>11300</v>
          </cell>
          <cell r="F1265">
            <v>942</v>
          </cell>
          <cell r="G1265">
            <v>942</v>
          </cell>
          <cell r="H1265">
            <v>942</v>
          </cell>
          <cell r="I1265">
            <v>942</v>
          </cell>
          <cell r="J1265">
            <v>942</v>
          </cell>
          <cell r="K1265">
            <v>942</v>
          </cell>
          <cell r="L1265">
            <v>942</v>
          </cell>
          <cell r="M1265">
            <v>942</v>
          </cell>
          <cell r="N1265">
            <v>942</v>
          </cell>
          <cell r="O1265">
            <v>942</v>
          </cell>
          <cell r="P1265">
            <v>942</v>
          </cell>
          <cell r="Q1265">
            <v>938</v>
          </cell>
        </row>
        <row r="1266">
          <cell r="B1266" t="str">
            <v>30515032702</v>
          </cell>
          <cell r="C1266" t="str">
            <v>30515</v>
          </cell>
          <cell r="D1266">
            <v>2702</v>
          </cell>
          <cell r="E1266">
            <v>10100</v>
          </cell>
          <cell r="F1266">
            <v>842</v>
          </cell>
          <cell r="G1266">
            <v>842</v>
          </cell>
          <cell r="H1266">
            <v>842</v>
          </cell>
          <cell r="I1266">
            <v>842</v>
          </cell>
          <cell r="J1266">
            <v>842</v>
          </cell>
          <cell r="K1266">
            <v>842</v>
          </cell>
          <cell r="L1266">
            <v>842</v>
          </cell>
          <cell r="M1266">
            <v>842</v>
          </cell>
          <cell r="N1266">
            <v>842</v>
          </cell>
          <cell r="O1266">
            <v>842</v>
          </cell>
          <cell r="P1266">
            <v>842</v>
          </cell>
          <cell r="Q1266">
            <v>838</v>
          </cell>
        </row>
        <row r="1267">
          <cell r="B1267" t="str">
            <v>30515032705</v>
          </cell>
          <cell r="C1267" t="str">
            <v>30515</v>
          </cell>
          <cell r="D1267">
            <v>2705</v>
          </cell>
          <cell r="E1267">
            <v>4100</v>
          </cell>
          <cell r="F1267">
            <v>342</v>
          </cell>
          <cell r="G1267">
            <v>342</v>
          </cell>
          <cell r="H1267">
            <v>342</v>
          </cell>
          <cell r="I1267">
            <v>342</v>
          </cell>
          <cell r="J1267">
            <v>342</v>
          </cell>
          <cell r="K1267">
            <v>342</v>
          </cell>
          <cell r="L1267">
            <v>342</v>
          </cell>
          <cell r="M1267">
            <v>342</v>
          </cell>
          <cell r="N1267">
            <v>342</v>
          </cell>
          <cell r="O1267">
            <v>342</v>
          </cell>
          <cell r="P1267">
            <v>342</v>
          </cell>
          <cell r="Q1267">
            <v>338</v>
          </cell>
        </row>
        <row r="1268">
          <cell r="B1268" t="str">
            <v>30515032900</v>
          </cell>
          <cell r="C1268" t="str">
            <v>30515</v>
          </cell>
          <cell r="D1268">
            <v>2900</v>
          </cell>
          <cell r="E1268">
            <v>20100</v>
          </cell>
          <cell r="F1268">
            <v>1675</v>
          </cell>
          <cell r="G1268">
            <v>1675</v>
          </cell>
          <cell r="H1268">
            <v>1675</v>
          </cell>
          <cell r="I1268">
            <v>1675</v>
          </cell>
          <cell r="J1268">
            <v>1675</v>
          </cell>
          <cell r="K1268">
            <v>1675</v>
          </cell>
          <cell r="L1268">
            <v>1675</v>
          </cell>
          <cell r="M1268">
            <v>1675</v>
          </cell>
          <cell r="N1268">
            <v>1675</v>
          </cell>
          <cell r="O1268">
            <v>1675</v>
          </cell>
          <cell r="P1268">
            <v>1675</v>
          </cell>
          <cell r="Q1268">
            <v>1675</v>
          </cell>
        </row>
        <row r="1269">
          <cell r="B1269" t="str">
            <v>30515032907</v>
          </cell>
          <cell r="C1269" t="str">
            <v>30515</v>
          </cell>
          <cell r="D1269">
            <v>2907</v>
          </cell>
          <cell r="E1269">
            <v>33300</v>
          </cell>
          <cell r="F1269">
            <v>2775</v>
          </cell>
          <cell r="G1269">
            <v>2775</v>
          </cell>
          <cell r="H1269">
            <v>2775</v>
          </cell>
          <cell r="I1269">
            <v>2775</v>
          </cell>
          <cell r="J1269">
            <v>2775</v>
          </cell>
          <cell r="K1269">
            <v>2775</v>
          </cell>
          <cell r="L1269">
            <v>2775</v>
          </cell>
          <cell r="M1269">
            <v>2775</v>
          </cell>
          <cell r="N1269">
            <v>2775</v>
          </cell>
          <cell r="O1269">
            <v>2775</v>
          </cell>
          <cell r="P1269">
            <v>2775</v>
          </cell>
          <cell r="Q1269">
            <v>2775</v>
          </cell>
        </row>
        <row r="1270">
          <cell r="B1270" t="str">
            <v>30515033101</v>
          </cell>
          <cell r="C1270" t="str">
            <v>30515</v>
          </cell>
          <cell r="D1270">
            <v>3101</v>
          </cell>
          <cell r="E1270">
            <v>26400</v>
          </cell>
          <cell r="F1270">
            <v>2200</v>
          </cell>
          <cell r="G1270">
            <v>2200</v>
          </cell>
          <cell r="H1270">
            <v>2200</v>
          </cell>
          <cell r="I1270">
            <v>2200</v>
          </cell>
          <cell r="J1270">
            <v>2200</v>
          </cell>
          <cell r="K1270">
            <v>2200</v>
          </cell>
          <cell r="L1270">
            <v>2200</v>
          </cell>
          <cell r="M1270">
            <v>2200</v>
          </cell>
          <cell r="N1270">
            <v>2200</v>
          </cell>
          <cell r="O1270">
            <v>2200</v>
          </cell>
          <cell r="P1270">
            <v>2200</v>
          </cell>
          <cell r="Q1270">
            <v>2200</v>
          </cell>
        </row>
        <row r="1271">
          <cell r="B1271" t="str">
            <v>30515033103</v>
          </cell>
          <cell r="C1271" t="str">
            <v>30515</v>
          </cell>
          <cell r="D1271">
            <v>3103</v>
          </cell>
          <cell r="E1271">
            <v>15300</v>
          </cell>
          <cell r="F1271">
            <v>1275</v>
          </cell>
          <cell r="G1271">
            <v>1275</v>
          </cell>
          <cell r="H1271">
            <v>1275</v>
          </cell>
          <cell r="I1271">
            <v>1275</v>
          </cell>
          <cell r="J1271">
            <v>1275</v>
          </cell>
          <cell r="K1271">
            <v>1275</v>
          </cell>
          <cell r="L1271">
            <v>1275</v>
          </cell>
          <cell r="M1271">
            <v>1275</v>
          </cell>
          <cell r="N1271">
            <v>1275</v>
          </cell>
          <cell r="O1271">
            <v>1275</v>
          </cell>
          <cell r="P1271">
            <v>1275</v>
          </cell>
          <cell r="Q1271">
            <v>1275</v>
          </cell>
        </row>
        <row r="1272">
          <cell r="B1272" t="str">
            <v>30515033302</v>
          </cell>
          <cell r="C1272" t="str">
            <v>30515</v>
          </cell>
          <cell r="D1272">
            <v>3302</v>
          </cell>
          <cell r="E1272">
            <v>38400</v>
          </cell>
          <cell r="F1272">
            <v>3200</v>
          </cell>
          <cell r="G1272">
            <v>3200</v>
          </cell>
          <cell r="H1272">
            <v>3200</v>
          </cell>
          <cell r="I1272">
            <v>3200</v>
          </cell>
          <cell r="J1272">
            <v>3200</v>
          </cell>
          <cell r="K1272">
            <v>3200</v>
          </cell>
          <cell r="L1272">
            <v>3200</v>
          </cell>
          <cell r="M1272">
            <v>3200</v>
          </cell>
          <cell r="N1272">
            <v>3200</v>
          </cell>
          <cell r="O1272">
            <v>3200</v>
          </cell>
          <cell r="P1272">
            <v>3200</v>
          </cell>
          <cell r="Q1272">
            <v>3200</v>
          </cell>
        </row>
        <row r="1273">
          <cell r="B1273" t="str">
            <v>30515033303</v>
          </cell>
          <cell r="C1273" t="str">
            <v>30515</v>
          </cell>
          <cell r="D1273">
            <v>3303</v>
          </cell>
          <cell r="E1273">
            <v>8400</v>
          </cell>
          <cell r="F1273">
            <v>700</v>
          </cell>
          <cell r="G1273">
            <v>700</v>
          </cell>
          <cell r="H1273">
            <v>700</v>
          </cell>
          <cell r="I1273">
            <v>700</v>
          </cell>
          <cell r="J1273">
            <v>700</v>
          </cell>
          <cell r="K1273">
            <v>700</v>
          </cell>
          <cell r="L1273">
            <v>700</v>
          </cell>
          <cell r="M1273">
            <v>700</v>
          </cell>
          <cell r="N1273">
            <v>700</v>
          </cell>
          <cell r="O1273">
            <v>700</v>
          </cell>
          <cell r="P1273">
            <v>700</v>
          </cell>
          <cell r="Q1273">
            <v>700</v>
          </cell>
        </row>
        <row r="1274">
          <cell r="B1274" t="str">
            <v>30516031302</v>
          </cell>
          <cell r="C1274" t="str">
            <v>30516</v>
          </cell>
          <cell r="D1274">
            <v>1302</v>
          </cell>
          <cell r="E1274">
            <v>27900</v>
          </cell>
          <cell r="F1274">
            <v>2325</v>
          </cell>
          <cell r="G1274">
            <v>2325</v>
          </cell>
          <cell r="H1274">
            <v>2325</v>
          </cell>
          <cell r="I1274">
            <v>2325</v>
          </cell>
          <cell r="J1274">
            <v>2325</v>
          </cell>
          <cell r="K1274">
            <v>2325</v>
          </cell>
          <cell r="L1274">
            <v>2325</v>
          </cell>
          <cell r="M1274">
            <v>2325</v>
          </cell>
          <cell r="N1274">
            <v>2325</v>
          </cell>
          <cell r="O1274">
            <v>2325</v>
          </cell>
          <cell r="P1274">
            <v>2325</v>
          </cell>
          <cell r="Q1274">
            <v>2325</v>
          </cell>
        </row>
        <row r="1275">
          <cell r="B1275" t="str">
            <v>30516032103</v>
          </cell>
          <cell r="C1275" t="str">
            <v>30516</v>
          </cell>
          <cell r="D1275">
            <v>2103</v>
          </cell>
          <cell r="E1275">
            <v>7200</v>
          </cell>
          <cell r="F1275">
            <v>600</v>
          </cell>
          <cell r="G1275">
            <v>600</v>
          </cell>
          <cell r="H1275">
            <v>600</v>
          </cell>
          <cell r="I1275">
            <v>600</v>
          </cell>
          <cell r="J1275">
            <v>600</v>
          </cell>
          <cell r="K1275">
            <v>600</v>
          </cell>
          <cell r="L1275">
            <v>600</v>
          </cell>
          <cell r="M1275">
            <v>600</v>
          </cell>
          <cell r="N1275">
            <v>600</v>
          </cell>
          <cell r="O1275">
            <v>600</v>
          </cell>
          <cell r="P1275">
            <v>600</v>
          </cell>
          <cell r="Q1275">
            <v>600</v>
          </cell>
        </row>
        <row r="1276">
          <cell r="B1276" t="str">
            <v>30516032201</v>
          </cell>
          <cell r="C1276" t="str">
            <v>30516</v>
          </cell>
          <cell r="D1276">
            <v>2201</v>
          </cell>
          <cell r="E1276">
            <v>2800</v>
          </cell>
          <cell r="F1276">
            <v>233</v>
          </cell>
          <cell r="G1276">
            <v>233</v>
          </cell>
          <cell r="H1276">
            <v>233</v>
          </cell>
          <cell r="I1276">
            <v>233</v>
          </cell>
          <cell r="J1276">
            <v>233</v>
          </cell>
          <cell r="K1276">
            <v>233</v>
          </cell>
          <cell r="L1276">
            <v>233</v>
          </cell>
          <cell r="M1276">
            <v>233</v>
          </cell>
          <cell r="N1276">
            <v>233</v>
          </cell>
          <cell r="O1276">
            <v>233</v>
          </cell>
          <cell r="P1276">
            <v>233</v>
          </cell>
          <cell r="Q1276">
            <v>237</v>
          </cell>
        </row>
        <row r="1277">
          <cell r="B1277" t="str">
            <v>30516032207</v>
          </cell>
          <cell r="C1277" t="str">
            <v>30516</v>
          </cell>
          <cell r="D1277">
            <v>2207</v>
          </cell>
          <cell r="E1277">
            <v>19826</v>
          </cell>
          <cell r="F1277">
            <v>1652</v>
          </cell>
          <cell r="G1277">
            <v>1652</v>
          </cell>
          <cell r="H1277">
            <v>1652</v>
          </cell>
          <cell r="I1277">
            <v>1652</v>
          </cell>
          <cell r="J1277">
            <v>1652</v>
          </cell>
          <cell r="K1277">
            <v>1652</v>
          </cell>
          <cell r="L1277">
            <v>1652</v>
          </cell>
          <cell r="M1277">
            <v>1652</v>
          </cell>
          <cell r="N1277">
            <v>1652</v>
          </cell>
          <cell r="O1277">
            <v>1652</v>
          </cell>
          <cell r="P1277">
            <v>1652</v>
          </cell>
          <cell r="Q1277">
            <v>1654</v>
          </cell>
        </row>
        <row r="1278">
          <cell r="B1278" t="str">
            <v>30516032208</v>
          </cell>
          <cell r="C1278" t="str">
            <v>30516</v>
          </cell>
          <cell r="D1278">
            <v>2208</v>
          </cell>
          <cell r="E1278">
            <v>9647</v>
          </cell>
          <cell r="F1278">
            <v>804</v>
          </cell>
          <cell r="G1278">
            <v>804</v>
          </cell>
          <cell r="H1278">
            <v>804</v>
          </cell>
          <cell r="I1278">
            <v>804</v>
          </cell>
          <cell r="J1278">
            <v>804</v>
          </cell>
          <cell r="K1278">
            <v>804</v>
          </cell>
          <cell r="L1278">
            <v>804</v>
          </cell>
          <cell r="M1278">
            <v>804</v>
          </cell>
          <cell r="N1278">
            <v>804</v>
          </cell>
          <cell r="O1278">
            <v>804</v>
          </cell>
          <cell r="P1278">
            <v>804</v>
          </cell>
          <cell r="Q1278">
            <v>803</v>
          </cell>
        </row>
        <row r="1279">
          <cell r="B1279" t="str">
            <v>30516032306</v>
          </cell>
          <cell r="C1279" t="str">
            <v>30516</v>
          </cell>
          <cell r="D1279">
            <v>2306</v>
          </cell>
          <cell r="E1279">
            <v>5600</v>
          </cell>
          <cell r="F1279">
            <v>467</v>
          </cell>
          <cell r="G1279">
            <v>467</v>
          </cell>
          <cell r="H1279">
            <v>467</v>
          </cell>
          <cell r="I1279">
            <v>467</v>
          </cell>
          <cell r="J1279">
            <v>467</v>
          </cell>
          <cell r="K1279">
            <v>467</v>
          </cell>
          <cell r="L1279">
            <v>467</v>
          </cell>
          <cell r="M1279">
            <v>467</v>
          </cell>
          <cell r="N1279">
            <v>467</v>
          </cell>
          <cell r="O1279">
            <v>467</v>
          </cell>
          <cell r="P1279">
            <v>467</v>
          </cell>
          <cell r="Q1279">
            <v>463</v>
          </cell>
        </row>
        <row r="1280">
          <cell r="B1280" t="str">
            <v>30516032701</v>
          </cell>
          <cell r="C1280" t="str">
            <v>30516</v>
          </cell>
          <cell r="D1280">
            <v>2701</v>
          </cell>
          <cell r="E1280">
            <v>51000</v>
          </cell>
          <cell r="F1280">
            <v>4250</v>
          </cell>
          <cell r="G1280">
            <v>4250</v>
          </cell>
          <cell r="H1280">
            <v>4250</v>
          </cell>
          <cell r="I1280">
            <v>4250</v>
          </cell>
          <cell r="J1280">
            <v>4250</v>
          </cell>
          <cell r="K1280">
            <v>4250</v>
          </cell>
          <cell r="L1280">
            <v>4250</v>
          </cell>
          <cell r="M1280">
            <v>4250</v>
          </cell>
          <cell r="N1280">
            <v>4250</v>
          </cell>
          <cell r="O1280">
            <v>4250</v>
          </cell>
          <cell r="P1280">
            <v>4250</v>
          </cell>
          <cell r="Q1280">
            <v>4250</v>
          </cell>
        </row>
        <row r="1281">
          <cell r="B1281" t="str">
            <v>30516032702</v>
          </cell>
          <cell r="C1281" t="str">
            <v>30516</v>
          </cell>
          <cell r="D1281">
            <v>2702</v>
          </cell>
          <cell r="E1281">
            <v>38800</v>
          </cell>
          <cell r="F1281">
            <v>3233</v>
          </cell>
          <cell r="G1281">
            <v>3233</v>
          </cell>
          <cell r="H1281">
            <v>3233</v>
          </cell>
          <cell r="I1281">
            <v>3233</v>
          </cell>
          <cell r="J1281">
            <v>3233</v>
          </cell>
          <cell r="K1281">
            <v>3233</v>
          </cell>
          <cell r="L1281">
            <v>3233</v>
          </cell>
          <cell r="M1281">
            <v>3233</v>
          </cell>
          <cell r="N1281">
            <v>3233</v>
          </cell>
          <cell r="O1281">
            <v>3233</v>
          </cell>
          <cell r="P1281">
            <v>3233</v>
          </cell>
          <cell r="Q1281">
            <v>3237</v>
          </cell>
        </row>
        <row r="1282">
          <cell r="B1282" t="str">
            <v>30516032704</v>
          </cell>
          <cell r="C1282" t="str">
            <v>30516</v>
          </cell>
          <cell r="D1282">
            <v>2704</v>
          </cell>
          <cell r="E1282">
            <v>20700</v>
          </cell>
          <cell r="F1282">
            <v>1725</v>
          </cell>
          <cell r="G1282">
            <v>1725</v>
          </cell>
          <cell r="H1282">
            <v>1725</v>
          </cell>
          <cell r="I1282">
            <v>1725</v>
          </cell>
          <cell r="J1282">
            <v>1725</v>
          </cell>
          <cell r="K1282">
            <v>1725</v>
          </cell>
          <cell r="L1282">
            <v>1725</v>
          </cell>
          <cell r="M1282">
            <v>1725</v>
          </cell>
          <cell r="N1282">
            <v>1725</v>
          </cell>
          <cell r="O1282">
            <v>1725</v>
          </cell>
          <cell r="P1282">
            <v>1725</v>
          </cell>
          <cell r="Q1282">
            <v>1725</v>
          </cell>
        </row>
        <row r="1283">
          <cell r="B1283" t="str">
            <v>30516032705</v>
          </cell>
          <cell r="C1283" t="str">
            <v>30516</v>
          </cell>
          <cell r="D1283">
            <v>2705</v>
          </cell>
          <cell r="E1283">
            <v>21000</v>
          </cell>
          <cell r="F1283">
            <v>1750</v>
          </cell>
          <cell r="G1283">
            <v>1750</v>
          </cell>
          <cell r="H1283">
            <v>1750</v>
          </cell>
          <cell r="I1283">
            <v>1750</v>
          </cell>
          <cell r="J1283">
            <v>1750</v>
          </cell>
          <cell r="K1283">
            <v>1750</v>
          </cell>
          <cell r="L1283">
            <v>1750</v>
          </cell>
          <cell r="M1283">
            <v>1750</v>
          </cell>
          <cell r="N1283">
            <v>1750</v>
          </cell>
          <cell r="O1283">
            <v>1750</v>
          </cell>
          <cell r="P1283">
            <v>1750</v>
          </cell>
          <cell r="Q1283">
            <v>1750</v>
          </cell>
        </row>
        <row r="1284">
          <cell r="B1284" t="str">
            <v>30516032900</v>
          </cell>
          <cell r="C1284" t="str">
            <v>30516</v>
          </cell>
          <cell r="D1284">
            <v>2900</v>
          </cell>
          <cell r="E1284">
            <v>63100</v>
          </cell>
          <cell r="F1284">
            <v>5258</v>
          </cell>
          <cell r="G1284">
            <v>5258</v>
          </cell>
          <cell r="H1284">
            <v>5258</v>
          </cell>
          <cell r="I1284">
            <v>5258</v>
          </cell>
          <cell r="J1284">
            <v>5258</v>
          </cell>
          <cell r="K1284">
            <v>5258</v>
          </cell>
          <cell r="L1284">
            <v>5258</v>
          </cell>
          <cell r="M1284">
            <v>5258</v>
          </cell>
          <cell r="N1284">
            <v>5258</v>
          </cell>
          <cell r="O1284">
            <v>5258</v>
          </cell>
          <cell r="P1284">
            <v>5258</v>
          </cell>
          <cell r="Q1284">
            <v>5262</v>
          </cell>
        </row>
        <row r="1285">
          <cell r="B1285" t="str">
            <v>30516032907</v>
          </cell>
          <cell r="C1285" t="str">
            <v>30516</v>
          </cell>
          <cell r="D1285">
            <v>2907</v>
          </cell>
          <cell r="E1285">
            <v>77300</v>
          </cell>
          <cell r="F1285">
            <v>6442</v>
          </cell>
          <cell r="G1285">
            <v>6442</v>
          </cell>
          <cell r="H1285">
            <v>6442</v>
          </cell>
          <cell r="I1285">
            <v>6442</v>
          </cell>
          <cell r="J1285">
            <v>6442</v>
          </cell>
          <cell r="K1285">
            <v>6442</v>
          </cell>
          <cell r="L1285">
            <v>6442</v>
          </cell>
          <cell r="M1285">
            <v>6442</v>
          </cell>
          <cell r="N1285">
            <v>6442</v>
          </cell>
          <cell r="O1285">
            <v>6442</v>
          </cell>
          <cell r="P1285">
            <v>6442</v>
          </cell>
          <cell r="Q1285">
            <v>6438</v>
          </cell>
        </row>
        <row r="1286">
          <cell r="B1286" t="str">
            <v>30516033102</v>
          </cell>
          <cell r="C1286" t="str">
            <v>30516</v>
          </cell>
          <cell r="D1286">
            <v>3102</v>
          </cell>
          <cell r="E1286">
            <v>132800</v>
          </cell>
          <cell r="F1286">
            <v>11067</v>
          </cell>
          <cell r="G1286">
            <v>11067</v>
          </cell>
          <cell r="H1286">
            <v>11067</v>
          </cell>
          <cell r="I1286">
            <v>11067</v>
          </cell>
          <cell r="J1286">
            <v>11067</v>
          </cell>
          <cell r="K1286">
            <v>11067</v>
          </cell>
          <cell r="L1286">
            <v>11067</v>
          </cell>
          <cell r="M1286">
            <v>11067</v>
          </cell>
          <cell r="N1286">
            <v>11067</v>
          </cell>
          <cell r="O1286">
            <v>11067</v>
          </cell>
          <cell r="P1286">
            <v>11067</v>
          </cell>
          <cell r="Q1286">
            <v>11063</v>
          </cell>
        </row>
        <row r="1287">
          <cell r="B1287" t="str">
            <v>30516033103</v>
          </cell>
          <cell r="C1287" t="str">
            <v>30516</v>
          </cell>
          <cell r="D1287">
            <v>3103</v>
          </cell>
          <cell r="E1287">
            <v>26000</v>
          </cell>
          <cell r="F1287">
            <v>2167</v>
          </cell>
          <cell r="G1287">
            <v>2167</v>
          </cell>
          <cell r="H1287">
            <v>2167</v>
          </cell>
          <cell r="I1287">
            <v>2167</v>
          </cell>
          <cell r="J1287">
            <v>2167</v>
          </cell>
          <cell r="K1287">
            <v>2167</v>
          </cell>
          <cell r="L1287">
            <v>2167</v>
          </cell>
          <cell r="M1287">
            <v>2167</v>
          </cell>
          <cell r="N1287">
            <v>2167</v>
          </cell>
          <cell r="O1287">
            <v>2167</v>
          </cell>
          <cell r="P1287">
            <v>2167</v>
          </cell>
          <cell r="Q1287">
            <v>2163</v>
          </cell>
        </row>
        <row r="1288">
          <cell r="B1288" t="str">
            <v>30516033106</v>
          </cell>
          <cell r="C1288" t="str">
            <v>30516</v>
          </cell>
          <cell r="D1288">
            <v>3106</v>
          </cell>
          <cell r="E1288">
            <v>1200</v>
          </cell>
          <cell r="F1288">
            <v>100</v>
          </cell>
          <cell r="G1288">
            <v>100</v>
          </cell>
          <cell r="H1288">
            <v>100</v>
          </cell>
          <cell r="I1288">
            <v>100</v>
          </cell>
          <cell r="J1288">
            <v>100</v>
          </cell>
          <cell r="K1288">
            <v>100</v>
          </cell>
          <cell r="L1288">
            <v>100</v>
          </cell>
          <cell r="M1288">
            <v>100</v>
          </cell>
          <cell r="N1288">
            <v>100</v>
          </cell>
          <cell r="O1288">
            <v>100</v>
          </cell>
          <cell r="P1288">
            <v>100</v>
          </cell>
          <cell r="Q1288">
            <v>100</v>
          </cell>
        </row>
        <row r="1289">
          <cell r="B1289" t="str">
            <v>30516033302</v>
          </cell>
          <cell r="C1289" t="str">
            <v>30516</v>
          </cell>
          <cell r="D1289">
            <v>3302</v>
          </cell>
          <cell r="E1289">
            <v>114900</v>
          </cell>
          <cell r="F1289">
            <v>9575</v>
          </cell>
          <cell r="G1289">
            <v>9575</v>
          </cell>
          <cell r="H1289">
            <v>9575</v>
          </cell>
          <cell r="I1289">
            <v>9575</v>
          </cell>
          <cell r="J1289">
            <v>9575</v>
          </cell>
          <cell r="K1289">
            <v>9575</v>
          </cell>
          <cell r="L1289">
            <v>9575</v>
          </cell>
          <cell r="M1289">
            <v>9575</v>
          </cell>
          <cell r="N1289">
            <v>9575</v>
          </cell>
          <cell r="O1289">
            <v>9575</v>
          </cell>
          <cell r="P1289">
            <v>9575</v>
          </cell>
          <cell r="Q1289">
            <v>9575</v>
          </cell>
        </row>
        <row r="1290">
          <cell r="B1290" t="str">
            <v>30516033303</v>
          </cell>
          <cell r="C1290" t="str">
            <v>30516</v>
          </cell>
          <cell r="D1290">
            <v>3303</v>
          </cell>
          <cell r="E1290">
            <v>38400</v>
          </cell>
          <cell r="F1290">
            <v>3200</v>
          </cell>
          <cell r="G1290">
            <v>3200</v>
          </cell>
          <cell r="H1290">
            <v>3200</v>
          </cell>
          <cell r="I1290">
            <v>3200</v>
          </cell>
          <cell r="J1290">
            <v>3200</v>
          </cell>
          <cell r="K1290">
            <v>3200</v>
          </cell>
          <cell r="L1290">
            <v>3200</v>
          </cell>
          <cell r="M1290">
            <v>3200</v>
          </cell>
          <cell r="N1290">
            <v>3200</v>
          </cell>
          <cell r="O1290">
            <v>3200</v>
          </cell>
          <cell r="P1290">
            <v>3200</v>
          </cell>
          <cell r="Q1290">
            <v>3200</v>
          </cell>
        </row>
        <row r="1291">
          <cell r="B1291" t="str">
            <v>30600052306</v>
          </cell>
          <cell r="C1291" t="str">
            <v>30600</v>
          </cell>
          <cell r="D1291">
            <v>2306</v>
          </cell>
          <cell r="E1291">
            <v>97420</v>
          </cell>
          <cell r="F1291">
            <v>8118</v>
          </cell>
          <cell r="G1291">
            <v>8118</v>
          </cell>
          <cell r="H1291">
            <v>8118</v>
          </cell>
          <cell r="I1291">
            <v>8118</v>
          </cell>
          <cell r="J1291">
            <v>8118</v>
          </cell>
          <cell r="K1291">
            <v>8118</v>
          </cell>
          <cell r="L1291">
            <v>8118</v>
          </cell>
          <cell r="M1291">
            <v>8118</v>
          </cell>
          <cell r="N1291">
            <v>8118</v>
          </cell>
          <cell r="O1291">
            <v>8118</v>
          </cell>
          <cell r="P1291">
            <v>8118</v>
          </cell>
          <cell r="Q1291">
            <v>8122</v>
          </cell>
        </row>
        <row r="1292">
          <cell r="B1292" t="str">
            <v>30601052900</v>
          </cell>
          <cell r="C1292" t="str">
            <v>30601</v>
          </cell>
          <cell r="D1292">
            <v>2900</v>
          </cell>
          <cell r="E1292">
            <v>12800</v>
          </cell>
          <cell r="F1292">
            <v>1067</v>
          </cell>
          <cell r="G1292">
            <v>1067</v>
          </cell>
          <cell r="H1292">
            <v>1067</v>
          </cell>
          <cell r="I1292">
            <v>1067</v>
          </cell>
          <cell r="J1292">
            <v>1067</v>
          </cell>
          <cell r="K1292">
            <v>1067</v>
          </cell>
          <cell r="L1292">
            <v>1067</v>
          </cell>
          <cell r="M1292">
            <v>1067</v>
          </cell>
          <cell r="N1292">
            <v>1067</v>
          </cell>
          <cell r="O1292">
            <v>1067</v>
          </cell>
          <cell r="P1292">
            <v>1067</v>
          </cell>
          <cell r="Q1292">
            <v>1063</v>
          </cell>
        </row>
        <row r="1293">
          <cell r="B1293" t="str">
            <v>30601053101</v>
          </cell>
          <cell r="C1293" t="str">
            <v>30601</v>
          </cell>
          <cell r="D1293">
            <v>3101</v>
          </cell>
          <cell r="E1293">
            <v>15400</v>
          </cell>
          <cell r="F1293">
            <v>1283</v>
          </cell>
          <cell r="G1293">
            <v>1283</v>
          </cell>
          <cell r="H1293">
            <v>1283</v>
          </cell>
          <cell r="I1293">
            <v>1283</v>
          </cell>
          <cell r="J1293">
            <v>1283</v>
          </cell>
          <cell r="K1293">
            <v>1283</v>
          </cell>
          <cell r="L1293">
            <v>1283</v>
          </cell>
          <cell r="M1293">
            <v>1283</v>
          </cell>
          <cell r="N1293">
            <v>1283</v>
          </cell>
          <cell r="O1293">
            <v>1283</v>
          </cell>
          <cell r="P1293">
            <v>1283</v>
          </cell>
          <cell r="Q1293">
            <v>1287</v>
          </cell>
        </row>
        <row r="1294">
          <cell r="B1294" t="str">
            <v>30601053103</v>
          </cell>
          <cell r="C1294" t="str">
            <v>30601</v>
          </cell>
          <cell r="D1294">
            <v>3103</v>
          </cell>
          <cell r="E1294">
            <v>12800</v>
          </cell>
          <cell r="F1294">
            <v>1067</v>
          </cell>
          <cell r="G1294">
            <v>1067</v>
          </cell>
          <cell r="H1294">
            <v>1067</v>
          </cell>
          <cell r="I1294">
            <v>1067</v>
          </cell>
          <cell r="J1294">
            <v>1067</v>
          </cell>
          <cell r="K1294">
            <v>1067</v>
          </cell>
          <cell r="L1294">
            <v>1067</v>
          </cell>
          <cell r="M1294">
            <v>1067</v>
          </cell>
          <cell r="N1294">
            <v>1067</v>
          </cell>
          <cell r="O1294">
            <v>1067</v>
          </cell>
          <cell r="P1294">
            <v>1067</v>
          </cell>
          <cell r="Q1294">
            <v>1063</v>
          </cell>
        </row>
        <row r="1295">
          <cell r="B1295" t="str">
            <v>30601053302</v>
          </cell>
          <cell r="C1295" t="str">
            <v>30601</v>
          </cell>
          <cell r="D1295">
            <v>3302</v>
          </cell>
          <cell r="E1295">
            <v>15600</v>
          </cell>
          <cell r="F1295">
            <v>1300</v>
          </cell>
          <cell r="G1295">
            <v>1300</v>
          </cell>
          <cell r="H1295">
            <v>1300</v>
          </cell>
          <cell r="I1295">
            <v>1300</v>
          </cell>
          <cell r="J1295">
            <v>1300</v>
          </cell>
          <cell r="K1295">
            <v>1300</v>
          </cell>
          <cell r="L1295">
            <v>1300</v>
          </cell>
          <cell r="M1295">
            <v>1300</v>
          </cell>
          <cell r="N1295">
            <v>1300</v>
          </cell>
          <cell r="O1295">
            <v>1300</v>
          </cell>
          <cell r="P1295">
            <v>1300</v>
          </cell>
          <cell r="Q1295">
            <v>1300</v>
          </cell>
        </row>
        <row r="1296">
          <cell r="B1296" t="str">
            <v>30602052201</v>
          </cell>
          <cell r="C1296" t="str">
            <v>30602</v>
          </cell>
          <cell r="D1296">
            <v>2201</v>
          </cell>
          <cell r="E1296">
            <v>10200</v>
          </cell>
          <cell r="F1296">
            <v>850</v>
          </cell>
          <cell r="G1296">
            <v>850</v>
          </cell>
          <cell r="H1296">
            <v>850</v>
          </cell>
          <cell r="I1296">
            <v>850</v>
          </cell>
          <cell r="J1296">
            <v>850</v>
          </cell>
          <cell r="K1296">
            <v>850</v>
          </cell>
          <cell r="L1296">
            <v>850</v>
          </cell>
          <cell r="M1296">
            <v>850</v>
          </cell>
          <cell r="N1296">
            <v>850</v>
          </cell>
          <cell r="O1296">
            <v>850</v>
          </cell>
          <cell r="P1296">
            <v>850</v>
          </cell>
          <cell r="Q1296">
            <v>850</v>
          </cell>
        </row>
        <row r="1297">
          <cell r="B1297" t="str">
            <v>30602052207</v>
          </cell>
          <cell r="C1297" t="str">
            <v>30602</v>
          </cell>
          <cell r="D1297">
            <v>2207</v>
          </cell>
          <cell r="E1297">
            <v>91080</v>
          </cell>
          <cell r="F1297">
            <v>7590</v>
          </cell>
          <cell r="G1297">
            <v>7590</v>
          </cell>
          <cell r="H1297">
            <v>7590</v>
          </cell>
          <cell r="I1297">
            <v>7590</v>
          </cell>
          <cell r="J1297">
            <v>7590</v>
          </cell>
          <cell r="K1297">
            <v>7590</v>
          </cell>
          <cell r="L1297">
            <v>7590</v>
          </cell>
          <cell r="M1297">
            <v>7590</v>
          </cell>
          <cell r="N1297">
            <v>7590</v>
          </cell>
          <cell r="O1297">
            <v>7590</v>
          </cell>
          <cell r="P1297">
            <v>7590</v>
          </cell>
          <cell r="Q1297">
            <v>7590</v>
          </cell>
        </row>
        <row r="1298">
          <cell r="B1298" t="str">
            <v>30602052208</v>
          </cell>
          <cell r="C1298" t="str">
            <v>30602</v>
          </cell>
          <cell r="D1298">
            <v>2208</v>
          </cell>
          <cell r="E1298">
            <v>31838</v>
          </cell>
          <cell r="F1298">
            <v>2653</v>
          </cell>
          <cell r="G1298">
            <v>2653</v>
          </cell>
          <cell r="H1298">
            <v>2653</v>
          </cell>
          <cell r="I1298">
            <v>2653</v>
          </cell>
          <cell r="J1298">
            <v>2653</v>
          </cell>
          <cell r="K1298">
            <v>2653</v>
          </cell>
          <cell r="L1298">
            <v>2653</v>
          </cell>
          <cell r="M1298">
            <v>2653</v>
          </cell>
          <cell r="N1298">
            <v>2653</v>
          </cell>
          <cell r="O1298">
            <v>2653</v>
          </cell>
          <cell r="P1298">
            <v>2653</v>
          </cell>
          <cell r="Q1298">
            <v>2655</v>
          </cell>
        </row>
        <row r="1299">
          <cell r="B1299" t="str">
            <v>30602052701</v>
          </cell>
          <cell r="C1299" t="str">
            <v>30602</v>
          </cell>
          <cell r="D1299">
            <v>2701</v>
          </cell>
          <cell r="E1299">
            <v>187400</v>
          </cell>
          <cell r="F1299">
            <v>15617</v>
          </cell>
          <cell r="G1299">
            <v>15617</v>
          </cell>
          <cell r="H1299">
            <v>15617</v>
          </cell>
          <cell r="I1299">
            <v>15617</v>
          </cell>
          <cell r="J1299">
            <v>15617</v>
          </cell>
          <cell r="K1299">
            <v>15617</v>
          </cell>
          <cell r="L1299">
            <v>15617</v>
          </cell>
          <cell r="M1299">
            <v>15617</v>
          </cell>
          <cell r="N1299">
            <v>15617</v>
          </cell>
          <cell r="O1299">
            <v>15617</v>
          </cell>
          <cell r="P1299">
            <v>15617</v>
          </cell>
          <cell r="Q1299">
            <v>15613</v>
          </cell>
        </row>
        <row r="1300">
          <cell r="B1300" t="str">
            <v>30602052702</v>
          </cell>
          <cell r="C1300" t="str">
            <v>30602</v>
          </cell>
          <cell r="D1300">
            <v>2702</v>
          </cell>
          <cell r="E1300">
            <v>6000</v>
          </cell>
          <cell r="F1300">
            <v>500</v>
          </cell>
          <cell r="G1300">
            <v>500</v>
          </cell>
          <cell r="H1300">
            <v>500</v>
          </cell>
          <cell r="I1300">
            <v>500</v>
          </cell>
          <cell r="J1300">
            <v>500</v>
          </cell>
          <cell r="K1300">
            <v>500</v>
          </cell>
          <cell r="L1300">
            <v>500</v>
          </cell>
          <cell r="M1300">
            <v>500</v>
          </cell>
          <cell r="N1300">
            <v>500</v>
          </cell>
          <cell r="O1300">
            <v>500</v>
          </cell>
          <cell r="P1300">
            <v>500</v>
          </cell>
          <cell r="Q1300">
            <v>500</v>
          </cell>
        </row>
        <row r="1301">
          <cell r="B1301" t="str">
            <v>30602052900</v>
          </cell>
          <cell r="C1301" t="str">
            <v>30602</v>
          </cell>
          <cell r="D1301">
            <v>2900</v>
          </cell>
          <cell r="E1301">
            <v>78800</v>
          </cell>
          <cell r="F1301">
            <v>6567</v>
          </cell>
          <cell r="G1301">
            <v>6567</v>
          </cell>
          <cell r="H1301">
            <v>6567</v>
          </cell>
          <cell r="I1301">
            <v>6567</v>
          </cell>
          <cell r="J1301">
            <v>6567</v>
          </cell>
          <cell r="K1301">
            <v>6567</v>
          </cell>
          <cell r="L1301">
            <v>6567</v>
          </cell>
          <cell r="M1301">
            <v>6567</v>
          </cell>
          <cell r="N1301">
            <v>6567</v>
          </cell>
          <cell r="O1301">
            <v>6567</v>
          </cell>
          <cell r="P1301">
            <v>6567</v>
          </cell>
          <cell r="Q1301">
            <v>6563</v>
          </cell>
        </row>
        <row r="1302">
          <cell r="B1302" t="str">
            <v>30602052907</v>
          </cell>
          <cell r="C1302" t="str">
            <v>30602</v>
          </cell>
          <cell r="D1302">
            <v>2907</v>
          </cell>
          <cell r="E1302">
            <v>34600</v>
          </cell>
          <cell r="F1302">
            <v>2883</v>
          </cell>
          <cell r="G1302">
            <v>2883</v>
          </cell>
          <cell r="H1302">
            <v>2883</v>
          </cell>
          <cell r="I1302">
            <v>2883</v>
          </cell>
          <cell r="J1302">
            <v>2883</v>
          </cell>
          <cell r="K1302">
            <v>2883</v>
          </cell>
          <cell r="L1302">
            <v>2883</v>
          </cell>
          <cell r="M1302">
            <v>2883</v>
          </cell>
          <cell r="N1302">
            <v>2883</v>
          </cell>
          <cell r="O1302">
            <v>2883</v>
          </cell>
          <cell r="P1302">
            <v>2883</v>
          </cell>
          <cell r="Q1302">
            <v>2887</v>
          </cell>
        </row>
        <row r="1303">
          <cell r="B1303" t="str">
            <v>30602052908</v>
          </cell>
          <cell r="C1303" t="str">
            <v>30602</v>
          </cell>
          <cell r="D1303">
            <v>2908</v>
          </cell>
          <cell r="E1303">
            <v>8300</v>
          </cell>
          <cell r="F1303">
            <v>692</v>
          </cell>
          <cell r="G1303">
            <v>692</v>
          </cell>
          <cell r="H1303">
            <v>692</v>
          </cell>
          <cell r="I1303">
            <v>692</v>
          </cell>
          <cell r="J1303">
            <v>692</v>
          </cell>
          <cell r="K1303">
            <v>692</v>
          </cell>
          <cell r="L1303">
            <v>692</v>
          </cell>
          <cell r="M1303">
            <v>692</v>
          </cell>
          <cell r="N1303">
            <v>692</v>
          </cell>
          <cell r="O1303">
            <v>692</v>
          </cell>
          <cell r="P1303">
            <v>692</v>
          </cell>
          <cell r="Q1303">
            <v>688</v>
          </cell>
        </row>
        <row r="1304">
          <cell r="B1304" t="str">
            <v>30602053101</v>
          </cell>
          <cell r="C1304" t="str">
            <v>30602</v>
          </cell>
          <cell r="D1304">
            <v>3101</v>
          </cell>
          <cell r="E1304">
            <v>64200</v>
          </cell>
          <cell r="F1304">
            <v>5350</v>
          </cell>
          <cell r="G1304">
            <v>5350</v>
          </cell>
          <cell r="H1304">
            <v>5350</v>
          </cell>
          <cell r="I1304">
            <v>5350</v>
          </cell>
          <cell r="J1304">
            <v>5350</v>
          </cell>
          <cell r="K1304">
            <v>5350</v>
          </cell>
          <cell r="L1304">
            <v>5350</v>
          </cell>
          <cell r="M1304">
            <v>5350</v>
          </cell>
          <cell r="N1304">
            <v>5350</v>
          </cell>
          <cell r="O1304">
            <v>5350</v>
          </cell>
          <cell r="P1304">
            <v>5350</v>
          </cell>
          <cell r="Q1304">
            <v>5350</v>
          </cell>
        </row>
        <row r="1305">
          <cell r="B1305" t="str">
            <v>30602053103</v>
          </cell>
          <cell r="C1305" t="str">
            <v>30602</v>
          </cell>
          <cell r="D1305">
            <v>3103</v>
          </cell>
          <cell r="E1305">
            <v>7900</v>
          </cell>
          <cell r="F1305">
            <v>658</v>
          </cell>
          <cell r="G1305">
            <v>658</v>
          </cell>
          <cell r="H1305">
            <v>658</v>
          </cell>
          <cell r="I1305">
            <v>658</v>
          </cell>
          <cell r="J1305">
            <v>658</v>
          </cell>
          <cell r="K1305">
            <v>658</v>
          </cell>
          <cell r="L1305">
            <v>658</v>
          </cell>
          <cell r="M1305">
            <v>658</v>
          </cell>
          <cell r="N1305">
            <v>658</v>
          </cell>
          <cell r="O1305">
            <v>658</v>
          </cell>
          <cell r="P1305">
            <v>658</v>
          </cell>
          <cell r="Q1305">
            <v>662</v>
          </cell>
        </row>
        <row r="1306">
          <cell r="B1306" t="str">
            <v>30602053106</v>
          </cell>
          <cell r="C1306" t="str">
            <v>30602</v>
          </cell>
          <cell r="D1306">
            <v>3106</v>
          </cell>
          <cell r="E1306">
            <v>44800</v>
          </cell>
          <cell r="F1306">
            <v>3733</v>
          </cell>
          <cell r="G1306">
            <v>3733</v>
          </cell>
          <cell r="H1306">
            <v>3733</v>
          </cell>
          <cell r="I1306">
            <v>3733</v>
          </cell>
          <cell r="J1306">
            <v>3733</v>
          </cell>
          <cell r="K1306">
            <v>3733</v>
          </cell>
          <cell r="L1306">
            <v>3733</v>
          </cell>
          <cell r="M1306">
            <v>3733</v>
          </cell>
          <cell r="N1306">
            <v>3733</v>
          </cell>
          <cell r="O1306">
            <v>3733</v>
          </cell>
          <cell r="P1306">
            <v>3733</v>
          </cell>
          <cell r="Q1306">
            <v>3737</v>
          </cell>
        </row>
        <row r="1307">
          <cell r="B1307" t="str">
            <v>30602053302</v>
          </cell>
          <cell r="C1307" t="str">
            <v>30602</v>
          </cell>
          <cell r="D1307">
            <v>3302</v>
          </cell>
          <cell r="E1307">
            <v>202100</v>
          </cell>
          <cell r="F1307">
            <v>16842</v>
          </cell>
          <cell r="G1307">
            <v>16842</v>
          </cell>
          <cell r="H1307">
            <v>16842</v>
          </cell>
          <cell r="I1307">
            <v>16842</v>
          </cell>
          <cell r="J1307">
            <v>16842</v>
          </cell>
          <cell r="K1307">
            <v>16842</v>
          </cell>
          <cell r="L1307">
            <v>16842</v>
          </cell>
          <cell r="M1307">
            <v>16842</v>
          </cell>
          <cell r="N1307">
            <v>16842</v>
          </cell>
          <cell r="O1307">
            <v>16842</v>
          </cell>
          <cell r="P1307">
            <v>16842</v>
          </cell>
          <cell r="Q1307">
            <v>16838</v>
          </cell>
        </row>
        <row r="1308">
          <cell r="B1308" t="str">
            <v>30602053303</v>
          </cell>
          <cell r="C1308" t="str">
            <v>30602</v>
          </cell>
          <cell r="D1308">
            <v>3303</v>
          </cell>
          <cell r="E1308">
            <v>7200</v>
          </cell>
          <cell r="F1308">
            <v>600</v>
          </cell>
          <cell r="G1308">
            <v>600</v>
          </cell>
          <cell r="H1308">
            <v>600</v>
          </cell>
          <cell r="I1308">
            <v>600</v>
          </cell>
          <cell r="J1308">
            <v>600</v>
          </cell>
          <cell r="K1308">
            <v>600</v>
          </cell>
          <cell r="L1308">
            <v>600</v>
          </cell>
          <cell r="M1308">
            <v>600</v>
          </cell>
          <cell r="N1308">
            <v>600</v>
          </cell>
          <cell r="O1308">
            <v>600</v>
          </cell>
          <cell r="P1308">
            <v>600</v>
          </cell>
          <cell r="Q1308">
            <v>600</v>
          </cell>
        </row>
        <row r="1309">
          <cell r="B1309" t="str">
            <v>30603053101</v>
          </cell>
          <cell r="C1309" t="str">
            <v>30603</v>
          </cell>
          <cell r="D1309">
            <v>3101</v>
          </cell>
          <cell r="E1309">
            <v>4700</v>
          </cell>
          <cell r="F1309">
            <v>392</v>
          </cell>
          <cell r="G1309">
            <v>392</v>
          </cell>
          <cell r="H1309">
            <v>392</v>
          </cell>
          <cell r="I1309">
            <v>392</v>
          </cell>
          <cell r="J1309">
            <v>392</v>
          </cell>
          <cell r="K1309">
            <v>392</v>
          </cell>
          <cell r="L1309">
            <v>392</v>
          </cell>
          <cell r="M1309">
            <v>392</v>
          </cell>
          <cell r="N1309">
            <v>392</v>
          </cell>
          <cell r="O1309">
            <v>392</v>
          </cell>
          <cell r="P1309">
            <v>392</v>
          </cell>
          <cell r="Q1309">
            <v>388</v>
          </cell>
        </row>
        <row r="1310">
          <cell r="B1310" t="str">
            <v>30603053302</v>
          </cell>
          <cell r="C1310" t="str">
            <v>30603</v>
          </cell>
          <cell r="D1310">
            <v>3302</v>
          </cell>
          <cell r="E1310">
            <v>7100</v>
          </cell>
          <cell r="F1310">
            <v>592</v>
          </cell>
          <cell r="G1310">
            <v>592</v>
          </cell>
          <cell r="H1310">
            <v>592</v>
          </cell>
          <cell r="I1310">
            <v>592</v>
          </cell>
          <cell r="J1310">
            <v>592</v>
          </cell>
          <cell r="K1310">
            <v>592</v>
          </cell>
          <cell r="L1310">
            <v>592</v>
          </cell>
          <cell r="M1310">
            <v>592</v>
          </cell>
          <cell r="N1310">
            <v>592</v>
          </cell>
          <cell r="O1310">
            <v>592</v>
          </cell>
          <cell r="P1310">
            <v>592</v>
          </cell>
          <cell r="Q1310">
            <v>588</v>
          </cell>
        </row>
        <row r="1311">
          <cell r="B1311" t="str">
            <v>30604052900</v>
          </cell>
          <cell r="C1311" t="str">
            <v>30604</v>
          </cell>
          <cell r="D1311">
            <v>2900</v>
          </cell>
          <cell r="E1311">
            <v>12800</v>
          </cell>
          <cell r="F1311">
            <v>1067</v>
          </cell>
          <cell r="G1311">
            <v>1067</v>
          </cell>
          <cell r="H1311">
            <v>1067</v>
          </cell>
          <cell r="I1311">
            <v>1067</v>
          </cell>
          <cell r="J1311">
            <v>1067</v>
          </cell>
          <cell r="K1311">
            <v>1067</v>
          </cell>
          <cell r="L1311">
            <v>1067</v>
          </cell>
          <cell r="M1311">
            <v>1067</v>
          </cell>
          <cell r="N1311">
            <v>1067</v>
          </cell>
          <cell r="O1311">
            <v>1067</v>
          </cell>
          <cell r="P1311">
            <v>1067</v>
          </cell>
          <cell r="Q1311">
            <v>1063</v>
          </cell>
        </row>
        <row r="1312">
          <cell r="B1312" t="str">
            <v>30604053101</v>
          </cell>
          <cell r="C1312" t="str">
            <v>30604</v>
          </cell>
          <cell r="D1312">
            <v>3101</v>
          </cell>
          <cell r="E1312">
            <v>15400</v>
          </cell>
          <cell r="F1312">
            <v>1283</v>
          </cell>
          <cell r="G1312">
            <v>1283</v>
          </cell>
          <cell r="H1312">
            <v>1283</v>
          </cell>
          <cell r="I1312">
            <v>1283</v>
          </cell>
          <cell r="J1312">
            <v>1283</v>
          </cell>
          <cell r="K1312">
            <v>1283</v>
          </cell>
          <cell r="L1312">
            <v>1283</v>
          </cell>
          <cell r="M1312">
            <v>1283</v>
          </cell>
          <cell r="N1312">
            <v>1283</v>
          </cell>
          <cell r="O1312">
            <v>1283</v>
          </cell>
          <cell r="P1312">
            <v>1283</v>
          </cell>
          <cell r="Q1312">
            <v>1287</v>
          </cell>
        </row>
        <row r="1313">
          <cell r="B1313" t="str">
            <v>30604053103</v>
          </cell>
          <cell r="C1313" t="str">
            <v>30604</v>
          </cell>
          <cell r="D1313">
            <v>3103</v>
          </cell>
          <cell r="E1313">
            <v>12800</v>
          </cell>
          <cell r="F1313">
            <v>1067</v>
          </cell>
          <cell r="G1313">
            <v>1067</v>
          </cell>
          <cell r="H1313">
            <v>1067</v>
          </cell>
          <cell r="I1313">
            <v>1067</v>
          </cell>
          <cell r="J1313">
            <v>1067</v>
          </cell>
          <cell r="K1313">
            <v>1067</v>
          </cell>
          <cell r="L1313">
            <v>1067</v>
          </cell>
          <cell r="M1313">
            <v>1067</v>
          </cell>
          <cell r="N1313">
            <v>1067</v>
          </cell>
          <cell r="O1313">
            <v>1067</v>
          </cell>
          <cell r="P1313">
            <v>1067</v>
          </cell>
          <cell r="Q1313">
            <v>1063</v>
          </cell>
        </row>
        <row r="1314">
          <cell r="B1314" t="str">
            <v>30604053302</v>
          </cell>
          <cell r="C1314" t="str">
            <v>30604</v>
          </cell>
          <cell r="D1314">
            <v>3302</v>
          </cell>
          <cell r="E1314">
            <v>15600</v>
          </cell>
          <cell r="F1314">
            <v>1300</v>
          </cell>
          <cell r="G1314">
            <v>1300</v>
          </cell>
          <cell r="H1314">
            <v>1300</v>
          </cell>
          <cell r="I1314">
            <v>1300</v>
          </cell>
          <cell r="J1314">
            <v>1300</v>
          </cell>
          <cell r="K1314">
            <v>1300</v>
          </cell>
          <cell r="L1314">
            <v>1300</v>
          </cell>
          <cell r="M1314">
            <v>1300</v>
          </cell>
          <cell r="N1314">
            <v>1300</v>
          </cell>
          <cell r="O1314">
            <v>1300</v>
          </cell>
          <cell r="P1314">
            <v>1300</v>
          </cell>
          <cell r="Q1314">
            <v>1300</v>
          </cell>
        </row>
        <row r="1315">
          <cell r="B1315" t="str">
            <v>30605052900</v>
          </cell>
          <cell r="C1315" t="str">
            <v>30605</v>
          </cell>
          <cell r="D1315">
            <v>2900</v>
          </cell>
          <cell r="E1315">
            <v>12800</v>
          </cell>
          <cell r="F1315">
            <v>1067</v>
          </cell>
          <cell r="G1315">
            <v>1067</v>
          </cell>
          <cell r="H1315">
            <v>1067</v>
          </cell>
          <cell r="I1315">
            <v>1067</v>
          </cell>
          <cell r="J1315">
            <v>1067</v>
          </cell>
          <cell r="K1315">
            <v>1067</v>
          </cell>
          <cell r="L1315">
            <v>1067</v>
          </cell>
          <cell r="M1315">
            <v>1067</v>
          </cell>
          <cell r="N1315">
            <v>1067</v>
          </cell>
          <cell r="O1315">
            <v>1067</v>
          </cell>
          <cell r="P1315">
            <v>1067</v>
          </cell>
          <cell r="Q1315">
            <v>1063</v>
          </cell>
        </row>
        <row r="1316">
          <cell r="B1316" t="str">
            <v>30605053101</v>
          </cell>
          <cell r="C1316" t="str">
            <v>30605</v>
          </cell>
          <cell r="D1316">
            <v>3101</v>
          </cell>
          <cell r="E1316">
            <v>15400</v>
          </cell>
          <cell r="F1316">
            <v>1283</v>
          </cell>
          <cell r="G1316">
            <v>1283</v>
          </cell>
          <cell r="H1316">
            <v>1283</v>
          </cell>
          <cell r="I1316">
            <v>1283</v>
          </cell>
          <cell r="J1316">
            <v>1283</v>
          </cell>
          <cell r="K1316">
            <v>1283</v>
          </cell>
          <cell r="L1316">
            <v>1283</v>
          </cell>
          <cell r="M1316">
            <v>1283</v>
          </cell>
          <cell r="N1316">
            <v>1283</v>
          </cell>
          <cell r="O1316">
            <v>1283</v>
          </cell>
          <cell r="P1316">
            <v>1283</v>
          </cell>
          <cell r="Q1316">
            <v>1287</v>
          </cell>
        </row>
        <row r="1317">
          <cell r="B1317" t="str">
            <v>30605053103</v>
          </cell>
          <cell r="C1317" t="str">
            <v>30605</v>
          </cell>
          <cell r="D1317">
            <v>3103</v>
          </cell>
          <cell r="E1317">
            <v>12800</v>
          </cell>
          <cell r="F1317">
            <v>1067</v>
          </cell>
          <cell r="G1317">
            <v>1067</v>
          </cell>
          <cell r="H1317">
            <v>1067</v>
          </cell>
          <cell r="I1317">
            <v>1067</v>
          </cell>
          <cell r="J1317">
            <v>1067</v>
          </cell>
          <cell r="K1317">
            <v>1067</v>
          </cell>
          <cell r="L1317">
            <v>1067</v>
          </cell>
          <cell r="M1317">
            <v>1067</v>
          </cell>
          <cell r="N1317">
            <v>1067</v>
          </cell>
          <cell r="O1317">
            <v>1067</v>
          </cell>
          <cell r="P1317">
            <v>1067</v>
          </cell>
          <cell r="Q1317">
            <v>1063</v>
          </cell>
        </row>
        <row r="1318">
          <cell r="B1318" t="str">
            <v>30605053302</v>
          </cell>
          <cell r="C1318" t="str">
            <v>30605</v>
          </cell>
          <cell r="D1318">
            <v>3302</v>
          </cell>
          <cell r="E1318">
            <v>15600</v>
          </cell>
          <cell r="F1318">
            <v>1300</v>
          </cell>
          <cell r="G1318">
            <v>1300</v>
          </cell>
          <cell r="H1318">
            <v>1300</v>
          </cell>
          <cell r="I1318">
            <v>1300</v>
          </cell>
          <cell r="J1318">
            <v>1300</v>
          </cell>
          <cell r="K1318">
            <v>1300</v>
          </cell>
          <cell r="L1318">
            <v>1300</v>
          </cell>
          <cell r="M1318">
            <v>1300</v>
          </cell>
          <cell r="N1318">
            <v>1300</v>
          </cell>
          <cell r="O1318">
            <v>1300</v>
          </cell>
          <cell r="P1318">
            <v>1300</v>
          </cell>
          <cell r="Q1318">
            <v>1300</v>
          </cell>
        </row>
        <row r="1319">
          <cell r="B1319" t="str">
            <v>30606052900</v>
          </cell>
          <cell r="C1319" t="str">
            <v>30606</v>
          </cell>
          <cell r="D1319">
            <v>2900</v>
          </cell>
          <cell r="E1319">
            <v>2800</v>
          </cell>
          <cell r="F1319">
            <v>233</v>
          </cell>
          <cell r="G1319">
            <v>233</v>
          </cell>
          <cell r="H1319">
            <v>233</v>
          </cell>
          <cell r="I1319">
            <v>233</v>
          </cell>
          <cell r="J1319">
            <v>233</v>
          </cell>
          <cell r="K1319">
            <v>233</v>
          </cell>
          <cell r="L1319">
            <v>233</v>
          </cell>
          <cell r="M1319">
            <v>233</v>
          </cell>
          <cell r="N1319">
            <v>233</v>
          </cell>
          <cell r="O1319">
            <v>233</v>
          </cell>
          <cell r="P1319">
            <v>233</v>
          </cell>
          <cell r="Q1319">
            <v>237</v>
          </cell>
        </row>
        <row r="1320">
          <cell r="B1320" t="str">
            <v>30606053101</v>
          </cell>
          <cell r="C1320" t="str">
            <v>30606</v>
          </cell>
          <cell r="D1320">
            <v>3101</v>
          </cell>
          <cell r="E1320">
            <v>25400</v>
          </cell>
          <cell r="F1320">
            <v>2117</v>
          </cell>
          <cell r="G1320">
            <v>2117</v>
          </cell>
          <cell r="H1320">
            <v>2117</v>
          </cell>
          <cell r="I1320">
            <v>2117</v>
          </cell>
          <cell r="J1320">
            <v>2117</v>
          </cell>
          <cell r="K1320">
            <v>2117</v>
          </cell>
          <cell r="L1320">
            <v>2117</v>
          </cell>
          <cell r="M1320">
            <v>2117</v>
          </cell>
          <cell r="N1320">
            <v>2117</v>
          </cell>
          <cell r="O1320">
            <v>2117</v>
          </cell>
          <cell r="P1320">
            <v>2117</v>
          </cell>
          <cell r="Q1320">
            <v>2113</v>
          </cell>
        </row>
        <row r="1321">
          <cell r="B1321" t="str">
            <v>30606053103</v>
          </cell>
          <cell r="C1321" t="str">
            <v>30606</v>
          </cell>
          <cell r="D1321">
            <v>3103</v>
          </cell>
          <cell r="E1321">
            <v>12800</v>
          </cell>
          <cell r="F1321">
            <v>1067</v>
          </cell>
          <cell r="G1321">
            <v>1067</v>
          </cell>
          <cell r="H1321">
            <v>1067</v>
          </cell>
          <cell r="I1321">
            <v>1067</v>
          </cell>
          <cell r="J1321">
            <v>1067</v>
          </cell>
          <cell r="K1321">
            <v>1067</v>
          </cell>
          <cell r="L1321">
            <v>1067</v>
          </cell>
          <cell r="M1321">
            <v>1067</v>
          </cell>
          <cell r="N1321">
            <v>1067</v>
          </cell>
          <cell r="O1321">
            <v>1067</v>
          </cell>
          <cell r="P1321">
            <v>1067</v>
          </cell>
          <cell r="Q1321">
            <v>1063</v>
          </cell>
        </row>
        <row r="1322">
          <cell r="B1322" t="str">
            <v>30606053302</v>
          </cell>
          <cell r="C1322" t="str">
            <v>30606</v>
          </cell>
          <cell r="D1322">
            <v>3302</v>
          </cell>
          <cell r="E1322">
            <v>15600</v>
          </cell>
          <cell r="F1322">
            <v>1300</v>
          </cell>
          <cell r="G1322">
            <v>1300</v>
          </cell>
          <cell r="H1322">
            <v>1300</v>
          </cell>
          <cell r="I1322">
            <v>1300</v>
          </cell>
          <cell r="J1322">
            <v>1300</v>
          </cell>
          <cell r="K1322">
            <v>1300</v>
          </cell>
          <cell r="L1322">
            <v>1300</v>
          </cell>
          <cell r="M1322">
            <v>1300</v>
          </cell>
          <cell r="N1322">
            <v>1300</v>
          </cell>
          <cell r="O1322">
            <v>1300</v>
          </cell>
          <cell r="P1322">
            <v>1300</v>
          </cell>
          <cell r="Q1322">
            <v>1300</v>
          </cell>
        </row>
        <row r="1323">
          <cell r="B1323" t="str">
            <v>30607052900</v>
          </cell>
          <cell r="C1323" t="str">
            <v>30607</v>
          </cell>
          <cell r="D1323">
            <v>2900</v>
          </cell>
          <cell r="E1323">
            <v>12800</v>
          </cell>
          <cell r="F1323">
            <v>1067</v>
          </cell>
          <cell r="G1323">
            <v>1067</v>
          </cell>
          <cell r="H1323">
            <v>1067</v>
          </cell>
          <cell r="I1323">
            <v>1067</v>
          </cell>
          <cell r="J1323">
            <v>1067</v>
          </cell>
          <cell r="K1323">
            <v>1067</v>
          </cell>
          <cell r="L1323">
            <v>1067</v>
          </cell>
          <cell r="M1323">
            <v>1067</v>
          </cell>
          <cell r="N1323">
            <v>1067</v>
          </cell>
          <cell r="O1323">
            <v>1067</v>
          </cell>
          <cell r="P1323">
            <v>1067</v>
          </cell>
          <cell r="Q1323">
            <v>1063</v>
          </cell>
        </row>
        <row r="1324">
          <cell r="B1324" t="str">
            <v>30607053101</v>
          </cell>
          <cell r="C1324" t="str">
            <v>30607</v>
          </cell>
          <cell r="D1324">
            <v>3101</v>
          </cell>
          <cell r="E1324">
            <v>15400</v>
          </cell>
          <cell r="F1324">
            <v>1283</v>
          </cell>
          <cell r="G1324">
            <v>1283</v>
          </cell>
          <cell r="H1324">
            <v>1283</v>
          </cell>
          <cell r="I1324">
            <v>1283</v>
          </cell>
          <cell r="J1324">
            <v>1283</v>
          </cell>
          <cell r="K1324">
            <v>1283</v>
          </cell>
          <cell r="L1324">
            <v>1283</v>
          </cell>
          <cell r="M1324">
            <v>1283</v>
          </cell>
          <cell r="N1324">
            <v>1283</v>
          </cell>
          <cell r="O1324">
            <v>1283</v>
          </cell>
          <cell r="P1324">
            <v>1283</v>
          </cell>
          <cell r="Q1324">
            <v>1287</v>
          </cell>
        </row>
        <row r="1325">
          <cell r="B1325" t="str">
            <v>30607053103</v>
          </cell>
          <cell r="C1325" t="str">
            <v>30607</v>
          </cell>
          <cell r="D1325">
            <v>3103</v>
          </cell>
          <cell r="E1325">
            <v>12800</v>
          </cell>
          <cell r="F1325">
            <v>1067</v>
          </cell>
          <cell r="G1325">
            <v>1067</v>
          </cell>
          <cell r="H1325">
            <v>1067</v>
          </cell>
          <cell r="I1325">
            <v>1067</v>
          </cell>
          <cell r="J1325">
            <v>1067</v>
          </cell>
          <cell r="K1325">
            <v>1067</v>
          </cell>
          <cell r="L1325">
            <v>1067</v>
          </cell>
          <cell r="M1325">
            <v>1067</v>
          </cell>
          <cell r="N1325">
            <v>1067</v>
          </cell>
          <cell r="O1325">
            <v>1067</v>
          </cell>
          <cell r="P1325">
            <v>1067</v>
          </cell>
          <cell r="Q1325">
            <v>1063</v>
          </cell>
        </row>
        <row r="1326">
          <cell r="B1326" t="str">
            <v>30607053302</v>
          </cell>
          <cell r="C1326" t="str">
            <v>30607</v>
          </cell>
          <cell r="D1326">
            <v>3302</v>
          </cell>
          <cell r="E1326">
            <v>15600</v>
          </cell>
          <cell r="F1326">
            <v>1300</v>
          </cell>
          <cell r="G1326">
            <v>1300</v>
          </cell>
          <cell r="H1326">
            <v>1300</v>
          </cell>
          <cell r="I1326">
            <v>1300</v>
          </cell>
          <cell r="J1326">
            <v>1300</v>
          </cell>
          <cell r="K1326">
            <v>1300</v>
          </cell>
          <cell r="L1326">
            <v>1300</v>
          </cell>
          <cell r="M1326">
            <v>1300</v>
          </cell>
          <cell r="N1326">
            <v>1300</v>
          </cell>
          <cell r="O1326">
            <v>1300</v>
          </cell>
          <cell r="P1326">
            <v>1300</v>
          </cell>
          <cell r="Q1326">
            <v>1300</v>
          </cell>
        </row>
        <row r="1327">
          <cell r="B1327" t="str">
            <v>30608052103</v>
          </cell>
          <cell r="C1327" t="str">
            <v>30608</v>
          </cell>
          <cell r="D1327">
            <v>2103</v>
          </cell>
          <cell r="E1327">
            <v>162000</v>
          </cell>
          <cell r="F1327">
            <v>13500</v>
          </cell>
          <cell r="G1327">
            <v>13500</v>
          </cell>
          <cell r="H1327">
            <v>13500</v>
          </cell>
          <cell r="I1327">
            <v>13500</v>
          </cell>
          <cell r="J1327">
            <v>13500</v>
          </cell>
          <cell r="K1327">
            <v>13500</v>
          </cell>
          <cell r="L1327">
            <v>13500</v>
          </cell>
          <cell r="M1327">
            <v>13500</v>
          </cell>
          <cell r="N1327">
            <v>13500</v>
          </cell>
          <cell r="O1327">
            <v>13500</v>
          </cell>
          <cell r="P1327">
            <v>13500</v>
          </cell>
          <cell r="Q1327">
            <v>13500</v>
          </cell>
        </row>
        <row r="1328">
          <cell r="B1328" t="str">
            <v>30608052306</v>
          </cell>
          <cell r="C1328" t="str">
            <v>30608</v>
          </cell>
          <cell r="D1328">
            <v>2306</v>
          </cell>
          <cell r="E1328">
            <v>3185333</v>
          </cell>
          <cell r="F1328">
            <v>265444</v>
          </cell>
          <cell r="G1328">
            <v>265444</v>
          </cell>
          <cell r="H1328">
            <v>265444</v>
          </cell>
          <cell r="I1328">
            <v>265444</v>
          </cell>
          <cell r="J1328">
            <v>265444</v>
          </cell>
          <cell r="K1328">
            <v>265444</v>
          </cell>
          <cell r="L1328">
            <v>265444</v>
          </cell>
          <cell r="M1328">
            <v>265444</v>
          </cell>
          <cell r="N1328">
            <v>265444</v>
          </cell>
          <cell r="O1328">
            <v>265444</v>
          </cell>
          <cell r="P1328">
            <v>265444</v>
          </cell>
          <cell r="Q1328">
            <v>265449</v>
          </cell>
        </row>
        <row r="1329">
          <cell r="B1329" t="str">
            <v>30608053101</v>
          </cell>
          <cell r="C1329" t="str">
            <v>30608</v>
          </cell>
          <cell r="D1329">
            <v>3101</v>
          </cell>
          <cell r="E1329">
            <v>211900</v>
          </cell>
          <cell r="F1329">
            <v>17658</v>
          </cell>
          <cell r="G1329">
            <v>17658</v>
          </cell>
          <cell r="H1329">
            <v>17658</v>
          </cell>
          <cell r="I1329">
            <v>17658</v>
          </cell>
          <cell r="J1329">
            <v>17658</v>
          </cell>
          <cell r="K1329">
            <v>17658</v>
          </cell>
          <cell r="L1329">
            <v>17658</v>
          </cell>
          <cell r="M1329">
            <v>17658</v>
          </cell>
          <cell r="N1329">
            <v>17658</v>
          </cell>
          <cell r="O1329">
            <v>17658</v>
          </cell>
          <cell r="P1329">
            <v>17658</v>
          </cell>
          <cell r="Q1329">
            <v>17662</v>
          </cell>
        </row>
        <row r="1330">
          <cell r="B1330" t="str">
            <v>30608053103</v>
          </cell>
          <cell r="C1330" t="str">
            <v>30608</v>
          </cell>
          <cell r="D1330">
            <v>3103</v>
          </cell>
          <cell r="E1330">
            <v>14100</v>
          </cell>
          <cell r="F1330">
            <v>1175</v>
          </cell>
          <cell r="G1330">
            <v>1175</v>
          </cell>
          <cell r="H1330">
            <v>1175</v>
          </cell>
          <cell r="I1330">
            <v>1175</v>
          </cell>
          <cell r="J1330">
            <v>1175</v>
          </cell>
          <cell r="K1330">
            <v>1175</v>
          </cell>
          <cell r="L1330">
            <v>1175</v>
          </cell>
          <cell r="M1330">
            <v>1175</v>
          </cell>
          <cell r="N1330">
            <v>1175</v>
          </cell>
          <cell r="O1330">
            <v>1175</v>
          </cell>
          <cell r="P1330">
            <v>1175</v>
          </cell>
          <cell r="Q1330">
            <v>1175</v>
          </cell>
        </row>
        <row r="1331">
          <cell r="B1331" t="str">
            <v>30608053111</v>
          </cell>
          <cell r="C1331" t="str">
            <v>30608</v>
          </cell>
          <cell r="D1331">
            <v>3111</v>
          </cell>
          <cell r="E1331">
            <v>296098</v>
          </cell>
          <cell r="F1331">
            <v>24675</v>
          </cell>
          <cell r="G1331">
            <v>24675</v>
          </cell>
          <cell r="H1331">
            <v>24675</v>
          </cell>
          <cell r="I1331">
            <v>24675</v>
          </cell>
          <cell r="J1331">
            <v>24675</v>
          </cell>
          <cell r="K1331">
            <v>24675</v>
          </cell>
          <cell r="L1331">
            <v>24675</v>
          </cell>
          <cell r="M1331">
            <v>24675</v>
          </cell>
          <cell r="N1331">
            <v>24675</v>
          </cell>
          <cell r="O1331">
            <v>24675</v>
          </cell>
          <cell r="P1331">
            <v>24675</v>
          </cell>
          <cell r="Q1331">
            <v>24673</v>
          </cell>
        </row>
        <row r="1332">
          <cell r="B1332" t="str">
            <v>30608053302</v>
          </cell>
          <cell r="C1332" t="str">
            <v>30608</v>
          </cell>
          <cell r="D1332">
            <v>3302</v>
          </cell>
          <cell r="E1332">
            <v>13100</v>
          </cell>
          <cell r="F1332">
            <v>1092</v>
          </cell>
          <cell r="G1332">
            <v>1092</v>
          </cell>
          <cell r="H1332">
            <v>1092</v>
          </cell>
          <cell r="I1332">
            <v>1092</v>
          </cell>
          <cell r="J1332">
            <v>1092</v>
          </cell>
          <cell r="K1332">
            <v>1092</v>
          </cell>
          <cell r="L1332">
            <v>1092</v>
          </cell>
          <cell r="M1332">
            <v>1092</v>
          </cell>
          <cell r="N1332">
            <v>1092</v>
          </cell>
          <cell r="O1332">
            <v>1092</v>
          </cell>
          <cell r="P1332">
            <v>1092</v>
          </cell>
          <cell r="Q1332">
            <v>1088</v>
          </cell>
        </row>
        <row r="1333">
          <cell r="B1333" t="str">
            <v>30609052900</v>
          </cell>
          <cell r="C1333" t="str">
            <v>30609</v>
          </cell>
          <cell r="D1333">
            <v>2900</v>
          </cell>
          <cell r="E1333">
            <v>12800</v>
          </cell>
          <cell r="F1333">
            <v>1067</v>
          </cell>
          <cell r="G1333">
            <v>1067</v>
          </cell>
          <cell r="H1333">
            <v>1067</v>
          </cell>
          <cell r="I1333">
            <v>1067</v>
          </cell>
          <cell r="J1333">
            <v>1067</v>
          </cell>
          <cell r="K1333">
            <v>1067</v>
          </cell>
          <cell r="L1333">
            <v>1067</v>
          </cell>
          <cell r="M1333">
            <v>1067</v>
          </cell>
          <cell r="N1333">
            <v>1067</v>
          </cell>
          <cell r="O1333">
            <v>1067</v>
          </cell>
          <cell r="P1333">
            <v>1067</v>
          </cell>
          <cell r="Q1333">
            <v>1063</v>
          </cell>
        </row>
        <row r="1334">
          <cell r="B1334" t="str">
            <v>30609053101</v>
          </cell>
          <cell r="C1334" t="str">
            <v>30609</v>
          </cell>
          <cell r="D1334">
            <v>3101</v>
          </cell>
          <cell r="E1334">
            <v>4600</v>
          </cell>
          <cell r="F1334">
            <v>383</v>
          </cell>
          <cell r="G1334">
            <v>383</v>
          </cell>
          <cell r="H1334">
            <v>383</v>
          </cell>
          <cell r="I1334">
            <v>383</v>
          </cell>
          <cell r="J1334">
            <v>383</v>
          </cell>
          <cell r="K1334">
            <v>383</v>
          </cell>
          <cell r="L1334">
            <v>383</v>
          </cell>
          <cell r="M1334">
            <v>383</v>
          </cell>
          <cell r="N1334">
            <v>383</v>
          </cell>
          <cell r="O1334">
            <v>383</v>
          </cell>
          <cell r="P1334">
            <v>383</v>
          </cell>
          <cell r="Q1334">
            <v>387</v>
          </cell>
        </row>
        <row r="1335">
          <cell r="B1335" t="str">
            <v>30609053103</v>
          </cell>
          <cell r="C1335" t="str">
            <v>30609</v>
          </cell>
          <cell r="D1335">
            <v>3103</v>
          </cell>
          <cell r="E1335">
            <v>2100</v>
          </cell>
          <cell r="F1335">
            <v>175</v>
          </cell>
          <cell r="G1335">
            <v>175</v>
          </cell>
          <cell r="H1335">
            <v>175</v>
          </cell>
          <cell r="I1335">
            <v>175</v>
          </cell>
          <cell r="J1335">
            <v>175</v>
          </cell>
          <cell r="K1335">
            <v>175</v>
          </cell>
          <cell r="L1335">
            <v>175</v>
          </cell>
          <cell r="M1335">
            <v>175</v>
          </cell>
          <cell r="N1335">
            <v>175</v>
          </cell>
          <cell r="O1335">
            <v>175</v>
          </cell>
          <cell r="P1335">
            <v>175</v>
          </cell>
          <cell r="Q1335">
            <v>175</v>
          </cell>
        </row>
        <row r="1336">
          <cell r="B1336" t="str">
            <v>30609053302</v>
          </cell>
          <cell r="C1336" t="str">
            <v>30609</v>
          </cell>
          <cell r="D1336">
            <v>3302</v>
          </cell>
          <cell r="E1336">
            <v>15600</v>
          </cell>
          <cell r="F1336">
            <v>1300</v>
          </cell>
          <cell r="G1336">
            <v>1300</v>
          </cell>
          <cell r="H1336">
            <v>1300</v>
          </cell>
          <cell r="I1336">
            <v>1300</v>
          </cell>
          <cell r="J1336">
            <v>1300</v>
          </cell>
          <cell r="K1336">
            <v>1300</v>
          </cell>
          <cell r="L1336">
            <v>1300</v>
          </cell>
          <cell r="M1336">
            <v>1300</v>
          </cell>
          <cell r="N1336">
            <v>1300</v>
          </cell>
          <cell r="O1336">
            <v>1300</v>
          </cell>
          <cell r="P1336">
            <v>1300</v>
          </cell>
          <cell r="Q1336">
            <v>1300</v>
          </cell>
        </row>
        <row r="1337">
          <cell r="B1337" t="str">
            <v>30610052103</v>
          </cell>
          <cell r="C1337" t="str">
            <v>30610</v>
          </cell>
          <cell r="D1337">
            <v>2103</v>
          </cell>
          <cell r="E1337">
            <v>3500</v>
          </cell>
          <cell r="F1337">
            <v>292</v>
          </cell>
          <cell r="G1337">
            <v>292</v>
          </cell>
          <cell r="H1337">
            <v>292</v>
          </cell>
          <cell r="I1337">
            <v>292</v>
          </cell>
          <cell r="J1337">
            <v>292</v>
          </cell>
          <cell r="K1337">
            <v>292</v>
          </cell>
          <cell r="L1337">
            <v>292</v>
          </cell>
          <cell r="M1337">
            <v>292</v>
          </cell>
          <cell r="N1337">
            <v>292</v>
          </cell>
          <cell r="O1337">
            <v>292</v>
          </cell>
          <cell r="P1337">
            <v>292</v>
          </cell>
          <cell r="Q1337">
            <v>288</v>
          </cell>
        </row>
        <row r="1338">
          <cell r="B1338" t="str">
            <v>30610052900</v>
          </cell>
          <cell r="C1338" t="str">
            <v>30610</v>
          </cell>
          <cell r="D1338">
            <v>2900</v>
          </cell>
          <cell r="E1338">
            <v>12800</v>
          </cell>
          <cell r="F1338">
            <v>1067</v>
          </cell>
          <cell r="G1338">
            <v>1067</v>
          </cell>
          <cell r="H1338">
            <v>1067</v>
          </cell>
          <cell r="I1338">
            <v>1067</v>
          </cell>
          <cell r="J1338">
            <v>1067</v>
          </cell>
          <cell r="K1338">
            <v>1067</v>
          </cell>
          <cell r="L1338">
            <v>1067</v>
          </cell>
          <cell r="M1338">
            <v>1067</v>
          </cell>
          <cell r="N1338">
            <v>1067</v>
          </cell>
          <cell r="O1338">
            <v>1067</v>
          </cell>
          <cell r="P1338">
            <v>1067</v>
          </cell>
          <cell r="Q1338">
            <v>1063</v>
          </cell>
        </row>
        <row r="1339">
          <cell r="B1339" t="str">
            <v>30610053101</v>
          </cell>
          <cell r="C1339" t="str">
            <v>30610</v>
          </cell>
          <cell r="D1339">
            <v>3101</v>
          </cell>
          <cell r="E1339">
            <v>28900</v>
          </cell>
          <cell r="F1339">
            <v>2408</v>
          </cell>
          <cell r="G1339">
            <v>2408</v>
          </cell>
          <cell r="H1339">
            <v>2408</v>
          </cell>
          <cell r="I1339">
            <v>2408</v>
          </cell>
          <cell r="J1339">
            <v>2408</v>
          </cell>
          <cell r="K1339">
            <v>2408</v>
          </cell>
          <cell r="L1339">
            <v>2408</v>
          </cell>
          <cell r="M1339">
            <v>2408</v>
          </cell>
          <cell r="N1339">
            <v>2408</v>
          </cell>
          <cell r="O1339">
            <v>2408</v>
          </cell>
          <cell r="P1339">
            <v>2408</v>
          </cell>
          <cell r="Q1339">
            <v>2412</v>
          </cell>
        </row>
        <row r="1340">
          <cell r="B1340" t="str">
            <v>30610053103</v>
          </cell>
          <cell r="C1340" t="str">
            <v>30610</v>
          </cell>
          <cell r="D1340">
            <v>3103</v>
          </cell>
          <cell r="E1340">
            <v>24600</v>
          </cell>
          <cell r="F1340">
            <v>2050</v>
          </cell>
          <cell r="G1340">
            <v>2050</v>
          </cell>
          <cell r="H1340">
            <v>2050</v>
          </cell>
          <cell r="I1340">
            <v>2050</v>
          </cell>
          <cell r="J1340">
            <v>2050</v>
          </cell>
          <cell r="K1340">
            <v>2050</v>
          </cell>
          <cell r="L1340">
            <v>2050</v>
          </cell>
          <cell r="M1340">
            <v>2050</v>
          </cell>
          <cell r="N1340">
            <v>2050</v>
          </cell>
          <cell r="O1340">
            <v>2050</v>
          </cell>
          <cell r="P1340">
            <v>2050</v>
          </cell>
          <cell r="Q1340">
            <v>2050</v>
          </cell>
        </row>
        <row r="1341">
          <cell r="B1341" t="str">
            <v>30610053302</v>
          </cell>
          <cell r="C1341" t="str">
            <v>30610</v>
          </cell>
          <cell r="D1341">
            <v>3302</v>
          </cell>
          <cell r="E1341">
            <v>44100</v>
          </cell>
          <cell r="F1341">
            <v>3675</v>
          </cell>
          <cell r="G1341">
            <v>3675</v>
          </cell>
          <cell r="H1341">
            <v>3675</v>
          </cell>
          <cell r="I1341">
            <v>3675</v>
          </cell>
          <cell r="J1341">
            <v>3675</v>
          </cell>
          <cell r="K1341">
            <v>3675</v>
          </cell>
          <cell r="L1341">
            <v>3675</v>
          </cell>
          <cell r="M1341">
            <v>3675</v>
          </cell>
          <cell r="N1341">
            <v>3675</v>
          </cell>
          <cell r="O1341">
            <v>3675</v>
          </cell>
          <cell r="P1341">
            <v>3675</v>
          </cell>
          <cell r="Q1341">
            <v>3675</v>
          </cell>
        </row>
        <row r="1342">
          <cell r="B1342" t="str">
            <v>30611052900</v>
          </cell>
          <cell r="C1342" t="str">
            <v>30611</v>
          </cell>
          <cell r="D1342">
            <v>2900</v>
          </cell>
          <cell r="E1342">
            <v>12800</v>
          </cell>
          <cell r="F1342">
            <v>1067</v>
          </cell>
          <cell r="G1342">
            <v>1067</v>
          </cell>
          <cell r="H1342">
            <v>1067</v>
          </cell>
          <cell r="I1342">
            <v>1067</v>
          </cell>
          <cell r="J1342">
            <v>1067</v>
          </cell>
          <cell r="K1342">
            <v>1067</v>
          </cell>
          <cell r="L1342">
            <v>1067</v>
          </cell>
          <cell r="M1342">
            <v>1067</v>
          </cell>
          <cell r="N1342">
            <v>1067</v>
          </cell>
          <cell r="O1342">
            <v>1067</v>
          </cell>
          <cell r="P1342">
            <v>1067</v>
          </cell>
          <cell r="Q1342">
            <v>1063</v>
          </cell>
        </row>
        <row r="1343">
          <cell r="B1343" t="str">
            <v>30611053101</v>
          </cell>
          <cell r="C1343" t="str">
            <v>30611</v>
          </cell>
          <cell r="D1343">
            <v>3101</v>
          </cell>
          <cell r="E1343">
            <v>15400</v>
          </cell>
          <cell r="F1343">
            <v>1283</v>
          </cell>
          <cell r="G1343">
            <v>1283</v>
          </cell>
          <cell r="H1343">
            <v>1283</v>
          </cell>
          <cell r="I1343">
            <v>1283</v>
          </cell>
          <cell r="J1343">
            <v>1283</v>
          </cell>
          <cell r="K1343">
            <v>1283</v>
          </cell>
          <cell r="L1343">
            <v>1283</v>
          </cell>
          <cell r="M1343">
            <v>1283</v>
          </cell>
          <cell r="N1343">
            <v>1283</v>
          </cell>
          <cell r="O1343">
            <v>1283</v>
          </cell>
          <cell r="P1343">
            <v>1283</v>
          </cell>
          <cell r="Q1343">
            <v>1287</v>
          </cell>
        </row>
        <row r="1344">
          <cell r="B1344" t="str">
            <v>30611053103</v>
          </cell>
          <cell r="C1344" t="str">
            <v>30611</v>
          </cell>
          <cell r="D1344">
            <v>3103</v>
          </cell>
          <cell r="E1344">
            <v>12800</v>
          </cell>
          <cell r="F1344">
            <v>1067</v>
          </cell>
          <cell r="G1344">
            <v>1067</v>
          </cell>
          <cell r="H1344">
            <v>1067</v>
          </cell>
          <cell r="I1344">
            <v>1067</v>
          </cell>
          <cell r="J1344">
            <v>1067</v>
          </cell>
          <cell r="K1344">
            <v>1067</v>
          </cell>
          <cell r="L1344">
            <v>1067</v>
          </cell>
          <cell r="M1344">
            <v>1067</v>
          </cell>
          <cell r="N1344">
            <v>1067</v>
          </cell>
          <cell r="O1344">
            <v>1067</v>
          </cell>
          <cell r="P1344">
            <v>1067</v>
          </cell>
          <cell r="Q1344">
            <v>1063</v>
          </cell>
        </row>
        <row r="1345">
          <cell r="B1345" t="str">
            <v>30611053302</v>
          </cell>
          <cell r="C1345" t="str">
            <v>30611</v>
          </cell>
          <cell r="D1345">
            <v>3302</v>
          </cell>
          <cell r="E1345">
            <v>15600</v>
          </cell>
          <cell r="F1345">
            <v>1300</v>
          </cell>
          <cell r="G1345">
            <v>1300</v>
          </cell>
          <cell r="H1345">
            <v>1300</v>
          </cell>
          <cell r="I1345">
            <v>1300</v>
          </cell>
          <cell r="J1345">
            <v>1300</v>
          </cell>
          <cell r="K1345">
            <v>1300</v>
          </cell>
          <cell r="L1345">
            <v>1300</v>
          </cell>
          <cell r="M1345">
            <v>1300</v>
          </cell>
          <cell r="N1345">
            <v>1300</v>
          </cell>
          <cell r="O1345">
            <v>1300</v>
          </cell>
          <cell r="P1345">
            <v>1300</v>
          </cell>
          <cell r="Q1345">
            <v>1300</v>
          </cell>
        </row>
        <row r="1346">
          <cell r="B1346" t="str">
            <v>30612052900</v>
          </cell>
          <cell r="C1346" t="str">
            <v>30612</v>
          </cell>
          <cell r="D1346">
            <v>2900</v>
          </cell>
          <cell r="E1346">
            <v>12800</v>
          </cell>
          <cell r="F1346">
            <v>1067</v>
          </cell>
          <cell r="G1346">
            <v>1067</v>
          </cell>
          <cell r="H1346">
            <v>1067</v>
          </cell>
          <cell r="I1346">
            <v>1067</v>
          </cell>
          <cell r="J1346">
            <v>1067</v>
          </cell>
          <cell r="K1346">
            <v>1067</v>
          </cell>
          <cell r="L1346">
            <v>1067</v>
          </cell>
          <cell r="M1346">
            <v>1067</v>
          </cell>
          <cell r="N1346">
            <v>1067</v>
          </cell>
          <cell r="O1346">
            <v>1067</v>
          </cell>
          <cell r="P1346">
            <v>1067</v>
          </cell>
          <cell r="Q1346">
            <v>1063</v>
          </cell>
        </row>
        <row r="1347">
          <cell r="B1347" t="str">
            <v>30612053101</v>
          </cell>
          <cell r="C1347" t="str">
            <v>30612</v>
          </cell>
          <cell r="D1347">
            <v>3101</v>
          </cell>
          <cell r="E1347">
            <v>15400</v>
          </cell>
          <cell r="F1347">
            <v>1283</v>
          </cell>
          <cell r="G1347">
            <v>1283</v>
          </cell>
          <cell r="H1347">
            <v>1283</v>
          </cell>
          <cell r="I1347">
            <v>1283</v>
          </cell>
          <cell r="J1347">
            <v>1283</v>
          </cell>
          <cell r="K1347">
            <v>1283</v>
          </cell>
          <cell r="L1347">
            <v>1283</v>
          </cell>
          <cell r="M1347">
            <v>1283</v>
          </cell>
          <cell r="N1347">
            <v>1283</v>
          </cell>
          <cell r="O1347">
            <v>1283</v>
          </cell>
          <cell r="P1347">
            <v>1283</v>
          </cell>
          <cell r="Q1347">
            <v>1287</v>
          </cell>
        </row>
        <row r="1348">
          <cell r="B1348" t="str">
            <v>30612053103</v>
          </cell>
          <cell r="C1348" t="str">
            <v>30612</v>
          </cell>
          <cell r="D1348">
            <v>3103</v>
          </cell>
          <cell r="E1348">
            <v>12800</v>
          </cell>
          <cell r="F1348">
            <v>1067</v>
          </cell>
          <cell r="G1348">
            <v>1067</v>
          </cell>
          <cell r="H1348">
            <v>1067</v>
          </cell>
          <cell r="I1348">
            <v>1067</v>
          </cell>
          <cell r="J1348">
            <v>1067</v>
          </cell>
          <cell r="K1348">
            <v>1067</v>
          </cell>
          <cell r="L1348">
            <v>1067</v>
          </cell>
          <cell r="M1348">
            <v>1067</v>
          </cell>
          <cell r="N1348">
            <v>1067</v>
          </cell>
          <cell r="O1348">
            <v>1067</v>
          </cell>
          <cell r="P1348">
            <v>1067</v>
          </cell>
          <cell r="Q1348">
            <v>1063</v>
          </cell>
        </row>
        <row r="1349">
          <cell r="B1349" t="str">
            <v>30612053302</v>
          </cell>
          <cell r="C1349" t="str">
            <v>30612</v>
          </cell>
          <cell r="D1349">
            <v>3302</v>
          </cell>
          <cell r="E1349">
            <v>15600</v>
          </cell>
          <cell r="F1349">
            <v>1300</v>
          </cell>
          <cell r="G1349">
            <v>1300</v>
          </cell>
          <cell r="H1349">
            <v>1300</v>
          </cell>
          <cell r="I1349">
            <v>1300</v>
          </cell>
          <cell r="J1349">
            <v>1300</v>
          </cell>
          <cell r="K1349">
            <v>1300</v>
          </cell>
          <cell r="L1349">
            <v>1300</v>
          </cell>
          <cell r="M1349">
            <v>1300</v>
          </cell>
          <cell r="N1349">
            <v>1300</v>
          </cell>
          <cell r="O1349">
            <v>1300</v>
          </cell>
          <cell r="P1349">
            <v>1300</v>
          </cell>
          <cell r="Q1349">
            <v>1300</v>
          </cell>
        </row>
        <row r="1350">
          <cell r="B1350" t="str">
            <v>30613051302</v>
          </cell>
          <cell r="C1350" t="str">
            <v>30613</v>
          </cell>
          <cell r="D1350">
            <v>1302</v>
          </cell>
          <cell r="E1350">
            <v>178100</v>
          </cell>
          <cell r="F1350">
            <v>14842</v>
          </cell>
          <cell r="G1350">
            <v>14842</v>
          </cell>
          <cell r="H1350">
            <v>14842</v>
          </cell>
          <cell r="I1350">
            <v>14842</v>
          </cell>
          <cell r="J1350">
            <v>14842</v>
          </cell>
          <cell r="K1350">
            <v>14842</v>
          </cell>
          <cell r="L1350">
            <v>14842</v>
          </cell>
          <cell r="M1350">
            <v>14842</v>
          </cell>
          <cell r="N1350">
            <v>14842</v>
          </cell>
          <cell r="O1350">
            <v>14842</v>
          </cell>
          <cell r="P1350">
            <v>14842</v>
          </cell>
          <cell r="Q1350">
            <v>14838</v>
          </cell>
        </row>
        <row r="1351">
          <cell r="B1351" t="str">
            <v>30613052900</v>
          </cell>
          <cell r="C1351" t="str">
            <v>30613</v>
          </cell>
          <cell r="D1351">
            <v>2900</v>
          </cell>
          <cell r="E1351">
            <v>12800</v>
          </cell>
          <cell r="F1351">
            <v>1067</v>
          </cell>
          <cell r="G1351">
            <v>1067</v>
          </cell>
          <cell r="H1351">
            <v>1067</v>
          </cell>
          <cell r="I1351">
            <v>1067</v>
          </cell>
          <cell r="J1351">
            <v>1067</v>
          </cell>
          <cell r="K1351">
            <v>1067</v>
          </cell>
          <cell r="L1351">
            <v>1067</v>
          </cell>
          <cell r="M1351">
            <v>1067</v>
          </cell>
          <cell r="N1351">
            <v>1067</v>
          </cell>
          <cell r="O1351">
            <v>1067</v>
          </cell>
          <cell r="P1351">
            <v>1067</v>
          </cell>
          <cell r="Q1351">
            <v>1063</v>
          </cell>
        </row>
        <row r="1352">
          <cell r="B1352" t="str">
            <v>30613053101</v>
          </cell>
          <cell r="C1352" t="str">
            <v>30613</v>
          </cell>
          <cell r="D1352">
            <v>3101</v>
          </cell>
          <cell r="E1352">
            <v>15400</v>
          </cell>
          <cell r="F1352">
            <v>1283</v>
          </cell>
          <cell r="G1352">
            <v>1283</v>
          </cell>
          <cell r="H1352">
            <v>1283</v>
          </cell>
          <cell r="I1352">
            <v>1283</v>
          </cell>
          <cell r="J1352">
            <v>1283</v>
          </cell>
          <cell r="K1352">
            <v>1283</v>
          </cell>
          <cell r="L1352">
            <v>1283</v>
          </cell>
          <cell r="M1352">
            <v>1283</v>
          </cell>
          <cell r="N1352">
            <v>1283</v>
          </cell>
          <cell r="O1352">
            <v>1283</v>
          </cell>
          <cell r="P1352">
            <v>1283</v>
          </cell>
          <cell r="Q1352">
            <v>1287</v>
          </cell>
        </row>
        <row r="1353">
          <cell r="B1353" t="str">
            <v>30613053103</v>
          </cell>
          <cell r="C1353" t="str">
            <v>30613</v>
          </cell>
          <cell r="D1353">
            <v>3103</v>
          </cell>
          <cell r="E1353">
            <v>12800</v>
          </cell>
          <cell r="F1353">
            <v>1067</v>
          </cell>
          <cell r="G1353">
            <v>1067</v>
          </cell>
          <cell r="H1353">
            <v>1067</v>
          </cell>
          <cell r="I1353">
            <v>1067</v>
          </cell>
          <cell r="J1353">
            <v>1067</v>
          </cell>
          <cell r="K1353">
            <v>1067</v>
          </cell>
          <cell r="L1353">
            <v>1067</v>
          </cell>
          <cell r="M1353">
            <v>1067</v>
          </cell>
          <cell r="N1353">
            <v>1067</v>
          </cell>
          <cell r="O1353">
            <v>1067</v>
          </cell>
          <cell r="P1353">
            <v>1067</v>
          </cell>
          <cell r="Q1353">
            <v>1063</v>
          </cell>
        </row>
        <row r="1354">
          <cell r="B1354" t="str">
            <v>30613053302</v>
          </cell>
          <cell r="C1354" t="str">
            <v>30613</v>
          </cell>
          <cell r="D1354">
            <v>3302</v>
          </cell>
          <cell r="E1354">
            <v>15600</v>
          </cell>
          <cell r="F1354">
            <v>1300</v>
          </cell>
          <cell r="G1354">
            <v>1300</v>
          </cell>
          <cell r="H1354">
            <v>1300</v>
          </cell>
          <cell r="I1354">
            <v>1300</v>
          </cell>
          <cell r="J1354">
            <v>1300</v>
          </cell>
          <cell r="K1354">
            <v>1300</v>
          </cell>
          <cell r="L1354">
            <v>1300</v>
          </cell>
          <cell r="M1354">
            <v>1300</v>
          </cell>
          <cell r="N1354">
            <v>1300</v>
          </cell>
          <cell r="O1354">
            <v>1300</v>
          </cell>
          <cell r="P1354">
            <v>1300</v>
          </cell>
          <cell r="Q1354">
            <v>1300</v>
          </cell>
        </row>
        <row r="1355">
          <cell r="B1355" t="str">
            <v>30614052103</v>
          </cell>
          <cell r="C1355" t="str">
            <v>30614</v>
          </cell>
          <cell r="D1355">
            <v>2103</v>
          </cell>
          <cell r="E1355">
            <v>1600</v>
          </cell>
          <cell r="F1355">
            <v>133</v>
          </cell>
          <cell r="G1355">
            <v>133</v>
          </cell>
          <cell r="H1355">
            <v>133</v>
          </cell>
          <cell r="I1355">
            <v>133</v>
          </cell>
          <cell r="J1355">
            <v>133</v>
          </cell>
          <cell r="K1355">
            <v>133</v>
          </cell>
          <cell r="L1355">
            <v>133</v>
          </cell>
          <cell r="M1355">
            <v>133</v>
          </cell>
          <cell r="N1355">
            <v>133</v>
          </cell>
          <cell r="O1355">
            <v>133</v>
          </cell>
          <cell r="P1355">
            <v>133</v>
          </cell>
          <cell r="Q1355">
            <v>137</v>
          </cell>
        </row>
        <row r="1356">
          <cell r="B1356" t="str">
            <v>30614053101</v>
          </cell>
          <cell r="C1356" t="str">
            <v>30614</v>
          </cell>
          <cell r="D1356">
            <v>3101</v>
          </cell>
          <cell r="E1356">
            <v>4300</v>
          </cell>
          <cell r="F1356">
            <v>358</v>
          </cell>
          <cell r="G1356">
            <v>358</v>
          </cell>
          <cell r="H1356">
            <v>358</v>
          </cell>
          <cell r="I1356">
            <v>358</v>
          </cell>
          <cell r="J1356">
            <v>358</v>
          </cell>
          <cell r="K1356">
            <v>358</v>
          </cell>
          <cell r="L1356">
            <v>358</v>
          </cell>
          <cell r="M1356">
            <v>358</v>
          </cell>
          <cell r="N1356">
            <v>358</v>
          </cell>
          <cell r="O1356">
            <v>358</v>
          </cell>
          <cell r="P1356">
            <v>358</v>
          </cell>
          <cell r="Q1356">
            <v>362</v>
          </cell>
        </row>
        <row r="1357">
          <cell r="B1357" t="str">
            <v>30615052103</v>
          </cell>
          <cell r="C1357" t="str">
            <v>30615</v>
          </cell>
          <cell r="D1357">
            <v>2103</v>
          </cell>
          <cell r="E1357">
            <v>234800</v>
          </cell>
          <cell r="F1357">
            <v>19567</v>
          </cell>
          <cell r="G1357">
            <v>19567</v>
          </cell>
          <cell r="H1357">
            <v>19567</v>
          </cell>
          <cell r="I1357">
            <v>19567</v>
          </cell>
          <cell r="J1357">
            <v>19567</v>
          </cell>
          <cell r="K1357">
            <v>19567</v>
          </cell>
          <cell r="L1357">
            <v>19567</v>
          </cell>
          <cell r="M1357">
            <v>19567</v>
          </cell>
          <cell r="N1357">
            <v>19567</v>
          </cell>
          <cell r="O1357">
            <v>19567</v>
          </cell>
          <cell r="P1357">
            <v>19567</v>
          </cell>
          <cell r="Q1357">
            <v>19563</v>
          </cell>
        </row>
        <row r="1358">
          <cell r="B1358" t="str">
            <v>30615052202</v>
          </cell>
          <cell r="C1358" t="str">
            <v>30615</v>
          </cell>
          <cell r="D1358">
            <v>2202</v>
          </cell>
          <cell r="E1358">
            <v>1195882</v>
          </cell>
          <cell r="F1358">
            <v>99657</v>
          </cell>
          <cell r="G1358">
            <v>99657</v>
          </cell>
          <cell r="H1358">
            <v>99657</v>
          </cell>
          <cell r="I1358">
            <v>99657</v>
          </cell>
          <cell r="J1358">
            <v>99657</v>
          </cell>
          <cell r="K1358">
            <v>99657</v>
          </cell>
          <cell r="L1358">
            <v>99657</v>
          </cell>
          <cell r="M1358">
            <v>99657</v>
          </cell>
          <cell r="N1358">
            <v>99657</v>
          </cell>
          <cell r="O1358">
            <v>99657</v>
          </cell>
          <cell r="P1358">
            <v>99657</v>
          </cell>
          <cell r="Q1358">
            <v>99655</v>
          </cell>
        </row>
        <row r="1359">
          <cell r="B1359" t="str">
            <v>30615052800</v>
          </cell>
          <cell r="C1359" t="str">
            <v>30615</v>
          </cell>
          <cell r="D1359">
            <v>2800</v>
          </cell>
          <cell r="E1359">
            <v>776052</v>
          </cell>
          <cell r="F1359">
            <v>64671</v>
          </cell>
          <cell r="G1359">
            <v>64671</v>
          </cell>
          <cell r="H1359">
            <v>64671</v>
          </cell>
          <cell r="I1359">
            <v>64671</v>
          </cell>
          <cell r="J1359">
            <v>64671</v>
          </cell>
          <cell r="K1359">
            <v>64671</v>
          </cell>
          <cell r="L1359">
            <v>64671</v>
          </cell>
          <cell r="M1359">
            <v>64671</v>
          </cell>
          <cell r="N1359">
            <v>64671</v>
          </cell>
          <cell r="O1359">
            <v>64671</v>
          </cell>
          <cell r="P1359">
            <v>64671</v>
          </cell>
          <cell r="Q1359">
            <v>64671</v>
          </cell>
        </row>
        <row r="1360">
          <cell r="B1360" t="str">
            <v>30615052900</v>
          </cell>
          <cell r="C1360" t="str">
            <v>30615</v>
          </cell>
          <cell r="D1360">
            <v>2900</v>
          </cell>
          <cell r="E1360">
            <v>25700</v>
          </cell>
          <cell r="F1360">
            <v>2142</v>
          </cell>
          <cell r="G1360">
            <v>2142</v>
          </cell>
          <cell r="H1360">
            <v>2142</v>
          </cell>
          <cell r="I1360">
            <v>2142</v>
          </cell>
          <cell r="J1360">
            <v>2142</v>
          </cell>
          <cell r="K1360">
            <v>2142</v>
          </cell>
          <cell r="L1360">
            <v>2142</v>
          </cell>
          <cell r="M1360">
            <v>2142</v>
          </cell>
          <cell r="N1360">
            <v>2142</v>
          </cell>
          <cell r="O1360">
            <v>2142</v>
          </cell>
          <cell r="P1360">
            <v>2142</v>
          </cell>
          <cell r="Q1360">
            <v>2138</v>
          </cell>
        </row>
        <row r="1361">
          <cell r="B1361" t="str">
            <v>30615053101</v>
          </cell>
          <cell r="C1361" t="str">
            <v>30615</v>
          </cell>
          <cell r="D1361">
            <v>3101</v>
          </cell>
          <cell r="E1361">
            <v>46200</v>
          </cell>
          <cell r="F1361">
            <v>3850</v>
          </cell>
          <cell r="G1361">
            <v>3850</v>
          </cell>
          <cell r="H1361">
            <v>3850</v>
          </cell>
          <cell r="I1361">
            <v>3850</v>
          </cell>
          <cell r="J1361">
            <v>3850</v>
          </cell>
          <cell r="K1361">
            <v>3850</v>
          </cell>
          <cell r="L1361">
            <v>3850</v>
          </cell>
          <cell r="M1361">
            <v>3850</v>
          </cell>
          <cell r="N1361">
            <v>3850</v>
          </cell>
          <cell r="O1361">
            <v>3850</v>
          </cell>
          <cell r="P1361">
            <v>3850</v>
          </cell>
          <cell r="Q1361">
            <v>3850</v>
          </cell>
        </row>
        <row r="1362">
          <cell r="B1362" t="str">
            <v>30615053103</v>
          </cell>
          <cell r="C1362" t="str">
            <v>30615</v>
          </cell>
          <cell r="D1362">
            <v>3103</v>
          </cell>
          <cell r="E1362">
            <v>23100</v>
          </cell>
          <cell r="F1362">
            <v>1925</v>
          </cell>
          <cell r="G1362">
            <v>1925</v>
          </cell>
          <cell r="H1362">
            <v>1925</v>
          </cell>
          <cell r="I1362">
            <v>1925</v>
          </cell>
          <cell r="J1362">
            <v>1925</v>
          </cell>
          <cell r="K1362">
            <v>1925</v>
          </cell>
          <cell r="L1362">
            <v>1925</v>
          </cell>
          <cell r="M1362">
            <v>1925</v>
          </cell>
          <cell r="N1362">
            <v>1925</v>
          </cell>
          <cell r="O1362">
            <v>1925</v>
          </cell>
          <cell r="P1362">
            <v>1925</v>
          </cell>
          <cell r="Q1362">
            <v>1925</v>
          </cell>
        </row>
        <row r="1363">
          <cell r="B1363" t="str">
            <v>30615053302</v>
          </cell>
          <cell r="C1363" t="str">
            <v>30615</v>
          </cell>
          <cell r="D1363">
            <v>3302</v>
          </cell>
          <cell r="E1363">
            <v>103800</v>
          </cell>
          <cell r="F1363">
            <v>8650</v>
          </cell>
          <cell r="G1363">
            <v>8650</v>
          </cell>
          <cell r="H1363">
            <v>8650</v>
          </cell>
          <cell r="I1363">
            <v>8650</v>
          </cell>
          <cell r="J1363">
            <v>8650</v>
          </cell>
          <cell r="K1363">
            <v>8650</v>
          </cell>
          <cell r="L1363">
            <v>8650</v>
          </cell>
          <cell r="M1363">
            <v>8650</v>
          </cell>
          <cell r="N1363">
            <v>8650</v>
          </cell>
          <cell r="O1363">
            <v>8650</v>
          </cell>
          <cell r="P1363">
            <v>8650</v>
          </cell>
          <cell r="Q1363">
            <v>8650</v>
          </cell>
        </row>
        <row r="1364">
          <cell r="B1364" t="str">
            <v>30615053303</v>
          </cell>
          <cell r="C1364" t="str">
            <v>30615</v>
          </cell>
          <cell r="D1364">
            <v>3303</v>
          </cell>
          <cell r="E1364">
            <v>64200</v>
          </cell>
          <cell r="F1364">
            <v>5350</v>
          </cell>
          <cell r="G1364">
            <v>5350</v>
          </cell>
          <cell r="H1364">
            <v>5350</v>
          </cell>
          <cell r="I1364">
            <v>5350</v>
          </cell>
          <cell r="J1364">
            <v>5350</v>
          </cell>
          <cell r="K1364">
            <v>5350</v>
          </cell>
          <cell r="L1364">
            <v>5350</v>
          </cell>
          <cell r="M1364">
            <v>5350</v>
          </cell>
          <cell r="N1364">
            <v>5350</v>
          </cell>
          <cell r="O1364">
            <v>5350</v>
          </cell>
          <cell r="P1364">
            <v>5350</v>
          </cell>
          <cell r="Q1364">
            <v>5350</v>
          </cell>
        </row>
        <row r="1365">
          <cell r="B1365" t="str">
            <v>30616052103</v>
          </cell>
          <cell r="C1365" t="str">
            <v>30616</v>
          </cell>
          <cell r="D1365">
            <v>2103</v>
          </cell>
          <cell r="E1365">
            <v>7400</v>
          </cell>
          <cell r="F1365">
            <v>617</v>
          </cell>
          <cell r="G1365">
            <v>617</v>
          </cell>
          <cell r="H1365">
            <v>617</v>
          </cell>
          <cell r="I1365">
            <v>617</v>
          </cell>
          <cell r="J1365">
            <v>617</v>
          </cell>
          <cell r="K1365">
            <v>617</v>
          </cell>
          <cell r="L1365">
            <v>617</v>
          </cell>
          <cell r="M1365">
            <v>617</v>
          </cell>
          <cell r="N1365">
            <v>617</v>
          </cell>
          <cell r="O1365">
            <v>617</v>
          </cell>
          <cell r="P1365">
            <v>617</v>
          </cell>
          <cell r="Q1365">
            <v>613</v>
          </cell>
        </row>
        <row r="1366">
          <cell r="B1366" t="str">
            <v>30616053103</v>
          </cell>
          <cell r="C1366" t="str">
            <v>30616</v>
          </cell>
          <cell r="D1366">
            <v>3103</v>
          </cell>
          <cell r="E1366">
            <v>15900</v>
          </cell>
          <cell r="F1366">
            <v>1325</v>
          </cell>
          <cell r="G1366">
            <v>1325</v>
          </cell>
          <cell r="H1366">
            <v>1325</v>
          </cell>
          <cell r="I1366">
            <v>1325</v>
          </cell>
          <cell r="J1366">
            <v>1325</v>
          </cell>
          <cell r="K1366">
            <v>1325</v>
          </cell>
          <cell r="L1366">
            <v>1325</v>
          </cell>
          <cell r="M1366">
            <v>1325</v>
          </cell>
          <cell r="N1366">
            <v>1325</v>
          </cell>
          <cell r="O1366">
            <v>1325</v>
          </cell>
          <cell r="P1366">
            <v>1325</v>
          </cell>
          <cell r="Q1366">
            <v>1325</v>
          </cell>
        </row>
        <row r="1367">
          <cell r="B1367" t="str">
            <v>30617052103</v>
          </cell>
          <cell r="C1367" t="str">
            <v>30617</v>
          </cell>
          <cell r="D1367">
            <v>2103</v>
          </cell>
          <cell r="E1367">
            <v>17600</v>
          </cell>
          <cell r="F1367">
            <v>1467</v>
          </cell>
          <cell r="G1367">
            <v>1467</v>
          </cell>
          <cell r="H1367">
            <v>1467</v>
          </cell>
          <cell r="I1367">
            <v>1467</v>
          </cell>
          <cell r="J1367">
            <v>1467</v>
          </cell>
          <cell r="K1367">
            <v>1467</v>
          </cell>
          <cell r="L1367">
            <v>1467</v>
          </cell>
          <cell r="M1367">
            <v>1467</v>
          </cell>
          <cell r="N1367">
            <v>1467</v>
          </cell>
          <cell r="O1367">
            <v>1467</v>
          </cell>
          <cell r="P1367">
            <v>1467</v>
          </cell>
          <cell r="Q1367">
            <v>1463</v>
          </cell>
        </row>
        <row r="1368">
          <cell r="B1368" t="str">
            <v>30617052801</v>
          </cell>
          <cell r="C1368" t="str">
            <v>30617</v>
          </cell>
          <cell r="D1368">
            <v>2801</v>
          </cell>
          <cell r="E1368">
            <v>1780100</v>
          </cell>
          <cell r="F1368">
            <v>148342</v>
          </cell>
          <cell r="G1368">
            <v>148342</v>
          </cell>
          <cell r="H1368">
            <v>148342</v>
          </cell>
          <cell r="I1368">
            <v>148342</v>
          </cell>
          <cell r="J1368">
            <v>148342</v>
          </cell>
          <cell r="K1368">
            <v>148342</v>
          </cell>
          <cell r="L1368">
            <v>148342</v>
          </cell>
          <cell r="M1368">
            <v>148342</v>
          </cell>
          <cell r="N1368">
            <v>148342</v>
          </cell>
          <cell r="O1368">
            <v>148342</v>
          </cell>
          <cell r="P1368">
            <v>148342</v>
          </cell>
          <cell r="Q1368">
            <v>148338</v>
          </cell>
        </row>
        <row r="1369">
          <cell r="B1369" t="str">
            <v>30617052900</v>
          </cell>
          <cell r="C1369" t="str">
            <v>30617</v>
          </cell>
          <cell r="D1369">
            <v>2900</v>
          </cell>
          <cell r="E1369">
            <v>17600</v>
          </cell>
          <cell r="F1369">
            <v>1467</v>
          </cell>
          <cell r="G1369">
            <v>1467</v>
          </cell>
          <cell r="H1369">
            <v>1467</v>
          </cell>
          <cell r="I1369">
            <v>1467</v>
          </cell>
          <cell r="J1369">
            <v>1467</v>
          </cell>
          <cell r="K1369">
            <v>1467</v>
          </cell>
          <cell r="L1369">
            <v>1467</v>
          </cell>
          <cell r="M1369">
            <v>1467</v>
          </cell>
          <cell r="N1369">
            <v>1467</v>
          </cell>
          <cell r="O1369">
            <v>1467</v>
          </cell>
          <cell r="P1369">
            <v>1467</v>
          </cell>
          <cell r="Q1369">
            <v>1463</v>
          </cell>
        </row>
        <row r="1370">
          <cell r="B1370" t="str">
            <v>30617052914</v>
          </cell>
          <cell r="C1370" t="str">
            <v>30617</v>
          </cell>
          <cell r="D1370">
            <v>2914</v>
          </cell>
          <cell r="E1370">
            <v>395900</v>
          </cell>
          <cell r="F1370">
            <v>32992</v>
          </cell>
          <cell r="G1370">
            <v>32992</v>
          </cell>
          <cell r="H1370">
            <v>32992</v>
          </cell>
          <cell r="I1370">
            <v>32992</v>
          </cell>
          <cell r="J1370">
            <v>32992</v>
          </cell>
          <cell r="K1370">
            <v>32992</v>
          </cell>
          <cell r="L1370">
            <v>32992</v>
          </cell>
          <cell r="M1370">
            <v>32992</v>
          </cell>
          <cell r="N1370">
            <v>32992</v>
          </cell>
          <cell r="O1370">
            <v>32992</v>
          </cell>
          <cell r="P1370">
            <v>32992</v>
          </cell>
          <cell r="Q1370">
            <v>32988</v>
          </cell>
        </row>
        <row r="1371">
          <cell r="B1371" t="str">
            <v>30617053101</v>
          </cell>
          <cell r="C1371" t="str">
            <v>30617</v>
          </cell>
          <cell r="D1371">
            <v>3101</v>
          </cell>
          <cell r="E1371">
            <v>362700</v>
          </cell>
          <cell r="F1371">
            <v>30225</v>
          </cell>
          <cell r="G1371">
            <v>30225</v>
          </cell>
          <cell r="H1371">
            <v>30225</v>
          </cell>
          <cell r="I1371">
            <v>30225</v>
          </cell>
          <cell r="J1371">
            <v>30225</v>
          </cell>
          <cell r="K1371">
            <v>30225</v>
          </cell>
          <cell r="L1371">
            <v>30225</v>
          </cell>
          <cell r="M1371">
            <v>30225</v>
          </cell>
          <cell r="N1371">
            <v>30225</v>
          </cell>
          <cell r="O1371">
            <v>30225</v>
          </cell>
          <cell r="P1371">
            <v>30225</v>
          </cell>
          <cell r="Q1371">
            <v>30225</v>
          </cell>
        </row>
        <row r="1372">
          <cell r="B1372" t="str">
            <v>30617053103</v>
          </cell>
          <cell r="C1372" t="str">
            <v>30617</v>
          </cell>
          <cell r="D1372">
            <v>3103</v>
          </cell>
          <cell r="E1372">
            <v>45700</v>
          </cell>
          <cell r="F1372">
            <v>3808</v>
          </cell>
          <cell r="G1372">
            <v>3808</v>
          </cell>
          <cell r="H1372">
            <v>3808</v>
          </cell>
          <cell r="I1372">
            <v>3808</v>
          </cell>
          <cell r="J1372">
            <v>3808</v>
          </cell>
          <cell r="K1372">
            <v>3808</v>
          </cell>
          <cell r="L1372">
            <v>3808</v>
          </cell>
          <cell r="M1372">
            <v>3808</v>
          </cell>
          <cell r="N1372">
            <v>3808</v>
          </cell>
          <cell r="O1372">
            <v>3808</v>
          </cell>
          <cell r="P1372">
            <v>3808</v>
          </cell>
          <cell r="Q1372">
            <v>3812</v>
          </cell>
        </row>
        <row r="1373">
          <cell r="B1373" t="str">
            <v>30617053302</v>
          </cell>
          <cell r="C1373" t="str">
            <v>30617</v>
          </cell>
          <cell r="D1373">
            <v>3302</v>
          </cell>
          <cell r="E1373">
            <v>112700</v>
          </cell>
          <cell r="F1373">
            <v>9392</v>
          </cell>
          <cell r="G1373">
            <v>9392</v>
          </cell>
          <cell r="H1373">
            <v>9392</v>
          </cell>
          <cell r="I1373">
            <v>9392</v>
          </cell>
          <cell r="J1373">
            <v>9392</v>
          </cell>
          <cell r="K1373">
            <v>9392</v>
          </cell>
          <cell r="L1373">
            <v>9392</v>
          </cell>
          <cell r="M1373">
            <v>9392</v>
          </cell>
          <cell r="N1373">
            <v>9392</v>
          </cell>
          <cell r="O1373">
            <v>9392</v>
          </cell>
          <cell r="P1373">
            <v>9392</v>
          </cell>
          <cell r="Q1373">
            <v>9388</v>
          </cell>
        </row>
        <row r="1374">
          <cell r="B1374" t="str">
            <v>30617053303</v>
          </cell>
          <cell r="C1374" t="str">
            <v>30617</v>
          </cell>
          <cell r="D1374">
            <v>3303</v>
          </cell>
          <cell r="E1374">
            <v>21400</v>
          </cell>
          <cell r="F1374">
            <v>1783</v>
          </cell>
          <cell r="G1374">
            <v>1783</v>
          </cell>
          <cell r="H1374">
            <v>1783</v>
          </cell>
          <cell r="I1374">
            <v>1783</v>
          </cell>
          <cell r="J1374">
            <v>1783</v>
          </cell>
          <cell r="K1374">
            <v>1783</v>
          </cell>
          <cell r="L1374">
            <v>1783</v>
          </cell>
          <cell r="M1374">
            <v>1783</v>
          </cell>
          <cell r="N1374">
            <v>1783</v>
          </cell>
          <cell r="O1374">
            <v>1783</v>
          </cell>
          <cell r="P1374">
            <v>1783</v>
          </cell>
          <cell r="Q1374">
            <v>1787</v>
          </cell>
        </row>
        <row r="1375">
          <cell r="B1375" t="str">
            <v>30618052103</v>
          </cell>
          <cell r="C1375" t="str">
            <v>30618</v>
          </cell>
          <cell r="D1375">
            <v>2103</v>
          </cell>
          <cell r="E1375">
            <v>54100</v>
          </cell>
          <cell r="F1375">
            <v>4508</v>
          </cell>
          <cell r="G1375">
            <v>4508</v>
          </cell>
          <cell r="H1375">
            <v>4508</v>
          </cell>
          <cell r="I1375">
            <v>4508</v>
          </cell>
          <cell r="J1375">
            <v>4508</v>
          </cell>
          <cell r="K1375">
            <v>4508</v>
          </cell>
          <cell r="L1375">
            <v>4508</v>
          </cell>
          <cell r="M1375">
            <v>4508</v>
          </cell>
          <cell r="N1375">
            <v>4508</v>
          </cell>
          <cell r="O1375">
            <v>4508</v>
          </cell>
          <cell r="P1375">
            <v>4508</v>
          </cell>
          <cell r="Q1375">
            <v>4512</v>
          </cell>
        </row>
        <row r="1376">
          <cell r="B1376" t="str">
            <v>30618052900</v>
          </cell>
          <cell r="C1376" t="str">
            <v>30618</v>
          </cell>
          <cell r="D1376">
            <v>2900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</row>
        <row r="1377">
          <cell r="B1377" t="str">
            <v>30618053101</v>
          </cell>
          <cell r="C1377" t="str">
            <v>30618</v>
          </cell>
          <cell r="D1377">
            <v>3101</v>
          </cell>
          <cell r="E1377">
            <v>32500</v>
          </cell>
          <cell r="F1377">
            <v>2708</v>
          </cell>
          <cell r="G1377">
            <v>2708</v>
          </cell>
          <cell r="H1377">
            <v>2708</v>
          </cell>
          <cell r="I1377">
            <v>2708</v>
          </cell>
          <cell r="J1377">
            <v>2708</v>
          </cell>
          <cell r="K1377">
            <v>2708</v>
          </cell>
          <cell r="L1377">
            <v>2708</v>
          </cell>
          <cell r="M1377">
            <v>2708</v>
          </cell>
          <cell r="N1377">
            <v>2708</v>
          </cell>
          <cell r="O1377">
            <v>2708</v>
          </cell>
          <cell r="P1377">
            <v>2708</v>
          </cell>
          <cell r="Q1377">
            <v>2712</v>
          </cell>
        </row>
        <row r="1378">
          <cell r="B1378" t="str">
            <v>30618053401</v>
          </cell>
          <cell r="C1378" t="str">
            <v>30618</v>
          </cell>
          <cell r="D1378">
            <v>3401</v>
          </cell>
          <cell r="E1378">
            <v>59700</v>
          </cell>
          <cell r="F1378">
            <v>4975</v>
          </cell>
          <cell r="G1378">
            <v>4975</v>
          </cell>
          <cell r="H1378">
            <v>4975</v>
          </cell>
          <cell r="I1378">
            <v>4975</v>
          </cell>
          <cell r="J1378">
            <v>4975</v>
          </cell>
          <cell r="K1378">
            <v>4975</v>
          </cell>
          <cell r="L1378">
            <v>4975</v>
          </cell>
          <cell r="M1378">
            <v>4975</v>
          </cell>
          <cell r="N1378">
            <v>4975</v>
          </cell>
          <cell r="O1378">
            <v>4975</v>
          </cell>
          <cell r="P1378">
            <v>4975</v>
          </cell>
          <cell r="Q1378">
            <v>4975</v>
          </cell>
        </row>
        <row r="1379">
          <cell r="B1379" t="str">
            <v>30619052900</v>
          </cell>
          <cell r="C1379" t="str">
            <v>30619</v>
          </cell>
          <cell r="D1379">
            <v>2900</v>
          </cell>
          <cell r="E1379">
            <v>12800</v>
          </cell>
          <cell r="F1379">
            <v>1067</v>
          </cell>
          <cell r="G1379">
            <v>1067</v>
          </cell>
          <cell r="H1379">
            <v>1067</v>
          </cell>
          <cell r="I1379">
            <v>1067</v>
          </cell>
          <cell r="J1379">
            <v>1067</v>
          </cell>
          <cell r="K1379">
            <v>1067</v>
          </cell>
          <cell r="L1379">
            <v>1067</v>
          </cell>
          <cell r="M1379">
            <v>1067</v>
          </cell>
          <cell r="N1379">
            <v>1067</v>
          </cell>
          <cell r="O1379">
            <v>1067</v>
          </cell>
          <cell r="P1379">
            <v>1067</v>
          </cell>
          <cell r="Q1379">
            <v>1063</v>
          </cell>
        </row>
        <row r="1380">
          <cell r="B1380" t="str">
            <v>30619053101</v>
          </cell>
          <cell r="C1380" t="str">
            <v>30619</v>
          </cell>
          <cell r="D1380">
            <v>3101</v>
          </cell>
          <cell r="E1380">
            <v>15400</v>
          </cell>
          <cell r="F1380">
            <v>1283</v>
          </cell>
          <cell r="G1380">
            <v>1283</v>
          </cell>
          <cell r="H1380">
            <v>1283</v>
          </cell>
          <cell r="I1380">
            <v>1283</v>
          </cell>
          <cell r="J1380">
            <v>1283</v>
          </cell>
          <cell r="K1380">
            <v>1283</v>
          </cell>
          <cell r="L1380">
            <v>1283</v>
          </cell>
          <cell r="M1380">
            <v>1283</v>
          </cell>
          <cell r="N1380">
            <v>1283</v>
          </cell>
          <cell r="O1380">
            <v>1283</v>
          </cell>
          <cell r="P1380">
            <v>1283</v>
          </cell>
          <cell r="Q1380">
            <v>1287</v>
          </cell>
        </row>
        <row r="1381">
          <cell r="B1381" t="str">
            <v>30619053103</v>
          </cell>
          <cell r="C1381" t="str">
            <v>30619</v>
          </cell>
          <cell r="D1381">
            <v>3103</v>
          </cell>
          <cell r="E1381">
            <v>12800</v>
          </cell>
          <cell r="F1381">
            <v>1067</v>
          </cell>
          <cell r="G1381">
            <v>1067</v>
          </cell>
          <cell r="H1381">
            <v>1067</v>
          </cell>
          <cell r="I1381">
            <v>1067</v>
          </cell>
          <cell r="J1381">
            <v>1067</v>
          </cell>
          <cell r="K1381">
            <v>1067</v>
          </cell>
          <cell r="L1381">
            <v>1067</v>
          </cell>
          <cell r="M1381">
            <v>1067</v>
          </cell>
          <cell r="N1381">
            <v>1067</v>
          </cell>
          <cell r="O1381">
            <v>1067</v>
          </cell>
          <cell r="P1381">
            <v>1067</v>
          </cell>
          <cell r="Q1381">
            <v>1063</v>
          </cell>
        </row>
        <row r="1382">
          <cell r="B1382" t="str">
            <v>30619053302</v>
          </cell>
          <cell r="C1382" t="str">
            <v>30619</v>
          </cell>
          <cell r="D1382">
            <v>3302</v>
          </cell>
          <cell r="E1382">
            <v>15600</v>
          </cell>
          <cell r="F1382">
            <v>1300</v>
          </cell>
          <cell r="G1382">
            <v>1300</v>
          </cell>
          <cell r="H1382">
            <v>1300</v>
          </cell>
          <cell r="I1382">
            <v>1300</v>
          </cell>
          <cell r="J1382">
            <v>1300</v>
          </cell>
          <cell r="K1382">
            <v>1300</v>
          </cell>
          <cell r="L1382">
            <v>1300</v>
          </cell>
          <cell r="M1382">
            <v>1300</v>
          </cell>
          <cell r="N1382">
            <v>1300</v>
          </cell>
          <cell r="O1382">
            <v>1300</v>
          </cell>
          <cell r="P1382">
            <v>1300</v>
          </cell>
          <cell r="Q1382">
            <v>1300</v>
          </cell>
        </row>
        <row r="1383">
          <cell r="B1383" t="str">
            <v>30620052900</v>
          </cell>
          <cell r="C1383" t="str">
            <v>30620</v>
          </cell>
          <cell r="D1383">
            <v>2900</v>
          </cell>
          <cell r="E1383">
            <v>12800</v>
          </cell>
          <cell r="F1383">
            <v>1067</v>
          </cell>
          <cell r="G1383">
            <v>1067</v>
          </cell>
          <cell r="H1383">
            <v>1067</v>
          </cell>
          <cell r="I1383">
            <v>1067</v>
          </cell>
          <cell r="J1383">
            <v>1067</v>
          </cell>
          <cell r="K1383">
            <v>1067</v>
          </cell>
          <cell r="L1383">
            <v>1067</v>
          </cell>
          <cell r="M1383">
            <v>1067</v>
          </cell>
          <cell r="N1383">
            <v>1067</v>
          </cell>
          <cell r="O1383">
            <v>1067</v>
          </cell>
          <cell r="P1383">
            <v>1067</v>
          </cell>
          <cell r="Q1383">
            <v>1063</v>
          </cell>
        </row>
        <row r="1384">
          <cell r="B1384" t="str">
            <v>30620053101</v>
          </cell>
          <cell r="C1384" t="str">
            <v>30620</v>
          </cell>
          <cell r="D1384">
            <v>3101</v>
          </cell>
          <cell r="E1384">
            <v>15400</v>
          </cell>
          <cell r="F1384">
            <v>1283</v>
          </cell>
          <cell r="G1384">
            <v>1283</v>
          </cell>
          <cell r="H1384">
            <v>1283</v>
          </cell>
          <cell r="I1384">
            <v>1283</v>
          </cell>
          <cell r="J1384">
            <v>1283</v>
          </cell>
          <cell r="K1384">
            <v>1283</v>
          </cell>
          <cell r="L1384">
            <v>1283</v>
          </cell>
          <cell r="M1384">
            <v>1283</v>
          </cell>
          <cell r="N1384">
            <v>1283</v>
          </cell>
          <cell r="O1384">
            <v>1283</v>
          </cell>
          <cell r="P1384">
            <v>1283</v>
          </cell>
          <cell r="Q1384">
            <v>1287</v>
          </cell>
        </row>
        <row r="1385">
          <cell r="B1385" t="str">
            <v>30620053103</v>
          </cell>
          <cell r="C1385" t="str">
            <v>30620</v>
          </cell>
          <cell r="D1385">
            <v>3103</v>
          </cell>
          <cell r="E1385">
            <v>12800</v>
          </cell>
          <cell r="F1385">
            <v>1067</v>
          </cell>
          <cell r="G1385">
            <v>1067</v>
          </cell>
          <cell r="H1385">
            <v>1067</v>
          </cell>
          <cell r="I1385">
            <v>1067</v>
          </cell>
          <cell r="J1385">
            <v>1067</v>
          </cell>
          <cell r="K1385">
            <v>1067</v>
          </cell>
          <cell r="L1385">
            <v>1067</v>
          </cell>
          <cell r="M1385">
            <v>1067</v>
          </cell>
          <cell r="N1385">
            <v>1067</v>
          </cell>
          <cell r="O1385">
            <v>1067</v>
          </cell>
          <cell r="P1385">
            <v>1067</v>
          </cell>
          <cell r="Q1385">
            <v>1063</v>
          </cell>
        </row>
        <row r="1386">
          <cell r="B1386" t="str">
            <v>30620053302</v>
          </cell>
          <cell r="C1386" t="str">
            <v>30620</v>
          </cell>
          <cell r="D1386">
            <v>3302</v>
          </cell>
          <cell r="E1386">
            <v>15600</v>
          </cell>
          <cell r="F1386">
            <v>1300</v>
          </cell>
          <cell r="G1386">
            <v>1300</v>
          </cell>
          <cell r="H1386">
            <v>1300</v>
          </cell>
          <cell r="I1386">
            <v>1300</v>
          </cell>
          <cell r="J1386">
            <v>1300</v>
          </cell>
          <cell r="K1386">
            <v>1300</v>
          </cell>
          <cell r="L1386">
            <v>1300</v>
          </cell>
          <cell r="M1386">
            <v>1300</v>
          </cell>
          <cell r="N1386">
            <v>1300</v>
          </cell>
          <cell r="O1386">
            <v>1300</v>
          </cell>
          <cell r="P1386">
            <v>1300</v>
          </cell>
          <cell r="Q1386">
            <v>1300</v>
          </cell>
        </row>
        <row r="1387">
          <cell r="B1387" t="str">
            <v>30621052900</v>
          </cell>
          <cell r="C1387" t="str">
            <v>30621</v>
          </cell>
          <cell r="D1387">
            <v>2900</v>
          </cell>
          <cell r="E1387">
            <v>12800</v>
          </cell>
          <cell r="F1387">
            <v>1067</v>
          </cell>
          <cell r="G1387">
            <v>1067</v>
          </cell>
          <cell r="H1387">
            <v>1067</v>
          </cell>
          <cell r="I1387">
            <v>1067</v>
          </cell>
          <cell r="J1387">
            <v>1067</v>
          </cell>
          <cell r="K1387">
            <v>1067</v>
          </cell>
          <cell r="L1387">
            <v>1067</v>
          </cell>
          <cell r="M1387">
            <v>1067</v>
          </cell>
          <cell r="N1387">
            <v>1067</v>
          </cell>
          <cell r="O1387">
            <v>1067</v>
          </cell>
          <cell r="P1387">
            <v>1067</v>
          </cell>
          <cell r="Q1387">
            <v>1063</v>
          </cell>
        </row>
        <row r="1388">
          <cell r="B1388" t="str">
            <v>30621053101</v>
          </cell>
          <cell r="C1388" t="str">
            <v>30621</v>
          </cell>
          <cell r="D1388">
            <v>3101</v>
          </cell>
          <cell r="E1388">
            <v>15400</v>
          </cell>
          <cell r="F1388">
            <v>1283</v>
          </cell>
          <cell r="G1388">
            <v>1283</v>
          </cell>
          <cell r="H1388">
            <v>1283</v>
          </cell>
          <cell r="I1388">
            <v>1283</v>
          </cell>
          <cell r="J1388">
            <v>1283</v>
          </cell>
          <cell r="K1388">
            <v>1283</v>
          </cell>
          <cell r="L1388">
            <v>1283</v>
          </cell>
          <cell r="M1388">
            <v>1283</v>
          </cell>
          <cell r="N1388">
            <v>1283</v>
          </cell>
          <cell r="O1388">
            <v>1283</v>
          </cell>
          <cell r="P1388">
            <v>1283</v>
          </cell>
          <cell r="Q1388">
            <v>1287</v>
          </cell>
        </row>
        <row r="1389">
          <cell r="B1389" t="str">
            <v>30621053103</v>
          </cell>
          <cell r="C1389" t="str">
            <v>30621</v>
          </cell>
          <cell r="D1389">
            <v>3103</v>
          </cell>
          <cell r="E1389">
            <v>12800</v>
          </cell>
          <cell r="F1389">
            <v>1067</v>
          </cell>
          <cell r="G1389">
            <v>1067</v>
          </cell>
          <cell r="H1389">
            <v>1067</v>
          </cell>
          <cell r="I1389">
            <v>1067</v>
          </cell>
          <cell r="J1389">
            <v>1067</v>
          </cell>
          <cell r="K1389">
            <v>1067</v>
          </cell>
          <cell r="L1389">
            <v>1067</v>
          </cell>
          <cell r="M1389">
            <v>1067</v>
          </cell>
          <cell r="N1389">
            <v>1067</v>
          </cell>
          <cell r="O1389">
            <v>1067</v>
          </cell>
          <cell r="P1389">
            <v>1067</v>
          </cell>
          <cell r="Q1389">
            <v>1063</v>
          </cell>
        </row>
        <row r="1390">
          <cell r="B1390" t="str">
            <v>30621053302</v>
          </cell>
          <cell r="C1390" t="str">
            <v>30621</v>
          </cell>
          <cell r="D1390">
            <v>3302</v>
          </cell>
          <cell r="E1390">
            <v>15600</v>
          </cell>
          <cell r="F1390">
            <v>1300</v>
          </cell>
          <cell r="G1390">
            <v>1300</v>
          </cell>
          <cell r="H1390">
            <v>1300</v>
          </cell>
          <cell r="I1390">
            <v>1300</v>
          </cell>
          <cell r="J1390">
            <v>1300</v>
          </cell>
          <cell r="K1390">
            <v>1300</v>
          </cell>
          <cell r="L1390">
            <v>1300</v>
          </cell>
          <cell r="M1390">
            <v>1300</v>
          </cell>
          <cell r="N1390">
            <v>1300</v>
          </cell>
          <cell r="O1390">
            <v>1300</v>
          </cell>
          <cell r="P1390">
            <v>1300</v>
          </cell>
          <cell r="Q1390">
            <v>1300</v>
          </cell>
        </row>
        <row r="1391">
          <cell r="B1391" t="str">
            <v>30622052900</v>
          </cell>
          <cell r="C1391" t="str">
            <v>30622</v>
          </cell>
          <cell r="D1391">
            <v>2900</v>
          </cell>
          <cell r="E1391">
            <v>12800</v>
          </cell>
          <cell r="F1391">
            <v>1067</v>
          </cell>
          <cell r="G1391">
            <v>1067</v>
          </cell>
          <cell r="H1391">
            <v>1067</v>
          </cell>
          <cell r="I1391">
            <v>1067</v>
          </cell>
          <cell r="J1391">
            <v>1067</v>
          </cell>
          <cell r="K1391">
            <v>1067</v>
          </cell>
          <cell r="L1391">
            <v>1067</v>
          </cell>
          <cell r="M1391">
            <v>1067</v>
          </cell>
          <cell r="N1391">
            <v>1067</v>
          </cell>
          <cell r="O1391">
            <v>1067</v>
          </cell>
          <cell r="P1391">
            <v>1067</v>
          </cell>
          <cell r="Q1391">
            <v>1063</v>
          </cell>
        </row>
        <row r="1392">
          <cell r="B1392" t="str">
            <v>30622053101</v>
          </cell>
          <cell r="C1392" t="str">
            <v>30622</v>
          </cell>
          <cell r="D1392">
            <v>3101</v>
          </cell>
          <cell r="E1392">
            <v>15400</v>
          </cell>
          <cell r="F1392">
            <v>1283</v>
          </cell>
          <cell r="G1392">
            <v>1283</v>
          </cell>
          <cell r="H1392">
            <v>1283</v>
          </cell>
          <cell r="I1392">
            <v>1283</v>
          </cell>
          <cell r="J1392">
            <v>1283</v>
          </cell>
          <cell r="K1392">
            <v>1283</v>
          </cell>
          <cell r="L1392">
            <v>1283</v>
          </cell>
          <cell r="M1392">
            <v>1283</v>
          </cell>
          <cell r="N1392">
            <v>1283</v>
          </cell>
          <cell r="O1392">
            <v>1283</v>
          </cell>
          <cell r="P1392">
            <v>1283</v>
          </cell>
          <cell r="Q1392">
            <v>1287</v>
          </cell>
        </row>
        <row r="1393">
          <cell r="B1393" t="str">
            <v>30622053103</v>
          </cell>
          <cell r="C1393" t="str">
            <v>30622</v>
          </cell>
          <cell r="D1393">
            <v>3103</v>
          </cell>
          <cell r="E1393">
            <v>12800</v>
          </cell>
          <cell r="F1393">
            <v>1067</v>
          </cell>
          <cell r="G1393">
            <v>1067</v>
          </cell>
          <cell r="H1393">
            <v>1067</v>
          </cell>
          <cell r="I1393">
            <v>1067</v>
          </cell>
          <cell r="J1393">
            <v>1067</v>
          </cell>
          <cell r="K1393">
            <v>1067</v>
          </cell>
          <cell r="L1393">
            <v>1067</v>
          </cell>
          <cell r="M1393">
            <v>1067</v>
          </cell>
          <cell r="N1393">
            <v>1067</v>
          </cell>
          <cell r="O1393">
            <v>1067</v>
          </cell>
          <cell r="P1393">
            <v>1067</v>
          </cell>
          <cell r="Q1393">
            <v>1063</v>
          </cell>
        </row>
        <row r="1394">
          <cell r="B1394" t="str">
            <v>30622053302</v>
          </cell>
          <cell r="C1394" t="str">
            <v>30622</v>
          </cell>
          <cell r="D1394">
            <v>3302</v>
          </cell>
          <cell r="E1394">
            <v>15600</v>
          </cell>
          <cell r="F1394">
            <v>1300</v>
          </cell>
          <cell r="G1394">
            <v>1300</v>
          </cell>
          <cell r="H1394">
            <v>1300</v>
          </cell>
          <cell r="I1394">
            <v>1300</v>
          </cell>
          <cell r="J1394">
            <v>1300</v>
          </cell>
          <cell r="K1394">
            <v>1300</v>
          </cell>
          <cell r="L1394">
            <v>1300</v>
          </cell>
          <cell r="M1394">
            <v>1300</v>
          </cell>
          <cell r="N1394">
            <v>1300</v>
          </cell>
          <cell r="O1394">
            <v>1300</v>
          </cell>
          <cell r="P1394">
            <v>1300</v>
          </cell>
          <cell r="Q1394">
            <v>1300</v>
          </cell>
        </row>
        <row r="1395">
          <cell r="B1395" t="str">
            <v>30623052900</v>
          </cell>
          <cell r="C1395" t="str">
            <v>30623</v>
          </cell>
          <cell r="D1395">
            <v>2900</v>
          </cell>
          <cell r="E1395">
            <v>12800</v>
          </cell>
          <cell r="F1395">
            <v>1067</v>
          </cell>
          <cell r="G1395">
            <v>1067</v>
          </cell>
          <cell r="H1395">
            <v>1067</v>
          </cell>
          <cell r="I1395">
            <v>1067</v>
          </cell>
          <cell r="J1395">
            <v>1067</v>
          </cell>
          <cell r="K1395">
            <v>1067</v>
          </cell>
          <cell r="L1395">
            <v>1067</v>
          </cell>
          <cell r="M1395">
            <v>1067</v>
          </cell>
          <cell r="N1395">
            <v>1067</v>
          </cell>
          <cell r="O1395">
            <v>1067</v>
          </cell>
          <cell r="P1395">
            <v>1067</v>
          </cell>
          <cell r="Q1395">
            <v>1063</v>
          </cell>
        </row>
        <row r="1396">
          <cell r="B1396" t="str">
            <v>30623053101</v>
          </cell>
          <cell r="C1396" t="str">
            <v>30623</v>
          </cell>
          <cell r="D1396">
            <v>3101</v>
          </cell>
          <cell r="E1396">
            <v>15400</v>
          </cell>
          <cell r="F1396">
            <v>1283</v>
          </cell>
          <cell r="G1396">
            <v>1283</v>
          </cell>
          <cell r="H1396">
            <v>1283</v>
          </cell>
          <cell r="I1396">
            <v>1283</v>
          </cell>
          <cell r="J1396">
            <v>1283</v>
          </cell>
          <cell r="K1396">
            <v>1283</v>
          </cell>
          <cell r="L1396">
            <v>1283</v>
          </cell>
          <cell r="M1396">
            <v>1283</v>
          </cell>
          <cell r="N1396">
            <v>1283</v>
          </cell>
          <cell r="O1396">
            <v>1283</v>
          </cell>
          <cell r="P1396">
            <v>1283</v>
          </cell>
          <cell r="Q1396">
            <v>1287</v>
          </cell>
        </row>
        <row r="1397">
          <cell r="B1397" t="str">
            <v>30623053103</v>
          </cell>
          <cell r="C1397" t="str">
            <v>30623</v>
          </cell>
          <cell r="D1397">
            <v>3103</v>
          </cell>
          <cell r="E1397">
            <v>12800</v>
          </cell>
          <cell r="F1397">
            <v>1067</v>
          </cell>
          <cell r="G1397">
            <v>1067</v>
          </cell>
          <cell r="H1397">
            <v>1067</v>
          </cell>
          <cell r="I1397">
            <v>1067</v>
          </cell>
          <cell r="J1397">
            <v>1067</v>
          </cell>
          <cell r="K1397">
            <v>1067</v>
          </cell>
          <cell r="L1397">
            <v>1067</v>
          </cell>
          <cell r="M1397">
            <v>1067</v>
          </cell>
          <cell r="N1397">
            <v>1067</v>
          </cell>
          <cell r="O1397">
            <v>1067</v>
          </cell>
          <cell r="P1397">
            <v>1067</v>
          </cell>
          <cell r="Q1397">
            <v>1063</v>
          </cell>
        </row>
        <row r="1398">
          <cell r="B1398" t="str">
            <v>30623053302</v>
          </cell>
          <cell r="C1398" t="str">
            <v>30623</v>
          </cell>
          <cell r="D1398">
            <v>3302</v>
          </cell>
          <cell r="E1398">
            <v>15600</v>
          </cell>
          <cell r="F1398">
            <v>1300</v>
          </cell>
          <cell r="G1398">
            <v>1300</v>
          </cell>
          <cell r="H1398">
            <v>1300</v>
          </cell>
          <cell r="I1398">
            <v>1300</v>
          </cell>
          <cell r="J1398">
            <v>1300</v>
          </cell>
          <cell r="K1398">
            <v>1300</v>
          </cell>
          <cell r="L1398">
            <v>1300</v>
          </cell>
          <cell r="M1398">
            <v>1300</v>
          </cell>
          <cell r="N1398">
            <v>1300</v>
          </cell>
          <cell r="O1398">
            <v>1300</v>
          </cell>
          <cell r="P1398">
            <v>1300</v>
          </cell>
          <cell r="Q1398">
            <v>1300</v>
          </cell>
        </row>
        <row r="1399">
          <cell r="B1399" t="str">
            <v>30624052103</v>
          </cell>
          <cell r="C1399" t="str">
            <v>30624</v>
          </cell>
          <cell r="D1399">
            <v>2103</v>
          </cell>
          <cell r="E1399">
            <v>211300</v>
          </cell>
          <cell r="F1399">
            <v>17608</v>
          </cell>
          <cell r="G1399">
            <v>17608</v>
          </cell>
          <cell r="H1399">
            <v>17608</v>
          </cell>
          <cell r="I1399">
            <v>17608</v>
          </cell>
          <cell r="J1399">
            <v>17608</v>
          </cell>
          <cell r="K1399">
            <v>17608</v>
          </cell>
          <cell r="L1399">
            <v>17608</v>
          </cell>
          <cell r="M1399">
            <v>17608</v>
          </cell>
          <cell r="N1399">
            <v>17608</v>
          </cell>
          <cell r="O1399">
            <v>17608</v>
          </cell>
          <cell r="P1399">
            <v>17608</v>
          </cell>
          <cell r="Q1399">
            <v>17612</v>
          </cell>
        </row>
        <row r="1400">
          <cell r="B1400" t="str">
            <v>30624052202</v>
          </cell>
          <cell r="C1400" t="str">
            <v>30624</v>
          </cell>
          <cell r="D1400">
            <v>2202</v>
          </cell>
          <cell r="E1400">
            <v>49241</v>
          </cell>
          <cell r="F1400">
            <v>4103</v>
          </cell>
          <cell r="G1400">
            <v>4103</v>
          </cell>
          <cell r="H1400">
            <v>4103</v>
          </cell>
          <cell r="I1400">
            <v>4103</v>
          </cell>
          <cell r="J1400">
            <v>4103</v>
          </cell>
          <cell r="K1400">
            <v>4103</v>
          </cell>
          <cell r="L1400">
            <v>4103</v>
          </cell>
          <cell r="M1400">
            <v>4103</v>
          </cell>
          <cell r="N1400">
            <v>4103</v>
          </cell>
          <cell r="O1400">
            <v>4103</v>
          </cell>
          <cell r="P1400">
            <v>4103</v>
          </cell>
          <cell r="Q1400">
            <v>4108</v>
          </cell>
        </row>
        <row r="1401">
          <cell r="B1401" t="str">
            <v>30624052800</v>
          </cell>
          <cell r="C1401" t="str">
            <v>30624</v>
          </cell>
          <cell r="D1401">
            <v>2800</v>
          </cell>
          <cell r="E1401">
            <v>128400</v>
          </cell>
          <cell r="F1401">
            <v>10700</v>
          </cell>
          <cell r="G1401">
            <v>10700</v>
          </cell>
          <cell r="H1401">
            <v>10700</v>
          </cell>
          <cell r="I1401">
            <v>10700</v>
          </cell>
          <cell r="J1401">
            <v>10700</v>
          </cell>
          <cell r="K1401">
            <v>10700</v>
          </cell>
          <cell r="L1401">
            <v>10700</v>
          </cell>
          <cell r="M1401">
            <v>10700</v>
          </cell>
          <cell r="N1401">
            <v>10700</v>
          </cell>
          <cell r="O1401">
            <v>10700</v>
          </cell>
          <cell r="P1401">
            <v>10700</v>
          </cell>
          <cell r="Q1401">
            <v>10700</v>
          </cell>
        </row>
        <row r="1402">
          <cell r="B1402" t="str">
            <v>30624052900</v>
          </cell>
          <cell r="C1402" t="str">
            <v>30624</v>
          </cell>
          <cell r="D1402">
            <v>2900</v>
          </cell>
          <cell r="E1402">
            <v>10200</v>
          </cell>
          <cell r="F1402">
            <v>850</v>
          </cell>
          <cell r="G1402">
            <v>850</v>
          </cell>
          <cell r="H1402">
            <v>850</v>
          </cell>
          <cell r="I1402">
            <v>850</v>
          </cell>
          <cell r="J1402">
            <v>850</v>
          </cell>
          <cell r="K1402">
            <v>850</v>
          </cell>
          <cell r="L1402">
            <v>850</v>
          </cell>
          <cell r="M1402">
            <v>850</v>
          </cell>
          <cell r="N1402">
            <v>850</v>
          </cell>
          <cell r="O1402">
            <v>850</v>
          </cell>
          <cell r="P1402">
            <v>850</v>
          </cell>
          <cell r="Q1402">
            <v>850</v>
          </cell>
        </row>
        <row r="1403">
          <cell r="B1403" t="str">
            <v>30624052907</v>
          </cell>
          <cell r="C1403" t="str">
            <v>30624</v>
          </cell>
          <cell r="D1403">
            <v>2907</v>
          </cell>
          <cell r="E1403">
            <v>15000</v>
          </cell>
          <cell r="F1403">
            <v>1250</v>
          </cell>
          <cell r="G1403">
            <v>1250</v>
          </cell>
          <cell r="H1403">
            <v>1250</v>
          </cell>
          <cell r="I1403">
            <v>1250</v>
          </cell>
          <cell r="J1403">
            <v>1250</v>
          </cell>
          <cell r="K1403">
            <v>1250</v>
          </cell>
          <cell r="L1403">
            <v>1250</v>
          </cell>
          <cell r="M1403">
            <v>1250</v>
          </cell>
          <cell r="N1403">
            <v>1250</v>
          </cell>
          <cell r="O1403">
            <v>1250</v>
          </cell>
          <cell r="P1403">
            <v>1250</v>
          </cell>
          <cell r="Q1403">
            <v>1250</v>
          </cell>
        </row>
        <row r="1404">
          <cell r="B1404" t="str">
            <v>30624053101</v>
          </cell>
          <cell r="C1404" t="str">
            <v>30624</v>
          </cell>
          <cell r="D1404">
            <v>3101</v>
          </cell>
          <cell r="E1404">
            <v>85000</v>
          </cell>
          <cell r="F1404">
            <v>7083</v>
          </cell>
          <cell r="G1404">
            <v>7083</v>
          </cell>
          <cell r="H1404">
            <v>7083</v>
          </cell>
          <cell r="I1404">
            <v>7083</v>
          </cell>
          <cell r="J1404">
            <v>7083</v>
          </cell>
          <cell r="K1404">
            <v>7083</v>
          </cell>
          <cell r="L1404">
            <v>7083</v>
          </cell>
          <cell r="M1404">
            <v>7083</v>
          </cell>
          <cell r="N1404">
            <v>7083</v>
          </cell>
          <cell r="O1404">
            <v>7083</v>
          </cell>
          <cell r="P1404">
            <v>7083</v>
          </cell>
          <cell r="Q1404">
            <v>7087</v>
          </cell>
        </row>
        <row r="1405">
          <cell r="B1405" t="str">
            <v>30624053103</v>
          </cell>
          <cell r="C1405" t="str">
            <v>30624</v>
          </cell>
          <cell r="D1405">
            <v>3103</v>
          </cell>
          <cell r="E1405">
            <v>8200</v>
          </cell>
          <cell r="F1405">
            <v>683</v>
          </cell>
          <cell r="G1405">
            <v>683</v>
          </cell>
          <cell r="H1405">
            <v>683</v>
          </cell>
          <cell r="I1405">
            <v>683</v>
          </cell>
          <cell r="J1405">
            <v>683</v>
          </cell>
          <cell r="K1405">
            <v>683</v>
          </cell>
          <cell r="L1405">
            <v>683</v>
          </cell>
          <cell r="M1405">
            <v>683</v>
          </cell>
          <cell r="N1405">
            <v>683</v>
          </cell>
          <cell r="O1405">
            <v>683</v>
          </cell>
          <cell r="P1405">
            <v>683</v>
          </cell>
          <cell r="Q1405">
            <v>687</v>
          </cell>
        </row>
        <row r="1406">
          <cell r="B1406" t="str">
            <v>30624053302</v>
          </cell>
          <cell r="C1406" t="str">
            <v>30624</v>
          </cell>
          <cell r="D1406">
            <v>3302</v>
          </cell>
          <cell r="E1406">
            <v>14500</v>
          </cell>
          <cell r="F1406">
            <v>1208</v>
          </cell>
          <cell r="G1406">
            <v>1208</v>
          </cell>
          <cell r="H1406">
            <v>1208</v>
          </cell>
          <cell r="I1406">
            <v>1208</v>
          </cell>
          <cell r="J1406">
            <v>1208</v>
          </cell>
          <cell r="K1406">
            <v>1208</v>
          </cell>
          <cell r="L1406">
            <v>1208</v>
          </cell>
          <cell r="M1406">
            <v>1208</v>
          </cell>
          <cell r="N1406">
            <v>1208</v>
          </cell>
          <cell r="O1406">
            <v>1208</v>
          </cell>
          <cell r="P1406">
            <v>1208</v>
          </cell>
          <cell r="Q1406">
            <v>1212</v>
          </cell>
        </row>
        <row r="1407">
          <cell r="B1407" t="str">
            <v>30624053402</v>
          </cell>
          <cell r="C1407" t="str">
            <v>30624</v>
          </cell>
          <cell r="D1407">
            <v>3402</v>
          </cell>
          <cell r="E1407">
            <v>637000</v>
          </cell>
          <cell r="F1407">
            <v>53083</v>
          </cell>
          <cell r="G1407">
            <v>53083</v>
          </cell>
          <cell r="H1407">
            <v>53083</v>
          </cell>
          <cell r="I1407">
            <v>53083</v>
          </cell>
          <cell r="J1407">
            <v>53083</v>
          </cell>
          <cell r="K1407">
            <v>53083</v>
          </cell>
          <cell r="L1407">
            <v>53083</v>
          </cell>
          <cell r="M1407">
            <v>53083</v>
          </cell>
          <cell r="N1407">
            <v>53083</v>
          </cell>
          <cell r="O1407">
            <v>53083</v>
          </cell>
          <cell r="P1407">
            <v>53083</v>
          </cell>
          <cell r="Q1407">
            <v>53087</v>
          </cell>
        </row>
        <row r="1408">
          <cell r="B1408" t="str">
            <v>30624053403</v>
          </cell>
          <cell r="C1408" t="str">
            <v>30624</v>
          </cell>
          <cell r="D1408">
            <v>3403</v>
          </cell>
          <cell r="E1408">
            <v>224500</v>
          </cell>
          <cell r="F1408">
            <v>18708</v>
          </cell>
          <cell r="G1408">
            <v>18708</v>
          </cell>
          <cell r="H1408">
            <v>18708</v>
          </cell>
          <cell r="I1408">
            <v>18708</v>
          </cell>
          <cell r="J1408">
            <v>18708</v>
          </cell>
          <cell r="K1408">
            <v>18708</v>
          </cell>
          <cell r="L1408">
            <v>18708</v>
          </cell>
          <cell r="M1408">
            <v>18708</v>
          </cell>
          <cell r="N1408">
            <v>18708</v>
          </cell>
          <cell r="O1408">
            <v>18708</v>
          </cell>
          <cell r="P1408">
            <v>18708</v>
          </cell>
          <cell r="Q1408">
            <v>18712</v>
          </cell>
        </row>
        <row r="1409">
          <cell r="B1409" t="str">
            <v>30625052900</v>
          </cell>
          <cell r="C1409" t="str">
            <v>30625</v>
          </cell>
          <cell r="D1409">
            <v>2900</v>
          </cell>
          <cell r="E1409">
            <v>12800</v>
          </cell>
          <cell r="F1409">
            <v>1067</v>
          </cell>
          <cell r="G1409">
            <v>1067</v>
          </cell>
          <cell r="H1409">
            <v>1067</v>
          </cell>
          <cell r="I1409">
            <v>1067</v>
          </cell>
          <cell r="J1409">
            <v>1067</v>
          </cell>
          <cell r="K1409">
            <v>1067</v>
          </cell>
          <cell r="L1409">
            <v>1067</v>
          </cell>
          <cell r="M1409">
            <v>1067</v>
          </cell>
          <cell r="N1409">
            <v>1067</v>
          </cell>
          <cell r="O1409">
            <v>1067</v>
          </cell>
          <cell r="P1409">
            <v>1067</v>
          </cell>
          <cell r="Q1409">
            <v>1063</v>
          </cell>
        </row>
        <row r="1410">
          <cell r="B1410" t="str">
            <v>30625053101</v>
          </cell>
          <cell r="C1410" t="str">
            <v>30625</v>
          </cell>
          <cell r="D1410">
            <v>3101</v>
          </cell>
          <cell r="E1410">
            <v>15400</v>
          </cell>
          <cell r="F1410">
            <v>1283</v>
          </cell>
          <cell r="G1410">
            <v>1283</v>
          </cell>
          <cell r="H1410">
            <v>1283</v>
          </cell>
          <cell r="I1410">
            <v>1283</v>
          </cell>
          <cell r="J1410">
            <v>1283</v>
          </cell>
          <cell r="K1410">
            <v>1283</v>
          </cell>
          <cell r="L1410">
            <v>1283</v>
          </cell>
          <cell r="M1410">
            <v>1283</v>
          </cell>
          <cell r="N1410">
            <v>1283</v>
          </cell>
          <cell r="O1410">
            <v>1283</v>
          </cell>
          <cell r="P1410">
            <v>1283</v>
          </cell>
          <cell r="Q1410">
            <v>1287</v>
          </cell>
        </row>
        <row r="1411">
          <cell r="B1411" t="str">
            <v>30625053103</v>
          </cell>
          <cell r="C1411" t="str">
            <v>30625</v>
          </cell>
          <cell r="D1411">
            <v>3103</v>
          </cell>
          <cell r="E1411">
            <v>12800</v>
          </cell>
          <cell r="F1411">
            <v>1067</v>
          </cell>
          <cell r="G1411">
            <v>1067</v>
          </cell>
          <cell r="H1411">
            <v>1067</v>
          </cell>
          <cell r="I1411">
            <v>1067</v>
          </cell>
          <cell r="J1411">
            <v>1067</v>
          </cell>
          <cell r="K1411">
            <v>1067</v>
          </cell>
          <cell r="L1411">
            <v>1067</v>
          </cell>
          <cell r="M1411">
            <v>1067</v>
          </cell>
          <cell r="N1411">
            <v>1067</v>
          </cell>
          <cell r="O1411">
            <v>1067</v>
          </cell>
          <cell r="P1411">
            <v>1067</v>
          </cell>
          <cell r="Q1411">
            <v>1063</v>
          </cell>
        </row>
        <row r="1412">
          <cell r="B1412" t="str">
            <v>30625053302</v>
          </cell>
          <cell r="C1412" t="str">
            <v>30625</v>
          </cell>
          <cell r="D1412">
            <v>3302</v>
          </cell>
          <cell r="E1412">
            <v>15600</v>
          </cell>
          <cell r="F1412">
            <v>1300</v>
          </cell>
          <cell r="G1412">
            <v>1300</v>
          </cell>
          <cell r="H1412">
            <v>1300</v>
          </cell>
          <cell r="I1412">
            <v>1300</v>
          </cell>
          <cell r="J1412">
            <v>1300</v>
          </cell>
          <cell r="K1412">
            <v>1300</v>
          </cell>
          <cell r="L1412">
            <v>1300</v>
          </cell>
          <cell r="M1412">
            <v>1300</v>
          </cell>
          <cell r="N1412">
            <v>1300</v>
          </cell>
          <cell r="O1412">
            <v>1300</v>
          </cell>
          <cell r="P1412">
            <v>1300</v>
          </cell>
          <cell r="Q1412">
            <v>1300</v>
          </cell>
        </row>
        <row r="1413">
          <cell r="B1413" t="str">
            <v>30626052900</v>
          </cell>
          <cell r="C1413" t="str">
            <v>30626</v>
          </cell>
          <cell r="D1413">
            <v>2900</v>
          </cell>
          <cell r="E1413">
            <v>12800</v>
          </cell>
          <cell r="F1413">
            <v>1067</v>
          </cell>
          <cell r="G1413">
            <v>1067</v>
          </cell>
          <cell r="H1413">
            <v>1067</v>
          </cell>
          <cell r="I1413">
            <v>1067</v>
          </cell>
          <cell r="J1413">
            <v>1067</v>
          </cell>
          <cell r="K1413">
            <v>1067</v>
          </cell>
          <cell r="L1413">
            <v>1067</v>
          </cell>
          <cell r="M1413">
            <v>1067</v>
          </cell>
          <cell r="N1413">
            <v>1067</v>
          </cell>
          <cell r="O1413">
            <v>1067</v>
          </cell>
          <cell r="P1413">
            <v>1067</v>
          </cell>
          <cell r="Q1413">
            <v>1063</v>
          </cell>
        </row>
        <row r="1414">
          <cell r="B1414" t="str">
            <v>30626053101</v>
          </cell>
          <cell r="C1414" t="str">
            <v>30626</v>
          </cell>
          <cell r="D1414">
            <v>3101</v>
          </cell>
          <cell r="E1414">
            <v>15400</v>
          </cell>
          <cell r="F1414">
            <v>1283</v>
          </cell>
          <cell r="G1414">
            <v>1283</v>
          </cell>
          <cell r="H1414">
            <v>1283</v>
          </cell>
          <cell r="I1414">
            <v>1283</v>
          </cell>
          <cell r="J1414">
            <v>1283</v>
          </cell>
          <cell r="K1414">
            <v>1283</v>
          </cell>
          <cell r="L1414">
            <v>1283</v>
          </cell>
          <cell r="M1414">
            <v>1283</v>
          </cell>
          <cell r="N1414">
            <v>1283</v>
          </cell>
          <cell r="O1414">
            <v>1283</v>
          </cell>
          <cell r="P1414">
            <v>1283</v>
          </cell>
          <cell r="Q1414">
            <v>1287</v>
          </cell>
        </row>
        <row r="1415">
          <cell r="B1415" t="str">
            <v>30626053103</v>
          </cell>
          <cell r="C1415" t="str">
            <v>30626</v>
          </cell>
          <cell r="D1415">
            <v>3103</v>
          </cell>
          <cell r="E1415">
            <v>12800</v>
          </cell>
          <cell r="F1415">
            <v>1067</v>
          </cell>
          <cell r="G1415">
            <v>1067</v>
          </cell>
          <cell r="H1415">
            <v>1067</v>
          </cell>
          <cell r="I1415">
            <v>1067</v>
          </cell>
          <cell r="J1415">
            <v>1067</v>
          </cell>
          <cell r="K1415">
            <v>1067</v>
          </cell>
          <cell r="L1415">
            <v>1067</v>
          </cell>
          <cell r="M1415">
            <v>1067</v>
          </cell>
          <cell r="N1415">
            <v>1067</v>
          </cell>
          <cell r="O1415">
            <v>1067</v>
          </cell>
          <cell r="P1415">
            <v>1067</v>
          </cell>
          <cell r="Q1415">
            <v>1063</v>
          </cell>
        </row>
        <row r="1416">
          <cell r="B1416" t="str">
            <v>30626053302</v>
          </cell>
          <cell r="C1416" t="str">
            <v>30626</v>
          </cell>
          <cell r="D1416">
            <v>3302</v>
          </cell>
          <cell r="E1416">
            <v>15600</v>
          </cell>
          <cell r="F1416">
            <v>1300</v>
          </cell>
          <cell r="G1416">
            <v>1300</v>
          </cell>
          <cell r="H1416">
            <v>1300</v>
          </cell>
          <cell r="I1416">
            <v>1300</v>
          </cell>
          <cell r="J1416">
            <v>1300</v>
          </cell>
          <cell r="K1416">
            <v>1300</v>
          </cell>
          <cell r="L1416">
            <v>1300</v>
          </cell>
          <cell r="M1416">
            <v>1300</v>
          </cell>
          <cell r="N1416">
            <v>1300</v>
          </cell>
          <cell r="O1416">
            <v>1300</v>
          </cell>
          <cell r="P1416">
            <v>1300</v>
          </cell>
          <cell r="Q1416">
            <v>1300</v>
          </cell>
        </row>
        <row r="1417">
          <cell r="B1417" t="str">
            <v>30627053101</v>
          </cell>
          <cell r="C1417" t="str">
            <v>30627</v>
          </cell>
          <cell r="D1417">
            <v>3101</v>
          </cell>
          <cell r="E1417">
            <v>6000</v>
          </cell>
          <cell r="F1417">
            <v>500</v>
          </cell>
          <cell r="G1417">
            <v>500</v>
          </cell>
          <cell r="H1417">
            <v>500</v>
          </cell>
          <cell r="I1417">
            <v>500</v>
          </cell>
          <cell r="J1417">
            <v>500</v>
          </cell>
          <cell r="K1417">
            <v>500</v>
          </cell>
          <cell r="L1417">
            <v>500</v>
          </cell>
          <cell r="M1417">
            <v>500</v>
          </cell>
          <cell r="N1417">
            <v>500</v>
          </cell>
          <cell r="O1417">
            <v>500</v>
          </cell>
          <cell r="P1417">
            <v>500</v>
          </cell>
          <cell r="Q1417">
            <v>500</v>
          </cell>
        </row>
        <row r="1418">
          <cell r="B1418" t="str">
            <v>30628052900</v>
          </cell>
          <cell r="C1418" t="str">
            <v>30628</v>
          </cell>
          <cell r="D1418">
            <v>2900</v>
          </cell>
          <cell r="E1418">
            <v>12800</v>
          </cell>
          <cell r="F1418">
            <v>1067</v>
          </cell>
          <cell r="G1418">
            <v>1067</v>
          </cell>
          <cell r="H1418">
            <v>1067</v>
          </cell>
          <cell r="I1418">
            <v>1067</v>
          </cell>
          <cell r="J1418">
            <v>1067</v>
          </cell>
          <cell r="K1418">
            <v>1067</v>
          </cell>
          <cell r="L1418">
            <v>1067</v>
          </cell>
          <cell r="M1418">
            <v>1067</v>
          </cell>
          <cell r="N1418">
            <v>1067</v>
          </cell>
          <cell r="O1418">
            <v>1067</v>
          </cell>
          <cell r="P1418">
            <v>1067</v>
          </cell>
          <cell r="Q1418">
            <v>1063</v>
          </cell>
        </row>
        <row r="1419">
          <cell r="B1419" t="str">
            <v>30628053101</v>
          </cell>
          <cell r="C1419" t="str">
            <v>30628</v>
          </cell>
          <cell r="D1419">
            <v>3101</v>
          </cell>
          <cell r="E1419">
            <v>15400</v>
          </cell>
          <cell r="F1419">
            <v>1283</v>
          </cell>
          <cell r="G1419">
            <v>1283</v>
          </cell>
          <cell r="H1419">
            <v>1283</v>
          </cell>
          <cell r="I1419">
            <v>1283</v>
          </cell>
          <cell r="J1419">
            <v>1283</v>
          </cell>
          <cell r="K1419">
            <v>1283</v>
          </cell>
          <cell r="L1419">
            <v>1283</v>
          </cell>
          <cell r="M1419">
            <v>1283</v>
          </cell>
          <cell r="N1419">
            <v>1283</v>
          </cell>
          <cell r="O1419">
            <v>1283</v>
          </cell>
          <cell r="P1419">
            <v>1283</v>
          </cell>
          <cell r="Q1419">
            <v>1287</v>
          </cell>
        </row>
        <row r="1420">
          <cell r="B1420" t="str">
            <v>30628053103</v>
          </cell>
          <cell r="C1420" t="str">
            <v>30628</v>
          </cell>
          <cell r="D1420">
            <v>3103</v>
          </cell>
          <cell r="E1420">
            <v>12800</v>
          </cell>
          <cell r="F1420">
            <v>1067</v>
          </cell>
          <cell r="G1420">
            <v>1067</v>
          </cell>
          <cell r="H1420">
            <v>1067</v>
          </cell>
          <cell r="I1420">
            <v>1067</v>
          </cell>
          <cell r="J1420">
            <v>1067</v>
          </cell>
          <cell r="K1420">
            <v>1067</v>
          </cell>
          <cell r="L1420">
            <v>1067</v>
          </cell>
          <cell r="M1420">
            <v>1067</v>
          </cell>
          <cell r="N1420">
            <v>1067</v>
          </cell>
          <cell r="O1420">
            <v>1067</v>
          </cell>
          <cell r="P1420">
            <v>1067</v>
          </cell>
          <cell r="Q1420">
            <v>1063</v>
          </cell>
        </row>
        <row r="1421">
          <cell r="B1421" t="str">
            <v>30628053302</v>
          </cell>
          <cell r="C1421" t="str">
            <v>30628</v>
          </cell>
          <cell r="D1421">
            <v>3302</v>
          </cell>
          <cell r="E1421">
            <v>15600</v>
          </cell>
          <cell r="F1421">
            <v>1300</v>
          </cell>
          <cell r="G1421">
            <v>1300</v>
          </cell>
          <cell r="H1421">
            <v>1300</v>
          </cell>
          <cell r="I1421">
            <v>1300</v>
          </cell>
          <cell r="J1421">
            <v>1300</v>
          </cell>
          <cell r="K1421">
            <v>1300</v>
          </cell>
          <cell r="L1421">
            <v>1300</v>
          </cell>
          <cell r="M1421">
            <v>1300</v>
          </cell>
          <cell r="N1421">
            <v>1300</v>
          </cell>
          <cell r="O1421">
            <v>1300</v>
          </cell>
          <cell r="P1421">
            <v>1300</v>
          </cell>
          <cell r="Q1421">
            <v>1300</v>
          </cell>
        </row>
        <row r="1422">
          <cell r="B1422" t="str">
            <v>30629052900</v>
          </cell>
          <cell r="C1422" t="str">
            <v>30629</v>
          </cell>
          <cell r="D1422">
            <v>2900</v>
          </cell>
          <cell r="E1422">
            <v>12800</v>
          </cell>
          <cell r="F1422">
            <v>1067</v>
          </cell>
          <cell r="G1422">
            <v>1067</v>
          </cell>
          <cell r="H1422">
            <v>1067</v>
          </cell>
          <cell r="I1422">
            <v>1067</v>
          </cell>
          <cell r="J1422">
            <v>1067</v>
          </cell>
          <cell r="K1422">
            <v>1067</v>
          </cell>
          <cell r="L1422">
            <v>1067</v>
          </cell>
          <cell r="M1422">
            <v>1067</v>
          </cell>
          <cell r="N1422">
            <v>1067</v>
          </cell>
          <cell r="O1422">
            <v>1067</v>
          </cell>
          <cell r="P1422">
            <v>1067</v>
          </cell>
          <cell r="Q1422">
            <v>1063</v>
          </cell>
        </row>
        <row r="1423">
          <cell r="B1423" t="str">
            <v>30629053101</v>
          </cell>
          <cell r="C1423" t="str">
            <v>30629</v>
          </cell>
          <cell r="D1423">
            <v>3101</v>
          </cell>
          <cell r="E1423">
            <v>15400</v>
          </cell>
          <cell r="F1423">
            <v>1283</v>
          </cell>
          <cell r="G1423">
            <v>1283</v>
          </cell>
          <cell r="H1423">
            <v>1283</v>
          </cell>
          <cell r="I1423">
            <v>1283</v>
          </cell>
          <cell r="J1423">
            <v>1283</v>
          </cell>
          <cell r="K1423">
            <v>1283</v>
          </cell>
          <cell r="L1423">
            <v>1283</v>
          </cell>
          <cell r="M1423">
            <v>1283</v>
          </cell>
          <cell r="N1423">
            <v>1283</v>
          </cell>
          <cell r="O1423">
            <v>1283</v>
          </cell>
          <cell r="P1423">
            <v>1283</v>
          </cell>
          <cell r="Q1423">
            <v>1287</v>
          </cell>
        </row>
        <row r="1424">
          <cell r="B1424" t="str">
            <v>30629053103</v>
          </cell>
          <cell r="C1424" t="str">
            <v>30629</v>
          </cell>
          <cell r="D1424">
            <v>3103</v>
          </cell>
          <cell r="E1424">
            <v>12800</v>
          </cell>
          <cell r="F1424">
            <v>1067</v>
          </cell>
          <cell r="G1424">
            <v>1067</v>
          </cell>
          <cell r="H1424">
            <v>1067</v>
          </cell>
          <cell r="I1424">
            <v>1067</v>
          </cell>
          <cell r="J1424">
            <v>1067</v>
          </cell>
          <cell r="K1424">
            <v>1067</v>
          </cell>
          <cell r="L1424">
            <v>1067</v>
          </cell>
          <cell r="M1424">
            <v>1067</v>
          </cell>
          <cell r="N1424">
            <v>1067</v>
          </cell>
          <cell r="O1424">
            <v>1067</v>
          </cell>
          <cell r="P1424">
            <v>1067</v>
          </cell>
          <cell r="Q1424">
            <v>1063</v>
          </cell>
        </row>
        <row r="1425">
          <cell r="B1425" t="str">
            <v>30629053302</v>
          </cell>
          <cell r="C1425" t="str">
            <v>30629</v>
          </cell>
          <cell r="D1425">
            <v>3302</v>
          </cell>
          <cell r="E1425">
            <v>15600</v>
          </cell>
          <cell r="F1425">
            <v>1300</v>
          </cell>
          <cell r="G1425">
            <v>1300</v>
          </cell>
          <cell r="H1425">
            <v>1300</v>
          </cell>
          <cell r="I1425">
            <v>1300</v>
          </cell>
          <cell r="J1425">
            <v>1300</v>
          </cell>
          <cell r="K1425">
            <v>1300</v>
          </cell>
          <cell r="L1425">
            <v>1300</v>
          </cell>
          <cell r="M1425">
            <v>1300</v>
          </cell>
          <cell r="N1425">
            <v>1300</v>
          </cell>
          <cell r="O1425">
            <v>1300</v>
          </cell>
          <cell r="P1425">
            <v>1300</v>
          </cell>
          <cell r="Q1425">
            <v>1300</v>
          </cell>
        </row>
        <row r="1426">
          <cell r="B1426" t="str">
            <v>30630052900</v>
          </cell>
          <cell r="C1426" t="str">
            <v>30630</v>
          </cell>
          <cell r="D1426">
            <v>2900</v>
          </cell>
          <cell r="E1426">
            <v>12800</v>
          </cell>
          <cell r="F1426">
            <v>1067</v>
          </cell>
          <cell r="G1426">
            <v>1067</v>
          </cell>
          <cell r="H1426">
            <v>1067</v>
          </cell>
          <cell r="I1426">
            <v>1067</v>
          </cell>
          <cell r="J1426">
            <v>1067</v>
          </cell>
          <cell r="K1426">
            <v>1067</v>
          </cell>
          <cell r="L1426">
            <v>1067</v>
          </cell>
          <cell r="M1426">
            <v>1067</v>
          </cell>
          <cell r="N1426">
            <v>1067</v>
          </cell>
          <cell r="O1426">
            <v>1067</v>
          </cell>
          <cell r="P1426">
            <v>1067</v>
          </cell>
          <cell r="Q1426">
            <v>1063</v>
          </cell>
        </row>
        <row r="1427">
          <cell r="B1427" t="str">
            <v>30630053101</v>
          </cell>
          <cell r="C1427" t="str">
            <v>30630</v>
          </cell>
          <cell r="D1427">
            <v>3101</v>
          </cell>
          <cell r="E1427">
            <v>15400</v>
          </cell>
          <cell r="F1427">
            <v>1283</v>
          </cell>
          <cell r="G1427">
            <v>1283</v>
          </cell>
          <cell r="H1427">
            <v>1283</v>
          </cell>
          <cell r="I1427">
            <v>1283</v>
          </cell>
          <cell r="J1427">
            <v>1283</v>
          </cell>
          <cell r="K1427">
            <v>1283</v>
          </cell>
          <cell r="L1427">
            <v>1283</v>
          </cell>
          <cell r="M1427">
            <v>1283</v>
          </cell>
          <cell r="N1427">
            <v>1283</v>
          </cell>
          <cell r="O1427">
            <v>1283</v>
          </cell>
          <cell r="P1427">
            <v>1283</v>
          </cell>
          <cell r="Q1427">
            <v>1287</v>
          </cell>
        </row>
        <row r="1428">
          <cell r="B1428" t="str">
            <v>30630053103</v>
          </cell>
          <cell r="C1428" t="str">
            <v>30630</v>
          </cell>
          <cell r="D1428">
            <v>3103</v>
          </cell>
          <cell r="E1428">
            <v>12800</v>
          </cell>
          <cell r="F1428">
            <v>1067</v>
          </cell>
          <cell r="G1428">
            <v>1067</v>
          </cell>
          <cell r="H1428">
            <v>1067</v>
          </cell>
          <cell r="I1428">
            <v>1067</v>
          </cell>
          <cell r="J1428">
            <v>1067</v>
          </cell>
          <cell r="K1428">
            <v>1067</v>
          </cell>
          <cell r="L1428">
            <v>1067</v>
          </cell>
          <cell r="M1428">
            <v>1067</v>
          </cell>
          <cell r="N1428">
            <v>1067</v>
          </cell>
          <cell r="O1428">
            <v>1067</v>
          </cell>
          <cell r="P1428">
            <v>1067</v>
          </cell>
          <cell r="Q1428">
            <v>1063</v>
          </cell>
        </row>
        <row r="1429">
          <cell r="B1429" t="str">
            <v>30630053302</v>
          </cell>
          <cell r="C1429" t="str">
            <v>30630</v>
          </cell>
          <cell r="D1429">
            <v>3302</v>
          </cell>
          <cell r="E1429">
            <v>15600</v>
          </cell>
          <cell r="F1429">
            <v>1300</v>
          </cell>
          <cell r="G1429">
            <v>1300</v>
          </cell>
          <cell r="H1429">
            <v>1300</v>
          </cell>
          <cell r="I1429">
            <v>1300</v>
          </cell>
          <cell r="J1429">
            <v>1300</v>
          </cell>
          <cell r="K1429">
            <v>1300</v>
          </cell>
          <cell r="L1429">
            <v>1300</v>
          </cell>
          <cell r="M1429">
            <v>1300</v>
          </cell>
          <cell r="N1429">
            <v>1300</v>
          </cell>
          <cell r="O1429">
            <v>1300</v>
          </cell>
          <cell r="P1429">
            <v>1300</v>
          </cell>
          <cell r="Q1429">
            <v>1300</v>
          </cell>
        </row>
        <row r="1430">
          <cell r="B1430" t="str">
            <v>30631053101</v>
          </cell>
          <cell r="C1430" t="str">
            <v>30631</v>
          </cell>
          <cell r="D1430">
            <v>3101</v>
          </cell>
          <cell r="E1430">
            <v>6000</v>
          </cell>
          <cell r="F1430">
            <v>500</v>
          </cell>
          <cell r="G1430">
            <v>500</v>
          </cell>
          <cell r="H1430">
            <v>500</v>
          </cell>
          <cell r="I1430">
            <v>500</v>
          </cell>
          <cell r="J1430">
            <v>500</v>
          </cell>
          <cell r="K1430">
            <v>500</v>
          </cell>
          <cell r="L1430">
            <v>500</v>
          </cell>
          <cell r="M1430">
            <v>500</v>
          </cell>
          <cell r="N1430">
            <v>500</v>
          </cell>
          <cell r="O1430">
            <v>500</v>
          </cell>
          <cell r="P1430">
            <v>500</v>
          </cell>
          <cell r="Q1430">
            <v>500</v>
          </cell>
        </row>
        <row r="1431">
          <cell r="B1431" t="str">
            <v>30632052900</v>
          </cell>
          <cell r="C1431" t="str">
            <v>30632</v>
          </cell>
          <cell r="D1431">
            <v>2900</v>
          </cell>
          <cell r="E1431">
            <v>12800</v>
          </cell>
          <cell r="F1431">
            <v>1067</v>
          </cell>
          <cell r="G1431">
            <v>1067</v>
          </cell>
          <cell r="H1431">
            <v>1067</v>
          </cell>
          <cell r="I1431">
            <v>1067</v>
          </cell>
          <cell r="J1431">
            <v>1067</v>
          </cell>
          <cell r="K1431">
            <v>1067</v>
          </cell>
          <cell r="L1431">
            <v>1067</v>
          </cell>
          <cell r="M1431">
            <v>1067</v>
          </cell>
          <cell r="N1431">
            <v>1067</v>
          </cell>
          <cell r="O1431">
            <v>1067</v>
          </cell>
          <cell r="P1431">
            <v>1067</v>
          </cell>
          <cell r="Q1431">
            <v>1063</v>
          </cell>
        </row>
        <row r="1432">
          <cell r="B1432" t="str">
            <v>30632053101</v>
          </cell>
          <cell r="C1432" t="str">
            <v>30632</v>
          </cell>
          <cell r="D1432">
            <v>3101</v>
          </cell>
          <cell r="E1432">
            <v>15400</v>
          </cell>
          <cell r="F1432">
            <v>1283</v>
          </cell>
          <cell r="G1432">
            <v>1283</v>
          </cell>
          <cell r="H1432">
            <v>1283</v>
          </cell>
          <cell r="I1432">
            <v>1283</v>
          </cell>
          <cell r="J1432">
            <v>1283</v>
          </cell>
          <cell r="K1432">
            <v>1283</v>
          </cell>
          <cell r="L1432">
            <v>1283</v>
          </cell>
          <cell r="M1432">
            <v>1283</v>
          </cell>
          <cell r="N1432">
            <v>1283</v>
          </cell>
          <cell r="O1432">
            <v>1283</v>
          </cell>
          <cell r="P1432">
            <v>1283</v>
          </cell>
          <cell r="Q1432">
            <v>1287</v>
          </cell>
        </row>
        <row r="1433">
          <cell r="B1433" t="str">
            <v>30632053103</v>
          </cell>
          <cell r="C1433" t="str">
            <v>30632</v>
          </cell>
          <cell r="D1433">
            <v>3103</v>
          </cell>
          <cell r="E1433">
            <v>12800</v>
          </cell>
          <cell r="F1433">
            <v>1067</v>
          </cell>
          <cell r="G1433">
            <v>1067</v>
          </cell>
          <cell r="H1433">
            <v>1067</v>
          </cell>
          <cell r="I1433">
            <v>1067</v>
          </cell>
          <cell r="J1433">
            <v>1067</v>
          </cell>
          <cell r="K1433">
            <v>1067</v>
          </cell>
          <cell r="L1433">
            <v>1067</v>
          </cell>
          <cell r="M1433">
            <v>1067</v>
          </cell>
          <cell r="N1433">
            <v>1067</v>
          </cell>
          <cell r="O1433">
            <v>1067</v>
          </cell>
          <cell r="P1433">
            <v>1067</v>
          </cell>
          <cell r="Q1433">
            <v>1063</v>
          </cell>
        </row>
        <row r="1434">
          <cell r="B1434" t="str">
            <v>30632053302</v>
          </cell>
          <cell r="C1434" t="str">
            <v>30632</v>
          </cell>
          <cell r="D1434">
            <v>3302</v>
          </cell>
          <cell r="E1434">
            <v>15600</v>
          </cell>
          <cell r="F1434">
            <v>1300</v>
          </cell>
          <cell r="G1434">
            <v>1300</v>
          </cell>
          <cell r="H1434">
            <v>1300</v>
          </cell>
          <cell r="I1434">
            <v>1300</v>
          </cell>
          <cell r="J1434">
            <v>1300</v>
          </cell>
          <cell r="K1434">
            <v>1300</v>
          </cell>
          <cell r="L1434">
            <v>1300</v>
          </cell>
          <cell r="M1434">
            <v>1300</v>
          </cell>
          <cell r="N1434">
            <v>1300</v>
          </cell>
          <cell r="O1434">
            <v>1300</v>
          </cell>
          <cell r="P1434">
            <v>1300</v>
          </cell>
          <cell r="Q1434">
            <v>1300</v>
          </cell>
        </row>
        <row r="1435">
          <cell r="B1435" t="str">
            <v>30633052103</v>
          </cell>
          <cell r="C1435" t="str">
            <v>30633</v>
          </cell>
          <cell r="D1435">
            <v>2103</v>
          </cell>
          <cell r="E1435">
            <v>344300</v>
          </cell>
          <cell r="F1435">
            <v>28692</v>
          </cell>
          <cell r="G1435">
            <v>28692</v>
          </cell>
          <cell r="H1435">
            <v>28692</v>
          </cell>
          <cell r="I1435">
            <v>28692</v>
          </cell>
          <cell r="J1435">
            <v>28692</v>
          </cell>
          <cell r="K1435">
            <v>28692</v>
          </cell>
          <cell r="L1435">
            <v>28692</v>
          </cell>
          <cell r="M1435">
            <v>28692</v>
          </cell>
          <cell r="N1435">
            <v>28692</v>
          </cell>
          <cell r="O1435">
            <v>28692</v>
          </cell>
          <cell r="P1435">
            <v>28692</v>
          </cell>
          <cell r="Q1435">
            <v>28688</v>
          </cell>
        </row>
        <row r="1436">
          <cell r="B1436" t="str">
            <v>30633052202</v>
          </cell>
          <cell r="C1436" t="str">
            <v>30633</v>
          </cell>
          <cell r="D1436">
            <v>2202</v>
          </cell>
          <cell r="E1436">
            <v>8462</v>
          </cell>
          <cell r="F1436">
            <v>705</v>
          </cell>
          <cell r="G1436">
            <v>705</v>
          </cell>
          <cell r="H1436">
            <v>705</v>
          </cell>
          <cell r="I1436">
            <v>705</v>
          </cell>
          <cell r="J1436">
            <v>705</v>
          </cell>
          <cell r="K1436">
            <v>705</v>
          </cell>
          <cell r="L1436">
            <v>705</v>
          </cell>
          <cell r="M1436">
            <v>705</v>
          </cell>
          <cell r="N1436">
            <v>705</v>
          </cell>
          <cell r="O1436">
            <v>705</v>
          </cell>
          <cell r="P1436">
            <v>705</v>
          </cell>
          <cell r="Q1436">
            <v>707</v>
          </cell>
        </row>
        <row r="1437">
          <cell r="B1437" t="str">
            <v>30633052701</v>
          </cell>
          <cell r="C1437" t="str">
            <v>30633</v>
          </cell>
          <cell r="D1437">
            <v>2701</v>
          </cell>
          <cell r="E1437">
            <v>14400</v>
          </cell>
          <cell r="F1437">
            <v>1200</v>
          </cell>
          <cell r="G1437">
            <v>1200</v>
          </cell>
          <cell r="H1437">
            <v>1200</v>
          </cell>
          <cell r="I1437">
            <v>1200</v>
          </cell>
          <cell r="J1437">
            <v>1200</v>
          </cell>
          <cell r="K1437">
            <v>1200</v>
          </cell>
          <cell r="L1437">
            <v>1200</v>
          </cell>
          <cell r="M1437">
            <v>1200</v>
          </cell>
          <cell r="N1437">
            <v>1200</v>
          </cell>
          <cell r="O1437">
            <v>1200</v>
          </cell>
          <cell r="P1437">
            <v>1200</v>
          </cell>
          <cell r="Q1437">
            <v>1200</v>
          </cell>
        </row>
        <row r="1438">
          <cell r="B1438" t="str">
            <v>30633053101</v>
          </cell>
          <cell r="C1438" t="str">
            <v>30633</v>
          </cell>
          <cell r="D1438">
            <v>3101</v>
          </cell>
          <cell r="E1438">
            <v>9800</v>
          </cell>
          <cell r="F1438">
            <v>817</v>
          </cell>
          <cell r="G1438">
            <v>817</v>
          </cell>
          <cell r="H1438">
            <v>817</v>
          </cell>
          <cell r="I1438">
            <v>817</v>
          </cell>
          <cell r="J1438">
            <v>817</v>
          </cell>
          <cell r="K1438">
            <v>817</v>
          </cell>
          <cell r="L1438">
            <v>817</v>
          </cell>
          <cell r="M1438">
            <v>817</v>
          </cell>
          <cell r="N1438">
            <v>817</v>
          </cell>
          <cell r="O1438">
            <v>817</v>
          </cell>
          <cell r="P1438">
            <v>817</v>
          </cell>
          <cell r="Q1438">
            <v>813</v>
          </cell>
        </row>
        <row r="1439">
          <cell r="B1439" t="str">
            <v>30633053302</v>
          </cell>
          <cell r="C1439" t="str">
            <v>30633</v>
          </cell>
          <cell r="D1439">
            <v>3302</v>
          </cell>
          <cell r="E1439">
            <v>38800</v>
          </cell>
          <cell r="F1439">
            <v>3233</v>
          </cell>
          <cell r="G1439">
            <v>3233</v>
          </cell>
          <cell r="H1439">
            <v>3233</v>
          </cell>
          <cell r="I1439">
            <v>3233</v>
          </cell>
          <cell r="J1439">
            <v>3233</v>
          </cell>
          <cell r="K1439">
            <v>3233</v>
          </cell>
          <cell r="L1439">
            <v>3233</v>
          </cell>
          <cell r="M1439">
            <v>3233</v>
          </cell>
          <cell r="N1439">
            <v>3233</v>
          </cell>
          <cell r="O1439">
            <v>3233</v>
          </cell>
          <cell r="P1439">
            <v>3233</v>
          </cell>
          <cell r="Q1439">
            <v>3237</v>
          </cell>
        </row>
        <row r="1440">
          <cell r="B1440" t="str">
            <v>30634052900</v>
          </cell>
          <cell r="C1440" t="str">
            <v>30634</v>
          </cell>
          <cell r="D1440">
            <v>2900</v>
          </cell>
          <cell r="E1440">
            <v>12800</v>
          </cell>
          <cell r="F1440">
            <v>1067</v>
          </cell>
          <cell r="G1440">
            <v>1067</v>
          </cell>
          <cell r="H1440">
            <v>1067</v>
          </cell>
          <cell r="I1440">
            <v>1067</v>
          </cell>
          <cell r="J1440">
            <v>1067</v>
          </cell>
          <cell r="K1440">
            <v>1067</v>
          </cell>
          <cell r="L1440">
            <v>1067</v>
          </cell>
          <cell r="M1440">
            <v>1067</v>
          </cell>
          <cell r="N1440">
            <v>1067</v>
          </cell>
          <cell r="O1440">
            <v>1067</v>
          </cell>
          <cell r="P1440">
            <v>1067</v>
          </cell>
          <cell r="Q1440">
            <v>1063</v>
          </cell>
        </row>
        <row r="1441">
          <cell r="B1441" t="str">
            <v>30634053101</v>
          </cell>
          <cell r="C1441" t="str">
            <v>30634</v>
          </cell>
          <cell r="D1441">
            <v>3101</v>
          </cell>
          <cell r="E1441">
            <v>15400</v>
          </cell>
          <cell r="F1441">
            <v>1283</v>
          </cell>
          <cell r="G1441">
            <v>1283</v>
          </cell>
          <cell r="H1441">
            <v>1283</v>
          </cell>
          <cell r="I1441">
            <v>1283</v>
          </cell>
          <cell r="J1441">
            <v>1283</v>
          </cell>
          <cell r="K1441">
            <v>1283</v>
          </cell>
          <cell r="L1441">
            <v>1283</v>
          </cell>
          <cell r="M1441">
            <v>1283</v>
          </cell>
          <cell r="N1441">
            <v>1283</v>
          </cell>
          <cell r="O1441">
            <v>1283</v>
          </cell>
          <cell r="P1441">
            <v>1283</v>
          </cell>
          <cell r="Q1441">
            <v>1287</v>
          </cell>
        </row>
        <row r="1442">
          <cell r="B1442" t="str">
            <v>30634053103</v>
          </cell>
          <cell r="C1442" t="str">
            <v>30634</v>
          </cell>
          <cell r="D1442">
            <v>3103</v>
          </cell>
          <cell r="E1442">
            <v>12800</v>
          </cell>
          <cell r="F1442">
            <v>1067</v>
          </cell>
          <cell r="G1442">
            <v>1067</v>
          </cell>
          <cell r="H1442">
            <v>1067</v>
          </cell>
          <cell r="I1442">
            <v>1067</v>
          </cell>
          <cell r="J1442">
            <v>1067</v>
          </cell>
          <cell r="K1442">
            <v>1067</v>
          </cell>
          <cell r="L1442">
            <v>1067</v>
          </cell>
          <cell r="M1442">
            <v>1067</v>
          </cell>
          <cell r="N1442">
            <v>1067</v>
          </cell>
          <cell r="O1442">
            <v>1067</v>
          </cell>
          <cell r="P1442">
            <v>1067</v>
          </cell>
          <cell r="Q1442">
            <v>1063</v>
          </cell>
        </row>
        <row r="1443">
          <cell r="B1443" t="str">
            <v>30634053302</v>
          </cell>
          <cell r="C1443" t="str">
            <v>30634</v>
          </cell>
          <cell r="D1443">
            <v>3302</v>
          </cell>
          <cell r="E1443">
            <v>15600</v>
          </cell>
          <cell r="F1443">
            <v>1300</v>
          </cell>
          <cell r="G1443">
            <v>1300</v>
          </cell>
          <cell r="H1443">
            <v>1300</v>
          </cell>
          <cell r="I1443">
            <v>1300</v>
          </cell>
          <cell r="J1443">
            <v>1300</v>
          </cell>
          <cell r="K1443">
            <v>1300</v>
          </cell>
          <cell r="L1443">
            <v>1300</v>
          </cell>
          <cell r="M1443">
            <v>1300</v>
          </cell>
          <cell r="N1443">
            <v>1300</v>
          </cell>
          <cell r="O1443">
            <v>1300</v>
          </cell>
          <cell r="P1443">
            <v>1300</v>
          </cell>
          <cell r="Q1443">
            <v>1300</v>
          </cell>
        </row>
        <row r="1444">
          <cell r="B1444" t="str">
            <v>30635052900</v>
          </cell>
          <cell r="C1444" t="str">
            <v>30635</v>
          </cell>
          <cell r="D1444">
            <v>2900</v>
          </cell>
          <cell r="E1444">
            <v>12800</v>
          </cell>
          <cell r="F1444">
            <v>1067</v>
          </cell>
          <cell r="G1444">
            <v>1067</v>
          </cell>
          <cell r="H1444">
            <v>1067</v>
          </cell>
          <cell r="I1444">
            <v>1067</v>
          </cell>
          <cell r="J1444">
            <v>1067</v>
          </cell>
          <cell r="K1444">
            <v>1067</v>
          </cell>
          <cell r="L1444">
            <v>1067</v>
          </cell>
          <cell r="M1444">
            <v>1067</v>
          </cell>
          <cell r="N1444">
            <v>1067</v>
          </cell>
          <cell r="O1444">
            <v>1067</v>
          </cell>
          <cell r="P1444">
            <v>1067</v>
          </cell>
          <cell r="Q1444">
            <v>1063</v>
          </cell>
        </row>
        <row r="1445">
          <cell r="B1445" t="str">
            <v>30635053101</v>
          </cell>
          <cell r="C1445" t="str">
            <v>30635</v>
          </cell>
          <cell r="D1445">
            <v>3101</v>
          </cell>
          <cell r="E1445">
            <v>15400</v>
          </cell>
          <cell r="F1445">
            <v>1283</v>
          </cell>
          <cell r="G1445">
            <v>1283</v>
          </cell>
          <cell r="H1445">
            <v>1283</v>
          </cell>
          <cell r="I1445">
            <v>1283</v>
          </cell>
          <cell r="J1445">
            <v>1283</v>
          </cell>
          <cell r="K1445">
            <v>1283</v>
          </cell>
          <cell r="L1445">
            <v>1283</v>
          </cell>
          <cell r="M1445">
            <v>1283</v>
          </cell>
          <cell r="N1445">
            <v>1283</v>
          </cell>
          <cell r="O1445">
            <v>1283</v>
          </cell>
          <cell r="P1445">
            <v>1283</v>
          </cell>
          <cell r="Q1445">
            <v>1287</v>
          </cell>
        </row>
        <row r="1446">
          <cell r="B1446" t="str">
            <v>30635053103</v>
          </cell>
          <cell r="C1446" t="str">
            <v>30635</v>
          </cell>
          <cell r="D1446">
            <v>3103</v>
          </cell>
          <cell r="E1446">
            <v>12800</v>
          </cell>
          <cell r="F1446">
            <v>1067</v>
          </cell>
          <cell r="G1446">
            <v>1067</v>
          </cell>
          <cell r="H1446">
            <v>1067</v>
          </cell>
          <cell r="I1446">
            <v>1067</v>
          </cell>
          <cell r="J1446">
            <v>1067</v>
          </cell>
          <cell r="K1446">
            <v>1067</v>
          </cell>
          <cell r="L1446">
            <v>1067</v>
          </cell>
          <cell r="M1446">
            <v>1067</v>
          </cell>
          <cell r="N1446">
            <v>1067</v>
          </cell>
          <cell r="O1446">
            <v>1067</v>
          </cell>
          <cell r="P1446">
            <v>1067</v>
          </cell>
          <cell r="Q1446">
            <v>1063</v>
          </cell>
        </row>
        <row r="1447">
          <cell r="B1447" t="str">
            <v>30635053302</v>
          </cell>
          <cell r="C1447" t="str">
            <v>30635</v>
          </cell>
          <cell r="D1447">
            <v>3302</v>
          </cell>
          <cell r="E1447">
            <v>15600</v>
          </cell>
          <cell r="F1447">
            <v>1300</v>
          </cell>
          <cell r="G1447">
            <v>1300</v>
          </cell>
          <cell r="H1447">
            <v>1300</v>
          </cell>
          <cell r="I1447">
            <v>1300</v>
          </cell>
          <cell r="J1447">
            <v>1300</v>
          </cell>
          <cell r="K1447">
            <v>1300</v>
          </cell>
          <cell r="L1447">
            <v>1300</v>
          </cell>
          <cell r="M1447">
            <v>1300</v>
          </cell>
          <cell r="N1447">
            <v>1300</v>
          </cell>
          <cell r="O1447">
            <v>1300</v>
          </cell>
          <cell r="P1447">
            <v>1300</v>
          </cell>
          <cell r="Q1447">
            <v>1300</v>
          </cell>
        </row>
        <row r="1448">
          <cell r="B1448" t="str">
            <v>30636052103</v>
          </cell>
          <cell r="C1448" t="str">
            <v>30636</v>
          </cell>
          <cell r="D1448">
            <v>2103</v>
          </cell>
          <cell r="E1448">
            <v>1600</v>
          </cell>
          <cell r="F1448">
            <v>133</v>
          </cell>
          <cell r="G1448">
            <v>133</v>
          </cell>
          <cell r="H1448">
            <v>133</v>
          </cell>
          <cell r="I1448">
            <v>133</v>
          </cell>
          <cell r="J1448">
            <v>133</v>
          </cell>
          <cell r="K1448">
            <v>133</v>
          </cell>
          <cell r="L1448">
            <v>133</v>
          </cell>
          <cell r="M1448">
            <v>133</v>
          </cell>
          <cell r="N1448">
            <v>133</v>
          </cell>
          <cell r="O1448">
            <v>133</v>
          </cell>
          <cell r="P1448">
            <v>133</v>
          </cell>
          <cell r="Q1448">
            <v>137</v>
          </cell>
        </row>
        <row r="1449">
          <cell r="B1449" t="str">
            <v>30636053101</v>
          </cell>
          <cell r="C1449" t="str">
            <v>30636</v>
          </cell>
          <cell r="D1449">
            <v>3101</v>
          </cell>
          <cell r="E1449">
            <v>10200</v>
          </cell>
          <cell r="F1449">
            <v>850</v>
          </cell>
          <cell r="G1449">
            <v>850</v>
          </cell>
          <cell r="H1449">
            <v>850</v>
          </cell>
          <cell r="I1449">
            <v>850</v>
          </cell>
          <cell r="J1449">
            <v>850</v>
          </cell>
          <cell r="K1449">
            <v>850</v>
          </cell>
          <cell r="L1449">
            <v>850</v>
          </cell>
          <cell r="M1449">
            <v>850</v>
          </cell>
          <cell r="N1449">
            <v>850</v>
          </cell>
          <cell r="O1449">
            <v>850</v>
          </cell>
          <cell r="P1449">
            <v>850</v>
          </cell>
          <cell r="Q1449">
            <v>850</v>
          </cell>
        </row>
        <row r="1450">
          <cell r="B1450" t="str">
            <v>30636053105</v>
          </cell>
          <cell r="C1450" t="str">
            <v>30636</v>
          </cell>
          <cell r="D1450">
            <v>3105</v>
          </cell>
          <cell r="E1450">
            <v>61200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30600</v>
          </cell>
          <cell r="K1450">
            <v>0</v>
          </cell>
          <cell r="L1450">
            <v>0</v>
          </cell>
          <cell r="M1450">
            <v>0</v>
          </cell>
          <cell r="N1450">
            <v>30600</v>
          </cell>
          <cell r="O1450">
            <v>0</v>
          </cell>
          <cell r="P1450">
            <v>0</v>
          </cell>
          <cell r="Q1450">
            <v>0</v>
          </cell>
        </row>
        <row r="1451">
          <cell r="B1451" t="str">
            <v>30637052900</v>
          </cell>
          <cell r="C1451" t="str">
            <v>30637</v>
          </cell>
          <cell r="D1451">
            <v>2900</v>
          </cell>
          <cell r="E1451">
            <v>12800</v>
          </cell>
          <cell r="F1451">
            <v>1067</v>
          </cell>
          <cell r="G1451">
            <v>1067</v>
          </cell>
          <cell r="H1451">
            <v>1067</v>
          </cell>
          <cell r="I1451">
            <v>1067</v>
          </cell>
          <cell r="J1451">
            <v>1067</v>
          </cell>
          <cell r="K1451">
            <v>1067</v>
          </cell>
          <cell r="L1451">
            <v>1067</v>
          </cell>
          <cell r="M1451">
            <v>1067</v>
          </cell>
          <cell r="N1451">
            <v>1067</v>
          </cell>
          <cell r="O1451">
            <v>1067</v>
          </cell>
          <cell r="P1451">
            <v>1067</v>
          </cell>
          <cell r="Q1451">
            <v>1063</v>
          </cell>
        </row>
        <row r="1452">
          <cell r="B1452" t="str">
            <v>30637053101</v>
          </cell>
          <cell r="C1452" t="str">
            <v>30637</v>
          </cell>
          <cell r="D1452">
            <v>3101</v>
          </cell>
          <cell r="E1452">
            <v>15400</v>
          </cell>
          <cell r="F1452">
            <v>1283</v>
          </cell>
          <cell r="G1452">
            <v>1283</v>
          </cell>
          <cell r="H1452">
            <v>1283</v>
          </cell>
          <cell r="I1452">
            <v>1283</v>
          </cell>
          <cell r="J1452">
            <v>1283</v>
          </cell>
          <cell r="K1452">
            <v>1283</v>
          </cell>
          <cell r="L1452">
            <v>1283</v>
          </cell>
          <cell r="M1452">
            <v>1283</v>
          </cell>
          <cell r="N1452">
            <v>1283</v>
          </cell>
          <cell r="O1452">
            <v>1283</v>
          </cell>
          <cell r="P1452">
            <v>1283</v>
          </cell>
          <cell r="Q1452">
            <v>1287</v>
          </cell>
        </row>
        <row r="1453">
          <cell r="B1453" t="str">
            <v>30637053103</v>
          </cell>
          <cell r="C1453" t="str">
            <v>30637</v>
          </cell>
          <cell r="D1453">
            <v>3103</v>
          </cell>
          <cell r="E1453">
            <v>12800</v>
          </cell>
          <cell r="F1453">
            <v>1067</v>
          </cell>
          <cell r="G1453">
            <v>1067</v>
          </cell>
          <cell r="H1453">
            <v>1067</v>
          </cell>
          <cell r="I1453">
            <v>1067</v>
          </cell>
          <cell r="J1453">
            <v>1067</v>
          </cell>
          <cell r="K1453">
            <v>1067</v>
          </cell>
          <cell r="L1453">
            <v>1067</v>
          </cell>
          <cell r="M1453">
            <v>1067</v>
          </cell>
          <cell r="N1453">
            <v>1067</v>
          </cell>
          <cell r="O1453">
            <v>1067</v>
          </cell>
          <cell r="P1453">
            <v>1067</v>
          </cell>
          <cell r="Q1453">
            <v>1063</v>
          </cell>
        </row>
        <row r="1454">
          <cell r="B1454" t="str">
            <v>30637053302</v>
          </cell>
          <cell r="C1454" t="str">
            <v>30637</v>
          </cell>
          <cell r="D1454">
            <v>3302</v>
          </cell>
          <cell r="E1454">
            <v>15600</v>
          </cell>
          <cell r="F1454">
            <v>1300</v>
          </cell>
          <cell r="G1454">
            <v>1300</v>
          </cell>
          <cell r="H1454">
            <v>1300</v>
          </cell>
          <cell r="I1454">
            <v>1300</v>
          </cell>
          <cell r="J1454">
            <v>1300</v>
          </cell>
          <cell r="K1454">
            <v>1300</v>
          </cell>
          <cell r="L1454">
            <v>1300</v>
          </cell>
          <cell r="M1454">
            <v>1300</v>
          </cell>
          <cell r="N1454">
            <v>1300</v>
          </cell>
          <cell r="O1454">
            <v>1300</v>
          </cell>
          <cell r="P1454">
            <v>1300</v>
          </cell>
          <cell r="Q1454">
            <v>1300</v>
          </cell>
        </row>
        <row r="1455">
          <cell r="B1455" t="str">
            <v>30638052900</v>
          </cell>
          <cell r="C1455" t="str">
            <v>30638</v>
          </cell>
          <cell r="D1455">
            <v>2900</v>
          </cell>
          <cell r="E1455">
            <v>27100</v>
          </cell>
          <cell r="F1455">
            <v>2258</v>
          </cell>
          <cell r="G1455">
            <v>2258</v>
          </cell>
          <cell r="H1455">
            <v>2258</v>
          </cell>
          <cell r="I1455">
            <v>2258</v>
          </cell>
          <cell r="J1455">
            <v>2258</v>
          </cell>
          <cell r="K1455">
            <v>2258</v>
          </cell>
          <cell r="L1455">
            <v>2258</v>
          </cell>
          <cell r="M1455">
            <v>2258</v>
          </cell>
          <cell r="N1455">
            <v>2258</v>
          </cell>
          <cell r="O1455">
            <v>2258</v>
          </cell>
          <cell r="P1455">
            <v>2258</v>
          </cell>
          <cell r="Q1455">
            <v>2262</v>
          </cell>
        </row>
        <row r="1456">
          <cell r="B1456" t="str">
            <v>30638052907</v>
          </cell>
          <cell r="C1456" t="str">
            <v>30638</v>
          </cell>
          <cell r="D1456">
            <v>2907</v>
          </cell>
          <cell r="E1456">
            <v>28000</v>
          </cell>
          <cell r="F1456">
            <v>2333</v>
          </cell>
          <cell r="G1456">
            <v>2333</v>
          </cell>
          <cell r="H1456">
            <v>2333</v>
          </cell>
          <cell r="I1456">
            <v>2333</v>
          </cell>
          <cell r="J1456">
            <v>2333</v>
          </cell>
          <cell r="K1456">
            <v>2333</v>
          </cell>
          <cell r="L1456">
            <v>2333</v>
          </cell>
          <cell r="M1456">
            <v>2333</v>
          </cell>
          <cell r="N1456">
            <v>2333</v>
          </cell>
          <cell r="O1456">
            <v>2333</v>
          </cell>
          <cell r="P1456">
            <v>2333</v>
          </cell>
          <cell r="Q1456">
            <v>2337</v>
          </cell>
        </row>
        <row r="1457">
          <cell r="B1457" t="str">
            <v>30638053302</v>
          </cell>
          <cell r="C1457" t="str">
            <v>30638</v>
          </cell>
          <cell r="D1457">
            <v>3302</v>
          </cell>
          <cell r="E1457">
            <v>30500</v>
          </cell>
          <cell r="F1457">
            <v>2542</v>
          </cell>
          <cell r="G1457">
            <v>2542</v>
          </cell>
          <cell r="H1457">
            <v>2542</v>
          </cell>
          <cell r="I1457">
            <v>2542</v>
          </cell>
          <cell r="J1457">
            <v>2542</v>
          </cell>
          <cell r="K1457">
            <v>2542</v>
          </cell>
          <cell r="L1457">
            <v>2542</v>
          </cell>
          <cell r="M1457">
            <v>2542</v>
          </cell>
          <cell r="N1457">
            <v>2542</v>
          </cell>
          <cell r="O1457">
            <v>2542</v>
          </cell>
          <cell r="P1457">
            <v>2542</v>
          </cell>
          <cell r="Q1457">
            <v>2538</v>
          </cell>
        </row>
        <row r="1458">
          <cell r="B1458" t="str">
            <v>30639052900</v>
          </cell>
          <cell r="C1458" t="str">
            <v>30639</v>
          </cell>
          <cell r="D1458">
            <v>2900</v>
          </cell>
          <cell r="E1458">
            <v>12800</v>
          </cell>
          <cell r="F1458">
            <v>1067</v>
          </cell>
          <cell r="G1458">
            <v>1067</v>
          </cell>
          <cell r="H1458">
            <v>1067</v>
          </cell>
          <cell r="I1458">
            <v>1067</v>
          </cell>
          <cell r="J1458">
            <v>1067</v>
          </cell>
          <cell r="K1458">
            <v>1067</v>
          </cell>
          <cell r="L1458">
            <v>1067</v>
          </cell>
          <cell r="M1458">
            <v>1067</v>
          </cell>
          <cell r="N1458">
            <v>1067</v>
          </cell>
          <cell r="O1458">
            <v>1067</v>
          </cell>
          <cell r="P1458">
            <v>1067</v>
          </cell>
          <cell r="Q1458">
            <v>1063</v>
          </cell>
        </row>
        <row r="1459">
          <cell r="B1459" t="str">
            <v>30639053101</v>
          </cell>
          <cell r="C1459" t="str">
            <v>30639</v>
          </cell>
          <cell r="D1459">
            <v>3101</v>
          </cell>
          <cell r="E1459">
            <v>15400</v>
          </cell>
          <cell r="F1459">
            <v>1283</v>
          </cell>
          <cell r="G1459">
            <v>1283</v>
          </cell>
          <cell r="H1459">
            <v>1283</v>
          </cell>
          <cell r="I1459">
            <v>1283</v>
          </cell>
          <cell r="J1459">
            <v>1283</v>
          </cell>
          <cell r="K1459">
            <v>1283</v>
          </cell>
          <cell r="L1459">
            <v>1283</v>
          </cell>
          <cell r="M1459">
            <v>1283</v>
          </cell>
          <cell r="N1459">
            <v>1283</v>
          </cell>
          <cell r="O1459">
            <v>1283</v>
          </cell>
          <cell r="P1459">
            <v>1283</v>
          </cell>
          <cell r="Q1459">
            <v>1287</v>
          </cell>
        </row>
        <row r="1460">
          <cell r="B1460" t="str">
            <v>30639053103</v>
          </cell>
          <cell r="C1460" t="str">
            <v>30639</v>
          </cell>
          <cell r="D1460">
            <v>3103</v>
          </cell>
          <cell r="E1460">
            <v>12800</v>
          </cell>
          <cell r="F1460">
            <v>1067</v>
          </cell>
          <cell r="G1460">
            <v>1067</v>
          </cell>
          <cell r="H1460">
            <v>1067</v>
          </cell>
          <cell r="I1460">
            <v>1067</v>
          </cell>
          <cell r="J1460">
            <v>1067</v>
          </cell>
          <cell r="K1460">
            <v>1067</v>
          </cell>
          <cell r="L1460">
            <v>1067</v>
          </cell>
          <cell r="M1460">
            <v>1067</v>
          </cell>
          <cell r="N1460">
            <v>1067</v>
          </cell>
          <cell r="O1460">
            <v>1067</v>
          </cell>
          <cell r="P1460">
            <v>1067</v>
          </cell>
          <cell r="Q1460">
            <v>1063</v>
          </cell>
        </row>
        <row r="1461">
          <cell r="B1461" t="str">
            <v>30639053302</v>
          </cell>
          <cell r="C1461" t="str">
            <v>30639</v>
          </cell>
          <cell r="D1461">
            <v>3302</v>
          </cell>
          <cell r="E1461">
            <v>15600</v>
          </cell>
          <cell r="F1461">
            <v>1300</v>
          </cell>
          <cell r="G1461">
            <v>1300</v>
          </cell>
          <cell r="H1461">
            <v>1300</v>
          </cell>
          <cell r="I1461">
            <v>1300</v>
          </cell>
          <cell r="J1461">
            <v>1300</v>
          </cell>
          <cell r="K1461">
            <v>1300</v>
          </cell>
          <cell r="L1461">
            <v>1300</v>
          </cell>
          <cell r="M1461">
            <v>1300</v>
          </cell>
          <cell r="N1461">
            <v>1300</v>
          </cell>
          <cell r="O1461">
            <v>1300</v>
          </cell>
          <cell r="P1461">
            <v>1300</v>
          </cell>
          <cell r="Q1461">
            <v>1300</v>
          </cell>
        </row>
        <row r="1462">
          <cell r="B1462" t="str">
            <v>30640052900</v>
          </cell>
          <cell r="C1462" t="str">
            <v>30640</v>
          </cell>
          <cell r="D1462">
            <v>2900</v>
          </cell>
          <cell r="E1462">
            <v>12800</v>
          </cell>
          <cell r="F1462">
            <v>1067</v>
          </cell>
          <cell r="G1462">
            <v>1067</v>
          </cell>
          <cell r="H1462">
            <v>1067</v>
          </cell>
          <cell r="I1462">
            <v>1067</v>
          </cell>
          <cell r="J1462">
            <v>1067</v>
          </cell>
          <cell r="K1462">
            <v>1067</v>
          </cell>
          <cell r="L1462">
            <v>1067</v>
          </cell>
          <cell r="M1462">
            <v>1067</v>
          </cell>
          <cell r="N1462">
            <v>1067</v>
          </cell>
          <cell r="O1462">
            <v>1067</v>
          </cell>
          <cell r="P1462">
            <v>1067</v>
          </cell>
          <cell r="Q1462">
            <v>1063</v>
          </cell>
        </row>
        <row r="1463">
          <cell r="B1463" t="str">
            <v>30640053101</v>
          </cell>
          <cell r="C1463" t="str">
            <v>30640</v>
          </cell>
          <cell r="D1463">
            <v>3101</v>
          </cell>
          <cell r="E1463">
            <v>15400</v>
          </cell>
          <cell r="F1463">
            <v>1283</v>
          </cell>
          <cell r="G1463">
            <v>1283</v>
          </cell>
          <cell r="H1463">
            <v>1283</v>
          </cell>
          <cell r="I1463">
            <v>1283</v>
          </cell>
          <cell r="J1463">
            <v>1283</v>
          </cell>
          <cell r="K1463">
            <v>1283</v>
          </cell>
          <cell r="L1463">
            <v>1283</v>
          </cell>
          <cell r="M1463">
            <v>1283</v>
          </cell>
          <cell r="N1463">
            <v>1283</v>
          </cell>
          <cell r="O1463">
            <v>1283</v>
          </cell>
          <cell r="P1463">
            <v>1283</v>
          </cell>
          <cell r="Q1463">
            <v>1287</v>
          </cell>
        </row>
        <row r="1464">
          <cell r="B1464" t="str">
            <v>30640053103</v>
          </cell>
          <cell r="C1464" t="str">
            <v>30640</v>
          </cell>
          <cell r="D1464">
            <v>3103</v>
          </cell>
          <cell r="E1464">
            <v>12800</v>
          </cell>
          <cell r="F1464">
            <v>1067</v>
          </cell>
          <cell r="G1464">
            <v>1067</v>
          </cell>
          <cell r="H1464">
            <v>1067</v>
          </cell>
          <cell r="I1464">
            <v>1067</v>
          </cell>
          <cell r="J1464">
            <v>1067</v>
          </cell>
          <cell r="K1464">
            <v>1067</v>
          </cell>
          <cell r="L1464">
            <v>1067</v>
          </cell>
          <cell r="M1464">
            <v>1067</v>
          </cell>
          <cell r="N1464">
            <v>1067</v>
          </cell>
          <cell r="O1464">
            <v>1067</v>
          </cell>
          <cell r="P1464">
            <v>1067</v>
          </cell>
          <cell r="Q1464">
            <v>1063</v>
          </cell>
        </row>
        <row r="1465">
          <cell r="B1465" t="str">
            <v>30640053302</v>
          </cell>
          <cell r="C1465" t="str">
            <v>30640</v>
          </cell>
          <cell r="D1465">
            <v>3302</v>
          </cell>
          <cell r="E1465">
            <v>15600</v>
          </cell>
          <cell r="F1465">
            <v>1300</v>
          </cell>
          <cell r="G1465">
            <v>1300</v>
          </cell>
          <cell r="H1465">
            <v>1300</v>
          </cell>
          <cell r="I1465">
            <v>1300</v>
          </cell>
          <cell r="J1465">
            <v>1300</v>
          </cell>
          <cell r="K1465">
            <v>1300</v>
          </cell>
          <cell r="L1465">
            <v>1300</v>
          </cell>
          <cell r="M1465">
            <v>1300</v>
          </cell>
          <cell r="N1465">
            <v>1300</v>
          </cell>
          <cell r="O1465">
            <v>1300</v>
          </cell>
          <cell r="P1465">
            <v>1300</v>
          </cell>
          <cell r="Q1465">
            <v>1300</v>
          </cell>
        </row>
        <row r="1466">
          <cell r="B1466" t="str">
            <v>30641052900</v>
          </cell>
          <cell r="C1466" t="str">
            <v>30641</v>
          </cell>
          <cell r="D1466">
            <v>2900</v>
          </cell>
          <cell r="E1466">
            <v>12800</v>
          </cell>
          <cell r="F1466">
            <v>1067</v>
          </cell>
          <cell r="G1466">
            <v>1067</v>
          </cell>
          <cell r="H1466">
            <v>1067</v>
          </cell>
          <cell r="I1466">
            <v>1067</v>
          </cell>
          <cell r="J1466">
            <v>1067</v>
          </cell>
          <cell r="K1466">
            <v>1067</v>
          </cell>
          <cell r="L1466">
            <v>1067</v>
          </cell>
          <cell r="M1466">
            <v>1067</v>
          </cell>
          <cell r="N1466">
            <v>1067</v>
          </cell>
          <cell r="O1466">
            <v>1067</v>
          </cell>
          <cell r="P1466">
            <v>1067</v>
          </cell>
          <cell r="Q1466">
            <v>1063</v>
          </cell>
        </row>
        <row r="1467">
          <cell r="B1467" t="str">
            <v>30641053101</v>
          </cell>
          <cell r="C1467" t="str">
            <v>30641</v>
          </cell>
          <cell r="D1467">
            <v>3101</v>
          </cell>
          <cell r="E1467">
            <v>15400</v>
          </cell>
          <cell r="F1467">
            <v>1283</v>
          </cell>
          <cell r="G1467">
            <v>1283</v>
          </cell>
          <cell r="H1467">
            <v>1283</v>
          </cell>
          <cell r="I1467">
            <v>1283</v>
          </cell>
          <cell r="J1467">
            <v>1283</v>
          </cell>
          <cell r="K1467">
            <v>1283</v>
          </cell>
          <cell r="L1467">
            <v>1283</v>
          </cell>
          <cell r="M1467">
            <v>1283</v>
          </cell>
          <cell r="N1467">
            <v>1283</v>
          </cell>
          <cell r="O1467">
            <v>1283</v>
          </cell>
          <cell r="P1467">
            <v>1283</v>
          </cell>
          <cell r="Q1467">
            <v>1287</v>
          </cell>
        </row>
        <row r="1468">
          <cell r="B1468" t="str">
            <v>30641053103</v>
          </cell>
          <cell r="C1468" t="str">
            <v>30641</v>
          </cell>
          <cell r="D1468">
            <v>3103</v>
          </cell>
          <cell r="E1468">
            <v>12800</v>
          </cell>
          <cell r="F1468">
            <v>1067</v>
          </cell>
          <cell r="G1468">
            <v>1067</v>
          </cell>
          <cell r="H1468">
            <v>1067</v>
          </cell>
          <cell r="I1468">
            <v>1067</v>
          </cell>
          <cell r="J1468">
            <v>1067</v>
          </cell>
          <cell r="K1468">
            <v>1067</v>
          </cell>
          <cell r="L1468">
            <v>1067</v>
          </cell>
          <cell r="M1468">
            <v>1067</v>
          </cell>
          <cell r="N1468">
            <v>1067</v>
          </cell>
          <cell r="O1468">
            <v>1067</v>
          </cell>
          <cell r="P1468">
            <v>1067</v>
          </cell>
          <cell r="Q1468">
            <v>1063</v>
          </cell>
        </row>
        <row r="1469">
          <cell r="B1469" t="str">
            <v>30641053302</v>
          </cell>
          <cell r="C1469" t="str">
            <v>30641</v>
          </cell>
          <cell r="D1469">
            <v>3302</v>
          </cell>
          <cell r="E1469">
            <v>15600</v>
          </cell>
          <cell r="F1469">
            <v>1300</v>
          </cell>
          <cell r="G1469">
            <v>1300</v>
          </cell>
          <cell r="H1469">
            <v>1300</v>
          </cell>
          <cell r="I1469">
            <v>1300</v>
          </cell>
          <cell r="J1469">
            <v>1300</v>
          </cell>
          <cell r="K1469">
            <v>1300</v>
          </cell>
          <cell r="L1469">
            <v>1300</v>
          </cell>
          <cell r="M1469">
            <v>1300</v>
          </cell>
          <cell r="N1469">
            <v>1300</v>
          </cell>
          <cell r="O1469">
            <v>1300</v>
          </cell>
          <cell r="P1469">
            <v>1300</v>
          </cell>
          <cell r="Q1469">
            <v>1300</v>
          </cell>
        </row>
        <row r="1470">
          <cell r="B1470" t="str">
            <v>30642052900</v>
          </cell>
          <cell r="C1470" t="str">
            <v>30642</v>
          </cell>
          <cell r="D1470">
            <v>2900</v>
          </cell>
          <cell r="E1470">
            <v>12800</v>
          </cell>
          <cell r="F1470">
            <v>1067</v>
          </cell>
          <cell r="G1470">
            <v>1067</v>
          </cell>
          <cell r="H1470">
            <v>1067</v>
          </cell>
          <cell r="I1470">
            <v>1067</v>
          </cell>
          <cell r="J1470">
            <v>1067</v>
          </cell>
          <cell r="K1470">
            <v>1067</v>
          </cell>
          <cell r="L1470">
            <v>1067</v>
          </cell>
          <cell r="M1470">
            <v>1067</v>
          </cell>
          <cell r="N1470">
            <v>1067</v>
          </cell>
          <cell r="O1470">
            <v>1067</v>
          </cell>
          <cell r="P1470">
            <v>1067</v>
          </cell>
          <cell r="Q1470">
            <v>1063</v>
          </cell>
        </row>
        <row r="1471">
          <cell r="B1471" t="str">
            <v>30642053101</v>
          </cell>
          <cell r="C1471" t="str">
            <v>30642</v>
          </cell>
          <cell r="D1471">
            <v>3101</v>
          </cell>
          <cell r="E1471">
            <v>15400</v>
          </cell>
          <cell r="F1471">
            <v>1283</v>
          </cell>
          <cell r="G1471">
            <v>1283</v>
          </cell>
          <cell r="H1471">
            <v>1283</v>
          </cell>
          <cell r="I1471">
            <v>1283</v>
          </cell>
          <cell r="J1471">
            <v>1283</v>
          </cell>
          <cell r="K1471">
            <v>1283</v>
          </cell>
          <cell r="L1471">
            <v>1283</v>
          </cell>
          <cell r="M1471">
            <v>1283</v>
          </cell>
          <cell r="N1471">
            <v>1283</v>
          </cell>
          <cell r="O1471">
            <v>1283</v>
          </cell>
          <cell r="P1471">
            <v>1283</v>
          </cell>
          <cell r="Q1471">
            <v>1287</v>
          </cell>
        </row>
        <row r="1472">
          <cell r="B1472" t="str">
            <v>30642053103</v>
          </cell>
          <cell r="C1472" t="str">
            <v>30642</v>
          </cell>
          <cell r="D1472">
            <v>3103</v>
          </cell>
          <cell r="E1472">
            <v>12800</v>
          </cell>
          <cell r="F1472">
            <v>1067</v>
          </cell>
          <cell r="G1472">
            <v>1067</v>
          </cell>
          <cell r="H1472">
            <v>1067</v>
          </cell>
          <cell r="I1472">
            <v>1067</v>
          </cell>
          <cell r="J1472">
            <v>1067</v>
          </cell>
          <cell r="K1472">
            <v>1067</v>
          </cell>
          <cell r="L1472">
            <v>1067</v>
          </cell>
          <cell r="M1472">
            <v>1067</v>
          </cell>
          <cell r="N1472">
            <v>1067</v>
          </cell>
          <cell r="O1472">
            <v>1067</v>
          </cell>
          <cell r="P1472">
            <v>1067</v>
          </cell>
          <cell r="Q1472">
            <v>1063</v>
          </cell>
        </row>
        <row r="1473">
          <cell r="B1473" t="str">
            <v>30642053302</v>
          </cell>
          <cell r="C1473" t="str">
            <v>30642</v>
          </cell>
          <cell r="D1473">
            <v>3302</v>
          </cell>
          <cell r="E1473">
            <v>15600</v>
          </cell>
          <cell r="F1473">
            <v>1300</v>
          </cell>
          <cell r="G1473">
            <v>1300</v>
          </cell>
          <cell r="H1473">
            <v>1300</v>
          </cell>
          <cell r="I1473">
            <v>1300</v>
          </cell>
          <cell r="J1473">
            <v>1300</v>
          </cell>
          <cell r="K1473">
            <v>1300</v>
          </cell>
          <cell r="L1473">
            <v>1300</v>
          </cell>
          <cell r="M1473">
            <v>1300</v>
          </cell>
          <cell r="N1473">
            <v>1300</v>
          </cell>
          <cell r="O1473">
            <v>1300</v>
          </cell>
          <cell r="P1473">
            <v>1300</v>
          </cell>
          <cell r="Q1473">
            <v>1300</v>
          </cell>
        </row>
        <row r="1474">
          <cell r="B1474" t="str">
            <v>30643052103</v>
          </cell>
          <cell r="C1474" t="str">
            <v>30643</v>
          </cell>
          <cell r="D1474">
            <v>2103</v>
          </cell>
          <cell r="E1474">
            <v>39100</v>
          </cell>
          <cell r="F1474">
            <v>3258</v>
          </cell>
          <cell r="G1474">
            <v>3258</v>
          </cell>
          <cell r="H1474">
            <v>3258</v>
          </cell>
          <cell r="I1474">
            <v>3258</v>
          </cell>
          <cell r="J1474">
            <v>3258</v>
          </cell>
          <cell r="K1474">
            <v>3258</v>
          </cell>
          <cell r="L1474">
            <v>3258</v>
          </cell>
          <cell r="M1474">
            <v>3258</v>
          </cell>
          <cell r="N1474">
            <v>3258</v>
          </cell>
          <cell r="O1474">
            <v>3258</v>
          </cell>
          <cell r="P1474">
            <v>3258</v>
          </cell>
          <cell r="Q1474">
            <v>3262</v>
          </cell>
        </row>
        <row r="1475">
          <cell r="B1475" t="str">
            <v>30643052202</v>
          </cell>
          <cell r="C1475" t="str">
            <v>30643</v>
          </cell>
          <cell r="D1475">
            <v>2202</v>
          </cell>
          <cell r="E1475">
            <v>55222</v>
          </cell>
          <cell r="F1475">
            <v>4602</v>
          </cell>
          <cell r="G1475">
            <v>4602</v>
          </cell>
          <cell r="H1475">
            <v>4602</v>
          </cell>
          <cell r="I1475">
            <v>4602</v>
          </cell>
          <cell r="J1475">
            <v>4602</v>
          </cell>
          <cell r="K1475">
            <v>4602</v>
          </cell>
          <cell r="L1475">
            <v>4602</v>
          </cell>
          <cell r="M1475">
            <v>4602</v>
          </cell>
          <cell r="N1475">
            <v>4602</v>
          </cell>
          <cell r="O1475">
            <v>4602</v>
          </cell>
          <cell r="P1475">
            <v>4602</v>
          </cell>
          <cell r="Q1475">
            <v>4600</v>
          </cell>
        </row>
        <row r="1476">
          <cell r="B1476" t="str">
            <v>30643052702</v>
          </cell>
          <cell r="C1476" t="str">
            <v>30643</v>
          </cell>
          <cell r="D1476">
            <v>2702</v>
          </cell>
          <cell r="E1476">
            <v>16300</v>
          </cell>
          <cell r="F1476">
            <v>1358</v>
          </cell>
          <cell r="G1476">
            <v>1358</v>
          </cell>
          <cell r="H1476">
            <v>1358</v>
          </cell>
          <cell r="I1476">
            <v>1358</v>
          </cell>
          <cell r="J1476">
            <v>1358</v>
          </cell>
          <cell r="K1476">
            <v>1358</v>
          </cell>
          <cell r="L1476">
            <v>1358</v>
          </cell>
          <cell r="M1476">
            <v>1358</v>
          </cell>
          <cell r="N1476">
            <v>1358</v>
          </cell>
          <cell r="O1476">
            <v>1358</v>
          </cell>
          <cell r="P1476">
            <v>1358</v>
          </cell>
          <cell r="Q1476">
            <v>1362</v>
          </cell>
        </row>
        <row r="1477">
          <cell r="B1477" t="str">
            <v>30643052800</v>
          </cell>
          <cell r="C1477" t="str">
            <v>30643</v>
          </cell>
          <cell r="D1477">
            <v>2800</v>
          </cell>
          <cell r="E1477">
            <v>33500</v>
          </cell>
          <cell r="F1477">
            <v>2792</v>
          </cell>
          <cell r="G1477">
            <v>2792</v>
          </cell>
          <cell r="H1477">
            <v>2792</v>
          </cell>
          <cell r="I1477">
            <v>2792</v>
          </cell>
          <cell r="J1477">
            <v>2792</v>
          </cell>
          <cell r="K1477">
            <v>2792</v>
          </cell>
          <cell r="L1477">
            <v>2792</v>
          </cell>
          <cell r="M1477">
            <v>2792</v>
          </cell>
          <cell r="N1477">
            <v>2792</v>
          </cell>
          <cell r="O1477">
            <v>2792</v>
          </cell>
          <cell r="P1477">
            <v>2792</v>
          </cell>
          <cell r="Q1477">
            <v>2788</v>
          </cell>
        </row>
        <row r="1478">
          <cell r="B1478" t="str">
            <v>30643052900</v>
          </cell>
          <cell r="C1478" t="str">
            <v>30643</v>
          </cell>
          <cell r="D1478">
            <v>2900</v>
          </cell>
          <cell r="E1478">
            <v>25300</v>
          </cell>
          <cell r="F1478">
            <v>2108</v>
          </cell>
          <cell r="G1478">
            <v>2108</v>
          </cell>
          <cell r="H1478">
            <v>2108</v>
          </cell>
          <cell r="I1478">
            <v>2108</v>
          </cell>
          <cell r="J1478">
            <v>2108</v>
          </cell>
          <cell r="K1478">
            <v>2108</v>
          </cell>
          <cell r="L1478">
            <v>2108</v>
          </cell>
          <cell r="M1478">
            <v>2108</v>
          </cell>
          <cell r="N1478">
            <v>2108</v>
          </cell>
          <cell r="O1478">
            <v>2108</v>
          </cell>
          <cell r="P1478">
            <v>2108</v>
          </cell>
          <cell r="Q1478">
            <v>2112</v>
          </cell>
        </row>
        <row r="1479">
          <cell r="B1479" t="str">
            <v>30643053101</v>
          </cell>
          <cell r="C1479" t="str">
            <v>30643</v>
          </cell>
          <cell r="D1479">
            <v>3101</v>
          </cell>
          <cell r="E1479">
            <v>27600</v>
          </cell>
          <cell r="F1479">
            <v>2300</v>
          </cell>
          <cell r="G1479">
            <v>2300</v>
          </cell>
          <cell r="H1479">
            <v>2300</v>
          </cell>
          <cell r="I1479">
            <v>2300</v>
          </cell>
          <cell r="J1479">
            <v>2300</v>
          </cell>
          <cell r="K1479">
            <v>2300</v>
          </cell>
          <cell r="L1479">
            <v>2300</v>
          </cell>
          <cell r="M1479">
            <v>2300</v>
          </cell>
          <cell r="N1479">
            <v>2300</v>
          </cell>
          <cell r="O1479">
            <v>2300</v>
          </cell>
          <cell r="P1479">
            <v>2300</v>
          </cell>
          <cell r="Q1479">
            <v>2300</v>
          </cell>
        </row>
        <row r="1480">
          <cell r="B1480" t="str">
            <v>30643053303</v>
          </cell>
          <cell r="C1480" t="str">
            <v>30643</v>
          </cell>
          <cell r="D1480">
            <v>3303</v>
          </cell>
          <cell r="E1480">
            <v>6600</v>
          </cell>
          <cell r="F1480">
            <v>550</v>
          </cell>
          <cell r="G1480">
            <v>550</v>
          </cell>
          <cell r="H1480">
            <v>550</v>
          </cell>
          <cell r="I1480">
            <v>550</v>
          </cell>
          <cell r="J1480">
            <v>550</v>
          </cell>
          <cell r="K1480">
            <v>550</v>
          </cell>
          <cell r="L1480">
            <v>550</v>
          </cell>
          <cell r="M1480">
            <v>550</v>
          </cell>
          <cell r="N1480">
            <v>550</v>
          </cell>
          <cell r="O1480">
            <v>550</v>
          </cell>
          <cell r="P1480">
            <v>550</v>
          </cell>
          <cell r="Q1480">
            <v>550</v>
          </cell>
        </row>
        <row r="1481">
          <cell r="B1481" t="str">
            <v>30643053402</v>
          </cell>
          <cell r="C1481" t="str">
            <v>30643</v>
          </cell>
          <cell r="D1481">
            <v>3402</v>
          </cell>
          <cell r="E1481">
            <v>28200</v>
          </cell>
          <cell r="F1481">
            <v>2350</v>
          </cell>
          <cell r="G1481">
            <v>2350</v>
          </cell>
          <cell r="H1481">
            <v>2350</v>
          </cell>
          <cell r="I1481">
            <v>2350</v>
          </cell>
          <cell r="J1481">
            <v>2350</v>
          </cell>
          <cell r="K1481">
            <v>2350</v>
          </cell>
          <cell r="L1481">
            <v>2350</v>
          </cell>
          <cell r="M1481">
            <v>2350</v>
          </cell>
          <cell r="N1481">
            <v>2350</v>
          </cell>
          <cell r="O1481">
            <v>2350</v>
          </cell>
          <cell r="P1481">
            <v>2350</v>
          </cell>
          <cell r="Q1481">
            <v>2350</v>
          </cell>
        </row>
        <row r="1482">
          <cell r="B1482" t="str">
            <v>30644052103</v>
          </cell>
          <cell r="C1482" t="str">
            <v>30644</v>
          </cell>
          <cell r="D1482">
            <v>2103</v>
          </cell>
          <cell r="E1482">
            <v>71600</v>
          </cell>
          <cell r="F1482">
            <v>5967</v>
          </cell>
          <cell r="G1482">
            <v>5967</v>
          </cell>
          <cell r="H1482">
            <v>5967</v>
          </cell>
          <cell r="I1482">
            <v>5967</v>
          </cell>
          <cell r="J1482">
            <v>5967</v>
          </cell>
          <cell r="K1482">
            <v>5967</v>
          </cell>
          <cell r="L1482">
            <v>5967</v>
          </cell>
          <cell r="M1482">
            <v>5967</v>
          </cell>
          <cell r="N1482">
            <v>5967</v>
          </cell>
          <cell r="O1482">
            <v>5967</v>
          </cell>
          <cell r="P1482">
            <v>5967</v>
          </cell>
          <cell r="Q1482">
            <v>5963</v>
          </cell>
        </row>
        <row r="1483">
          <cell r="B1483" t="str">
            <v>30644053101</v>
          </cell>
          <cell r="C1483" t="str">
            <v>30644</v>
          </cell>
          <cell r="D1483">
            <v>3101</v>
          </cell>
          <cell r="E1483">
            <v>7000</v>
          </cell>
          <cell r="F1483">
            <v>583</v>
          </cell>
          <cell r="G1483">
            <v>583</v>
          </cell>
          <cell r="H1483">
            <v>583</v>
          </cell>
          <cell r="I1483">
            <v>583</v>
          </cell>
          <cell r="J1483">
            <v>583</v>
          </cell>
          <cell r="K1483">
            <v>583</v>
          </cell>
          <cell r="L1483">
            <v>583</v>
          </cell>
          <cell r="M1483">
            <v>583</v>
          </cell>
          <cell r="N1483">
            <v>583</v>
          </cell>
          <cell r="O1483">
            <v>583</v>
          </cell>
          <cell r="P1483">
            <v>583</v>
          </cell>
          <cell r="Q1483">
            <v>587</v>
          </cell>
        </row>
        <row r="1484">
          <cell r="B1484" t="str">
            <v>30644053302</v>
          </cell>
          <cell r="C1484" t="str">
            <v>30644</v>
          </cell>
          <cell r="D1484">
            <v>3302</v>
          </cell>
          <cell r="E1484">
            <v>25600</v>
          </cell>
          <cell r="F1484">
            <v>2133</v>
          </cell>
          <cell r="G1484">
            <v>2133</v>
          </cell>
          <cell r="H1484">
            <v>2133</v>
          </cell>
          <cell r="I1484">
            <v>2133</v>
          </cell>
          <cell r="J1484">
            <v>2133</v>
          </cell>
          <cell r="K1484">
            <v>2133</v>
          </cell>
          <cell r="L1484">
            <v>2133</v>
          </cell>
          <cell r="M1484">
            <v>2133</v>
          </cell>
          <cell r="N1484">
            <v>2133</v>
          </cell>
          <cell r="O1484">
            <v>2133</v>
          </cell>
          <cell r="P1484">
            <v>2133</v>
          </cell>
          <cell r="Q1484">
            <v>2137</v>
          </cell>
        </row>
        <row r="1485">
          <cell r="B1485" t="str">
            <v>30645052103</v>
          </cell>
          <cell r="C1485" t="str">
            <v>30645</v>
          </cell>
          <cell r="D1485">
            <v>2103</v>
          </cell>
          <cell r="E1485">
            <v>74300</v>
          </cell>
          <cell r="F1485">
            <v>6192</v>
          </cell>
          <cell r="G1485">
            <v>6192</v>
          </cell>
          <cell r="H1485">
            <v>6192</v>
          </cell>
          <cell r="I1485">
            <v>6192</v>
          </cell>
          <cell r="J1485">
            <v>6192</v>
          </cell>
          <cell r="K1485">
            <v>6192</v>
          </cell>
          <cell r="L1485">
            <v>6192</v>
          </cell>
          <cell r="M1485">
            <v>6192</v>
          </cell>
          <cell r="N1485">
            <v>6192</v>
          </cell>
          <cell r="O1485">
            <v>6192</v>
          </cell>
          <cell r="P1485">
            <v>6192</v>
          </cell>
          <cell r="Q1485">
            <v>6188</v>
          </cell>
        </row>
        <row r="1486">
          <cell r="B1486" t="str">
            <v>30645053101</v>
          </cell>
          <cell r="C1486" t="str">
            <v>30645</v>
          </cell>
          <cell r="D1486">
            <v>3101</v>
          </cell>
          <cell r="E1486">
            <v>4700</v>
          </cell>
          <cell r="F1486">
            <v>392</v>
          </cell>
          <cell r="G1486">
            <v>392</v>
          </cell>
          <cell r="H1486">
            <v>392</v>
          </cell>
          <cell r="I1486">
            <v>392</v>
          </cell>
          <cell r="J1486">
            <v>392</v>
          </cell>
          <cell r="K1486">
            <v>392</v>
          </cell>
          <cell r="L1486">
            <v>392</v>
          </cell>
          <cell r="M1486">
            <v>392</v>
          </cell>
          <cell r="N1486">
            <v>392</v>
          </cell>
          <cell r="O1486">
            <v>392</v>
          </cell>
          <cell r="P1486">
            <v>392</v>
          </cell>
          <cell r="Q1486">
            <v>388</v>
          </cell>
        </row>
        <row r="1487">
          <cell r="B1487" t="str">
            <v>30645053302</v>
          </cell>
          <cell r="C1487" t="str">
            <v>30645</v>
          </cell>
          <cell r="D1487">
            <v>3302</v>
          </cell>
          <cell r="E1487">
            <v>7100</v>
          </cell>
          <cell r="F1487">
            <v>592</v>
          </cell>
          <cell r="G1487">
            <v>592</v>
          </cell>
          <cell r="H1487">
            <v>592</v>
          </cell>
          <cell r="I1487">
            <v>592</v>
          </cell>
          <cell r="J1487">
            <v>592</v>
          </cell>
          <cell r="K1487">
            <v>592</v>
          </cell>
          <cell r="L1487">
            <v>592</v>
          </cell>
          <cell r="M1487">
            <v>592</v>
          </cell>
          <cell r="N1487">
            <v>592</v>
          </cell>
          <cell r="O1487">
            <v>592</v>
          </cell>
          <cell r="P1487">
            <v>592</v>
          </cell>
          <cell r="Q1487">
            <v>588</v>
          </cell>
        </row>
        <row r="1488">
          <cell r="B1488" t="str">
            <v>30646053101</v>
          </cell>
          <cell r="C1488" t="str">
            <v>30646</v>
          </cell>
          <cell r="D1488">
            <v>3101</v>
          </cell>
          <cell r="E1488">
            <v>4700</v>
          </cell>
          <cell r="F1488">
            <v>392</v>
          </cell>
          <cell r="G1488">
            <v>392</v>
          </cell>
          <cell r="H1488">
            <v>392</v>
          </cell>
          <cell r="I1488">
            <v>392</v>
          </cell>
          <cell r="J1488">
            <v>392</v>
          </cell>
          <cell r="K1488">
            <v>392</v>
          </cell>
          <cell r="L1488">
            <v>392</v>
          </cell>
          <cell r="M1488">
            <v>392</v>
          </cell>
          <cell r="N1488">
            <v>392</v>
          </cell>
          <cell r="O1488">
            <v>392</v>
          </cell>
          <cell r="P1488">
            <v>392</v>
          </cell>
          <cell r="Q1488">
            <v>388</v>
          </cell>
        </row>
        <row r="1489">
          <cell r="B1489" t="str">
            <v>30646053302</v>
          </cell>
          <cell r="C1489" t="str">
            <v>30646</v>
          </cell>
          <cell r="D1489">
            <v>3302</v>
          </cell>
          <cell r="E1489">
            <v>7100</v>
          </cell>
          <cell r="F1489">
            <v>592</v>
          </cell>
          <cell r="G1489">
            <v>592</v>
          </cell>
          <cell r="H1489">
            <v>592</v>
          </cell>
          <cell r="I1489">
            <v>592</v>
          </cell>
          <cell r="J1489">
            <v>592</v>
          </cell>
          <cell r="K1489">
            <v>592</v>
          </cell>
          <cell r="L1489">
            <v>592</v>
          </cell>
          <cell r="M1489">
            <v>592</v>
          </cell>
          <cell r="N1489">
            <v>592</v>
          </cell>
          <cell r="O1489">
            <v>592</v>
          </cell>
          <cell r="P1489">
            <v>592</v>
          </cell>
          <cell r="Q1489">
            <v>588</v>
          </cell>
        </row>
        <row r="1490">
          <cell r="B1490" t="str">
            <v>30647052900</v>
          </cell>
          <cell r="C1490" t="str">
            <v>30647</v>
          </cell>
          <cell r="D1490">
            <v>2900</v>
          </cell>
          <cell r="E1490">
            <v>12800</v>
          </cell>
          <cell r="F1490">
            <v>1067</v>
          </cell>
          <cell r="G1490">
            <v>1067</v>
          </cell>
          <cell r="H1490">
            <v>1067</v>
          </cell>
          <cell r="I1490">
            <v>1067</v>
          </cell>
          <cell r="J1490">
            <v>1067</v>
          </cell>
          <cell r="K1490">
            <v>1067</v>
          </cell>
          <cell r="L1490">
            <v>1067</v>
          </cell>
          <cell r="M1490">
            <v>1067</v>
          </cell>
          <cell r="N1490">
            <v>1067</v>
          </cell>
          <cell r="O1490">
            <v>1067</v>
          </cell>
          <cell r="P1490">
            <v>1067</v>
          </cell>
          <cell r="Q1490">
            <v>1063</v>
          </cell>
        </row>
        <row r="1491">
          <cell r="B1491" t="str">
            <v>30647053101</v>
          </cell>
          <cell r="C1491" t="str">
            <v>30647</v>
          </cell>
          <cell r="D1491">
            <v>3101</v>
          </cell>
          <cell r="E1491">
            <v>15400</v>
          </cell>
          <cell r="F1491">
            <v>1283</v>
          </cell>
          <cell r="G1491">
            <v>1283</v>
          </cell>
          <cell r="H1491">
            <v>1283</v>
          </cell>
          <cell r="I1491">
            <v>1283</v>
          </cell>
          <cell r="J1491">
            <v>1283</v>
          </cell>
          <cell r="K1491">
            <v>1283</v>
          </cell>
          <cell r="L1491">
            <v>1283</v>
          </cell>
          <cell r="M1491">
            <v>1283</v>
          </cell>
          <cell r="N1491">
            <v>1283</v>
          </cell>
          <cell r="O1491">
            <v>1283</v>
          </cell>
          <cell r="P1491">
            <v>1283</v>
          </cell>
          <cell r="Q1491">
            <v>1287</v>
          </cell>
        </row>
        <row r="1492">
          <cell r="B1492" t="str">
            <v>30647053103</v>
          </cell>
          <cell r="C1492" t="str">
            <v>30647</v>
          </cell>
          <cell r="D1492">
            <v>3103</v>
          </cell>
          <cell r="E1492">
            <v>12800</v>
          </cell>
          <cell r="F1492">
            <v>1067</v>
          </cell>
          <cell r="G1492">
            <v>1067</v>
          </cell>
          <cell r="H1492">
            <v>1067</v>
          </cell>
          <cell r="I1492">
            <v>1067</v>
          </cell>
          <cell r="J1492">
            <v>1067</v>
          </cell>
          <cell r="K1492">
            <v>1067</v>
          </cell>
          <cell r="L1492">
            <v>1067</v>
          </cell>
          <cell r="M1492">
            <v>1067</v>
          </cell>
          <cell r="N1492">
            <v>1067</v>
          </cell>
          <cell r="O1492">
            <v>1067</v>
          </cell>
          <cell r="P1492">
            <v>1067</v>
          </cell>
          <cell r="Q1492">
            <v>1063</v>
          </cell>
        </row>
        <row r="1493">
          <cell r="B1493" t="str">
            <v>30647053302</v>
          </cell>
          <cell r="C1493" t="str">
            <v>30647</v>
          </cell>
          <cell r="D1493">
            <v>3302</v>
          </cell>
          <cell r="E1493">
            <v>15600</v>
          </cell>
          <cell r="F1493">
            <v>1300</v>
          </cell>
          <cell r="G1493">
            <v>1300</v>
          </cell>
          <cell r="H1493">
            <v>1300</v>
          </cell>
          <cell r="I1493">
            <v>1300</v>
          </cell>
          <cell r="J1493">
            <v>1300</v>
          </cell>
          <cell r="K1493">
            <v>1300</v>
          </cell>
          <cell r="L1493">
            <v>1300</v>
          </cell>
          <cell r="M1493">
            <v>1300</v>
          </cell>
          <cell r="N1493">
            <v>1300</v>
          </cell>
          <cell r="O1493">
            <v>1300</v>
          </cell>
          <cell r="P1493">
            <v>1300</v>
          </cell>
          <cell r="Q1493">
            <v>1300</v>
          </cell>
        </row>
        <row r="1494">
          <cell r="B1494" t="str">
            <v>30648053101</v>
          </cell>
          <cell r="C1494" t="str">
            <v>30648</v>
          </cell>
          <cell r="D1494">
            <v>3101</v>
          </cell>
          <cell r="E1494">
            <v>4700</v>
          </cell>
          <cell r="F1494">
            <v>392</v>
          </cell>
          <cell r="G1494">
            <v>392</v>
          </cell>
          <cell r="H1494">
            <v>392</v>
          </cell>
          <cell r="I1494">
            <v>392</v>
          </cell>
          <cell r="J1494">
            <v>392</v>
          </cell>
          <cell r="K1494">
            <v>392</v>
          </cell>
          <cell r="L1494">
            <v>392</v>
          </cell>
          <cell r="M1494">
            <v>392</v>
          </cell>
          <cell r="N1494">
            <v>392</v>
          </cell>
          <cell r="O1494">
            <v>392</v>
          </cell>
          <cell r="P1494">
            <v>392</v>
          </cell>
          <cell r="Q1494">
            <v>388</v>
          </cell>
        </row>
        <row r="1495">
          <cell r="B1495" t="str">
            <v>30648053302</v>
          </cell>
          <cell r="C1495" t="str">
            <v>30648</v>
          </cell>
          <cell r="D1495">
            <v>3302</v>
          </cell>
          <cell r="E1495">
            <v>7100</v>
          </cell>
          <cell r="F1495">
            <v>592</v>
          </cell>
          <cell r="G1495">
            <v>592</v>
          </cell>
          <cell r="H1495">
            <v>592</v>
          </cell>
          <cell r="I1495">
            <v>592</v>
          </cell>
          <cell r="J1495">
            <v>592</v>
          </cell>
          <cell r="K1495">
            <v>592</v>
          </cell>
          <cell r="L1495">
            <v>592</v>
          </cell>
          <cell r="M1495">
            <v>592</v>
          </cell>
          <cell r="N1495">
            <v>592</v>
          </cell>
          <cell r="O1495">
            <v>592</v>
          </cell>
          <cell r="P1495">
            <v>592</v>
          </cell>
          <cell r="Q1495">
            <v>588</v>
          </cell>
        </row>
        <row r="1496">
          <cell r="B1496" t="str">
            <v>30653051101</v>
          </cell>
          <cell r="C1496" t="str">
            <v>30653</v>
          </cell>
          <cell r="D1496">
            <v>1101</v>
          </cell>
          <cell r="E1496">
            <v>329448000</v>
          </cell>
          <cell r="F1496">
            <v>27454000</v>
          </cell>
          <cell r="G1496">
            <v>27454000</v>
          </cell>
          <cell r="H1496">
            <v>27454000</v>
          </cell>
          <cell r="I1496">
            <v>27454000</v>
          </cell>
          <cell r="J1496">
            <v>27454000</v>
          </cell>
          <cell r="K1496">
            <v>27454000</v>
          </cell>
          <cell r="L1496">
            <v>27454000</v>
          </cell>
          <cell r="M1496">
            <v>27454000</v>
          </cell>
          <cell r="N1496">
            <v>27454000</v>
          </cell>
          <cell r="O1496">
            <v>27454000</v>
          </cell>
          <cell r="P1496">
            <v>27454000</v>
          </cell>
          <cell r="Q1496">
            <v>27454000</v>
          </cell>
        </row>
        <row r="1497">
          <cell r="B1497" t="str">
            <v>30653051103</v>
          </cell>
          <cell r="C1497" t="str">
            <v>30653</v>
          </cell>
          <cell r="D1497">
            <v>1103</v>
          </cell>
          <cell r="E1497">
            <v>1584427000</v>
          </cell>
          <cell r="F1497">
            <v>132035583</v>
          </cell>
          <cell r="G1497">
            <v>132035583</v>
          </cell>
          <cell r="H1497">
            <v>132035583</v>
          </cell>
          <cell r="I1497">
            <v>132035583</v>
          </cell>
          <cell r="J1497">
            <v>132035583</v>
          </cell>
          <cell r="K1497">
            <v>132035583</v>
          </cell>
          <cell r="L1497">
            <v>132035583</v>
          </cell>
          <cell r="M1497">
            <v>132035583</v>
          </cell>
          <cell r="N1497">
            <v>132035583</v>
          </cell>
          <cell r="O1497">
            <v>132035583</v>
          </cell>
          <cell r="P1497">
            <v>132035583</v>
          </cell>
          <cell r="Q1497">
            <v>132035587</v>
          </cell>
        </row>
        <row r="1498">
          <cell r="B1498" t="str">
            <v>30653051105</v>
          </cell>
          <cell r="C1498" t="str">
            <v>30653</v>
          </cell>
          <cell r="D1498">
            <v>1105</v>
          </cell>
          <cell r="E1498">
            <v>884019000</v>
          </cell>
          <cell r="F1498">
            <v>73668250</v>
          </cell>
          <cell r="G1498">
            <v>73668250</v>
          </cell>
          <cell r="H1498">
            <v>73668250</v>
          </cell>
          <cell r="I1498">
            <v>73668250</v>
          </cell>
          <cell r="J1498">
            <v>73668250</v>
          </cell>
          <cell r="K1498">
            <v>73668250</v>
          </cell>
          <cell r="L1498">
            <v>73668250</v>
          </cell>
          <cell r="M1498">
            <v>73668250</v>
          </cell>
          <cell r="N1498">
            <v>73668250</v>
          </cell>
          <cell r="O1498">
            <v>73668250</v>
          </cell>
          <cell r="P1498">
            <v>73668250</v>
          </cell>
          <cell r="Q1498">
            <v>73668250</v>
          </cell>
        </row>
        <row r="1499">
          <cell r="B1499" t="str">
            <v>30653051107</v>
          </cell>
          <cell r="C1499" t="str">
            <v>30653</v>
          </cell>
          <cell r="D1499">
            <v>1107</v>
          </cell>
          <cell r="E1499">
            <v>115307000</v>
          </cell>
          <cell r="F1499">
            <v>9608916</v>
          </cell>
          <cell r="G1499">
            <v>9608916</v>
          </cell>
          <cell r="H1499">
            <v>9608916</v>
          </cell>
          <cell r="I1499">
            <v>9608916</v>
          </cell>
          <cell r="J1499">
            <v>9608916</v>
          </cell>
          <cell r="K1499">
            <v>9608916</v>
          </cell>
          <cell r="L1499">
            <v>9608916</v>
          </cell>
          <cell r="M1499">
            <v>9608916</v>
          </cell>
          <cell r="N1499">
            <v>9608916</v>
          </cell>
          <cell r="O1499">
            <v>9608916</v>
          </cell>
          <cell r="P1499">
            <v>9608916</v>
          </cell>
          <cell r="Q1499">
            <v>9608924</v>
          </cell>
        </row>
        <row r="1500">
          <cell r="B1500" t="str">
            <v>30653051111</v>
          </cell>
          <cell r="C1500" t="str">
            <v>30653</v>
          </cell>
          <cell r="D1500">
            <v>1111</v>
          </cell>
          <cell r="E1500">
            <v>82544915</v>
          </cell>
          <cell r="F1500">
            <v>16508983</v>
          </cell>
          <cell r="G1500">
            <v>0</v>
          </cell>
          <cell r="H1500">
            <v>16508983</v>
          </cell>
          <cell r="I1500">
            <v>0</v>
          </cell>
          <cell r="J1500">
            <v>16508983</v>
          </cell>
          <cell r="K1500">
            <v>0</v>
          </cell>
          <cell r="L1500">
            <v>16508983</v>
          </cell>
          <cell r="M1500">
            <v>0</v>
          </cell>
          <cell r="N1500">
            <v>0</v>
          </cell>
          <cell r="O1500">
            <v>0</v>
          </cell>
          <cell r="P1500">
            <v>16508983</v>
          </cell>
          <cell r="Q1500">
            <v>0</v>
          </cell>
        </row>
        <row r="1501">
          <cell r="B1501" t="str">
            <v>30653051114</v>
          </cell>
          <cell r="C1501" t="str">
            <v>30653</v>
          </cell>
          <cell r="D1501">
            <v>1114</v>
          </cell>
          <cell r="E1501">
            <v>4400000</v>
          </cell>
          <cell r="F1501">
            <v>400000</v>
          </cell>
          <cell r="G1501">
            <v>400000</v>
          </cell>
          <cell r="H1501">
            <v>400000</v>
          </cell>
          <cell r="I1501">
            <v>400000</v>
          </cell>
          <cell r="J1501">
            <v>400000</v>
          </cell>
          <cell r="K1501">
            <v>400000</v>
          </cell>
          <cell r="L1501">
            <v>200000</v>
          </cell>
          <cell r="M1501">
            <v>200000</v>
          </cell>
          <cell r="N1501">
            <v>400000</v>
          </cell>
          <cell r="O1501">
            <v>400000</v>
          </cell>
          <cell r="P1501">
            <v>400000</v>
          </cell>
          <cell r="Q1501">
            <v>400000</v>
          </cell>
        </row>
        <row r="1502">
          <cell r="B1502" t="str">
            <v>30653051115</v>
          </cell>
          <cell r="C1502" t="str">
            <v>30653</v>
          </cell>
          <cell r="D1502">
            <v>1115</v>
          </cell>
          <cell r="E1502">
            <v>62243482</v>
          </cell>
          <cell r="F1502">
            <v>4011942</v>
          </cell>
          <cell r="G1502">
            <v>1613942</v>
          </cell>
          <cell r="H1502">
            <v>1613942</v>
          </cell>
          <cell r="I1502">
            <v>1613942</v>
          </cell>
          <cell r="J1502">
            <v>1613942</v>
          </cell>
          <cell r="K1502">
            <v>1613942</v>
          </cell>
          <cell r="L1502">
            <v>30555898</v>
          </cell>
          <cell r="M1502">
            <v>1263403</v>
          </cell>
          <cell r="N1502">
            <v>4327742</v>
          </cell>
          <cell r="O1502">
            <v>1613942</v>
          </cell>
          <cell r="P1502">
            <v>3802422</v>
          </cell>
          <cell r="Q1502">
            <v>8598423</v>
          </cell>
        </row>
        <row r="1503">
          <cell r="B1503" t="str">
            <v>30653051116</v>
          </cell>
          <cell r="C1503" t="str">
            <v>30653</v>
          </cell>
          <cell r="D1503">
            <v>1116</v>
          </cell>
          <cell r="E1503">
            <v>30475300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26976200</v>
          </cell>
          <cell r="N1503">
            <v>0</v>
          </cell>
          <cell r="O1503">
            <v>3499100</v>
          </cell>
          <cell r="P1503">
            <v>0</v>
          </cell>
          <cell r="Q1503">
            <v>0</v>
          </cell>
        </row>
        <row r="1504">
          <cell r="B1504" t="str">
            <v>30653051118</v>
          </cell>
          <cell r="C1504" t="str">
            <v>30653</v>
          </cell>
          <cell r="D1504">
            <v>1118</v>
          </cell>
          <cell r="E1504">
            <v>26763430</v>
          </cell>
          <cell r="F1504">
            <v>2230286</v>
          </cell>
          <cell r="G1504">
            <v>2230286</v>
          </cell>
          <cell r="H1504">
            <v>2230286</v>
          </cell>
          <cell r="I1504">
            <v>2230286</v>
          </cell>
          <cell r="J1504">
            <v>2230286</v>
          </cell>
          <cell r="K1504">
            <v>2230286</v>
          </cell>
          <cell r="L1504">
            <v>2230286</v>
          </cell>
          <cell r="M1504">
            <v>2230286</v>
          </cell>
          <cell r="N1504">
            <v>2230286</v>
          </cell>
          <cell r="O1504">
            <v>2230286</v>
          </cell>
          <cell r="P1504">
            <v>2230286</v>
          </cell>
          <cell r="Q1504">
            <v>2230284</v>
          </cell>
        </row>
        <row r="1505">
          <cell r="B1505" t="str">
            <v>30653051120</v>
          </cell>
          <cell r="C1505" t="str">
            <v>30653</v>
          </cell>
          <cell r="D1505">
            <v>1120</v>
          </cell>
          <cell r="E1505">
            <v>32280034</v>
          </cell>
          <cell r="F1505">
            <v>2690003</v>
          </cell>
          <cell r="G1505">
            <v>2690003</v>
          </cell>
          <cell r="H1505">
            <v>2690003</v>
          </cell>
          <cell r="I1505">
            <v>2690003</v>
          </cell>
          <cell r="J1505">
            <v>2690003</v>
          </cell>
          <cell r="K1505">
            <v>2690003</v>
          </cell>
          <cell r="L1505">
            <v>2690003</v>
          </cell>
          <cell r="M1505">
            <v>2690003</v>
          </cell>
          <cell r="N1505">
            <v>2690003</v>
          </cell>
          <cell r="O1505">
            <v>2690003</v>
          </cell>
          <cell r="P1505">
            <v>2690003</v>
          </cell>
          <cell r="Q1505">
            <v>2690001</v>
          </cell>
        </row>
        <row r="1506">
          <cell r="B1506" t="str">
            <v>30653051121</v>
          </cell>
          <cell r="C1506" t="str">
            <v>30653</v>
          </cell>
          <cell r="D1506">
            <v>1121</v>
          </cell>
          <cell r="E1506">
            <v>9012720</v>
          </cell>
          <cell r="F1506">
            <v>1015028</v>
          </cell>
          <cell r="G1506">
            <v>663469</v>
          </cell>
          <cell r="H1506">
            <v>557231</v>
          </cell>
          <cell r="I1506">
            <v>692697</v>
          </cell>
          <cell r="J1506">
            <v>562739</v>
          </cell>
          <cell r="K1506">
            <v>719061</v>
          </cell>
          <cell r="L1506">
            <v>970681</v>
          </cell>
          <cell r="M1506">
            <v>281909</v>
          </cell>
          <cell r="N1506">
            <v>557313</v>
          </cell>
          <cell r="O1506">
            <v>556996</v>
          </cell>
          <cell r="P1506">
            <v>556996</v>
          </cell>
          <cell r="Q1506">
            <v>1878600</v>
          </cell>
        </row>
        <row r="1507">
          <cell r="B1507" t="str">
            <v>30653051122</v>
          </cell>
          <cell r="C1507" t="str">
            <v>30653</v>
          </cell>
          <cell r="D1507">
            <v>1122</v>
          </cell>
          <cell r="E1507">
            <v>972000</v>
          </cell>
          <cell r="F1507">
            <v>0</v>
          </cell>
          <cell r="G1507">
            <v>162000</v>
          </cell>
          <cell r="H1507">
            <v>0</v>
          </cell>
          <cell r="I1507">
            <v>162000</v>
          </cell>
          <cell r="J1507">
            <v>0</v>
          </cell>
          <cell r="K1507">
            <v>162000</v>
          </cell>
          <cell r="L1507">
            <v>0</v>
          </cell>
          <cell r="M1507">
            <v>162000</v>
          </cell>
          <cell r="N1507">
            <v>0</v>
          </cell>
          <cell r="O1507">
            <v>162000</v>
          </cell>
          <cell r="P1507">
            <v>0</v>
          </cell>
          <cell r="Q1507">
            <v>162000</v>
          </cell>
        </row>
        <row r="1508">
          <cell r="B1508" t="str">
            <v>30653051123</v>
          </cell>
          <cell r="C1508" t="str">
            <v>30653</v>
          </cell>
          <cell r="D1508">
            <v>1123</v>
          </cell>
          <cell r="E1508">
            <v>2186000</v>
          </cell>
          <cell r="F1508">
            <v>0</v>
          </cell>
          <cell r="G1508">
            <v>0</v>
          </cell>
          <cell r="H1508">
            <v>546500</v>
          </cell>
          <cell r="I1508">
            <v>0</v>
          </cell>
          <cell r="J1508">
            <v>0</v>
          </cell>
          <cell r="K1508">
            <v>546500</v>
          </cell>
          <cell r="L1508">
            <v>0</v>
          </cell>
          <cell r="M1508">
            <v>0</v>
          </cell>
          <cell r="N1508">
            <v>546500</v>
          </cell>
          <cell r="O1508">
            <v>0</v>
          </cell>
          <cell r="P1508">
            <v>0</v>
          </cell>
          <cell r="Q1508">
            <v>546500</v>
          </cell>
        </row>
        <row r="1509">
          <cell r="B1509" t="str">
            <v>30653051203</v>
          </cell>
          <cell r="C1509" t="str">
            <v>30653</v>
          </cell>
          <cell r="D1509">
            <v>1203</v>
          </cell>
          <cell r="E1509">
            <v>1314120</v>
          </cell>
          <cell r="F1509">
            <v>109510</v>
          </cell>
          <cell r="G1509">
            <v>109510</v>
          </cell>
          <cell r="H1509">
            <v>109510</v>
          </cell>
          <cell r="I1509">
            <v>109510</v>
          </cell>
          <cell r="J1509">
            <v>109510</v>
          </cell>
          <cell r="K1509">
            <v>109510</v>
          </cell>
          <cell r="L1509">
            <v>109510</v>
          </cell>
          <cell r="M1509">
            <v>109510</v>
          </cell>
          <cell r="N1509">
            <v>109510</v>
          </cell>
          <cell r="O1509">
            <v>109510</v>
          </cell>
          <cell r="P1509">
            <v>109510</v>
          </cell>
          <cell r="Q1509">
            <v>109510</v>
          </cell>
        </row>
        <row r="1510">
          <cell r="B1510" t="str">
            <v>30653051302</v>
          </cell>
          <cell r="C1510" t="str">
            <v>30653</v>
          </cell>
          <cell r="D1510">
            <v>1302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</row>
        <row r="1511">
          <cell r="B1511" t="str">
            <v>30653051305</v>
          </cell>
          <cell r="C1511" t="str">
            <v>30653</v>
          </cell>
          <cell r="D1511">
            <v>1305</v>
          </cell>
          <cell r="E1511">
            <v>56344680</v>
          </cell>
          <cell r="F1511">
            <v>400000</v>
          </cell>
          <cell r="G1511">
            <v>0</v>
          </cell>
          <cell r="H1511">
            <v>0</v>
          </cell>
          <cell r="I1511">
            <v>27972340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27972340</v>
          </cell>
        </row>
        <row r="1512">
          <cell r="B1512" t="str">
            <v>30653051401</v>
          </cell>
          <cell r="C1512" t="str">
            <v>30653</v>
          </cell>
          <cell r="D1512">
            <v>1401</v>
          </cell>
          <cell r="E1512">
            <v>23960591</v>
          </cell>
          <cell r="F1512">
            <v>1996716</v>
          </cell>
          <cell r="G1512">
            <v>1996716</v>
          </cell>
          <cell r="H1512">
            <v>1996716</v>
          </cell>
          <cell r="I1512">
            <v>1996716</v>
          </cell>
          <cell r="J1512">
            <v>1996716</v>
          </cell>
          <cell r="K1512">
            <v>1996716</v>
          </cell>
          <cell r="L1512">
            <v>1996716</v>
          </cell>
          <cell r="M1512">
            <v>1996716</v>
          </cell>
          <cell r="N1512">
            <v>1996716</v>
          </cell>
          <cell r="O1512">
            <v>1996716</v>
          </cell>
          <cell r="P1512">
            <v>1996716</v>
          </cell>
          <cell r="Q1512">
            <v>1996715</v>
          </cell>
        </row>
        <row r="1513">
          <cell r="B1513" t="str">
            <v>30653051501</v>
          </cell>
          <cell r="C1513" t="str">
            <v>30653</v>
          </cell>
          <cell r="D1513">
            <v>1501</v>
          </cell>
          <cell r="E1513">
            <v>528800894</v>
          </cell>
          <cell r="F1513">
            <v>1500000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527300894</v>
          </cell>
        </row>
        <row r="1514">
          <cell r="B1514" t="str">
            <v>30653051600</v>
          </cell>
          <cell r="C1514" t="str">
            <v>30653</v>
          </cell>
          <cell r="D1514">
            <v>1600</v>
          </cell>
          <cell r="E1514">
            <v>233475242</v>
          </cell>
          <cell r="F1514">
            <v>19456270</v>
          </cell>
          <cell r="G1514">
            <v>19456270</v>
          </cell>
          <cell r="H1514">
            <v>19456270</v>
          </cell>
          <cell r="I1514">
            <v>19456270</v>
          </cell>
          <cell r="J1514">
            <v>19456270</v>
          </cell>
          <cell r="K1514">
            <v>19456270</v>
          </cell>
          <cell r="L1514">
            <v>29184405</v>
          </cell>
          <cell r="M1514">
            <v>9728135</v>
          </cell>
          <cell r="N1514">
            <v>19456270</v>
          </cell>
          <cell r="O1514">
            <v>19456270</v>
          </cell>
          <cell r="P1514">
            <v>19456270</v>
          </cell>
          <cell r="Q1514">
            <v>19456272</v>
          </cell>
        </row>
        <row r="1515">
          <cell r="B1515" t="str">
            <v>30653051602</v>
          </cell>
          <cell r="C1515" t="str">
            <v>30653</v>
          </cell>
          <cell r="D1515">
            <v>1602</v>
          </cell>
          <cell r="E1515">
            <v>155421296</v>
          </cell>
          <cell r="F1515">
            <v>28284425</v>
          </cell>
          <cell r="G1515">
            <v>0</v>
          </cell>
          <cell r="H1515">
            <v>21141798</v>
          </cell>
          <cell r="I1515">
            <v>7142627</v>
          </cell>
          <cell r="J1515">
            <v>21141798</v>
          </cell>
          <cell r="K1515">
            <v>0</v>
          </cell>
          <cell r="L1515">
            <v>28284425</v>
          </cell>
          <cell r="M1515">
            <v>0</v>
          </cell>
          <cell r="N1515">
            <v>21141798</v>
          </cell>
          <cell r="O1515">
            <v>7142627</v>
          </cell>
          <cell r="P1515">
            <v>21141798</v>
          </cell>
          <cell r="Q1515">
            <v>0</v>
          </cell>
        </row>
        <row r="1516">
          <cell r="B1516" t="str">
            <v>30653052101</v>
          </cell>
          <cell r="C1516" t="str">
            <v>30653</v>
          </cell>
          <cell r="D1516">
            <v>2101</v>
          </cell>
          <cell r="E1516">
            <v>676240</v>
          </cell>
          <cell r="F1516">
            <v>56353</v>
          </cell>
          <cell r="G1516">
            <v>56353</v>
          </cell>
          <cell r="H1516">
            <v>56353</v>
          </cell>
          <cell r="I1516">
            <v>56353</v>
          </cell>
          <cell r="J1516">
            <v>56353</v>
          </cell>
          <cell r="K1516">
            <v>56353</v>
          </cell>
          <cell r="L1516">
            <v>56353</v>
          </cell>
          <cell r="M1516">
            <v>56353</v>
          </cell>
          <cell r="N1516">
            <v>56353</v>
          </cell>
          <cell r="O1516">
            <v>56353</v>
          </cell>
          <cell r="P1516">
            <v>56353</v>
          </cell>
          <cell r="Q1516">
            <v>56357</v>
          </cell>
        </row>
        <row r="1517">
          <cell r="B1517" t="str">
            <v>30653052103</v>
          </cell>
          <cell r="C1517" t="str">
            <v>30653</v>
          </cell>
          <cell r="D1517">
            <v>2103</v>
          </cell>
          <cell r="E1517">
            <v>146101</v>
          </cell>
          <cell r="F1517">
            <v>12175</v>
          </cell>
          <cell r="G1517">
            <v>12175</v>
          </cell>
          <cell r="H1517">
            <v>12175</v>
          </cell>
          <cell r="I1517">
            <v>12175</v>
          </cell>
          <cell r="J1517">
            <v>12175</v>
          </cell>
          <cell r="K1517">
            <v>12175</v>
          </cell>
          <cell r="L1517">
            <v>12175</v>
          </cell>
          <cell r="M1517">
            <v>12175</v>
          </cell>
          <cell r="N1517">
            <v>12175</v>
          </cell>
          <cell r="O1517">
            <v>12175</v>
          </cell>
          <cell r="P1517">
            <v>12175</v>
          </cell>
          <cell r="Q1517">
            <v>12176</v>
          </cell>
        </row>
        <row r="1518">
          <cell r="B1518" t="str">
            <v>30653052104</v>
          </cell>
          <cell r="C1518" t="str">
            <v>30653</v>
          </cell>
          <cell r="D1518">
            <v>2104</v>
          </cell>
          <cell r="E1518">
            <v>5500</v>
          </cell>
          <cell r="F1518">
            <v>458</v>
          </cell>
          <cell r="G1518">
            <v>458</v>
          </cell>
          <cell r="H1518">
            <v>458</v>
          </cell>
          <cell r="I1518">
            <v>458</v>
          </cell>
          <cell r="J1518">
            <v>458</v>
          </cell>
          <cell r="K1518">
            <v>458</v>
          </cell>
          <cell r="L1518">
            <v>458</v>
          </cell>
          <cell r="M1518">
            <v>458</v>
          </cell>
          <cell r="N1518">
            <v>458</v>
          </cell>
          <cell r="O1518">
            <v>458</v>
          </cell>
          <cell r="P1518">
            <v>458</v>
          </cell>
          <cell r="Q1518">
            <v>462</v>
          </cell>
        </row>
        <row r="1519">
          <cell r="B1519" t="str">
            <v>30653052105</v>
          </cell>
          <cell r="C1519" t="str">
            <v>30653</v>
          </cell>
          <cell r="D1519">
            <v>2105</v>
          </cell>
          <cell r="E1519">
            <v>22500</v>
          </cell>
          <cell r="F1519">
            <v>1875</v>
          </cell>
          <cell r="G1519">
            <v>1875</v>
          </cell>
          <cell r="H1519">
            <v>1875</v>
          </cell>
          <cell r="I1519">
            <v>1875</v>
          </cell>
          <cell r="J1519">
            <v>1875</v>
          </cell>
          <cell r="K1519">
            <v>1875</v>
          </cell>
          <cell r="L1519">
            <v>1875</v>
          </cell>
          <cell r="M1519">
            <v>1875</v>
          </cell>
          <cell r="N1519">
            <v>1875</v>
          </cell>
          <cell r="O1519">
            <v>1875</v>
          </cell>
          <cell r="P1519">
            <v>1875</v>
          </cell>
          <cell r="Q1519">
            <v>1875</v>
          </cell>
        </row>
        <row r="1520">
          <cell r="B1520" t="str">
            <v>30653052106</v>
          </cell>
          <cell r="C1520" t="str">
            <v>30653</v>
          </cell>
          <cell r="D1520">
            <v>2106</v>
          </cell>
          <cell r="E1520">
            <v>60013</v>
          </cell>
          <cell r="F1520">
            <v>5001</v>
          </cell>
          <cell r="G1520">
            <v>5001</v>
          </cell>
          <cell r="H1520">
            <v>5001</v>
          </cell>
          <cell r="I1520">
            <v>5001</v>
          </cell>
          <cell r="J1520">
            <v>5001</v>
          </cell>
          <cell r="K1520">
            <v>5001</v>
          </cell>
          <cell r="L1520">
            <v>5001</v>
          </cell>
          <cell r="M1520">
            <v>5001</v>
          </cell>
          <cell r="N1520">
            <v>5001</v>
          </cell>
          <cell r="O1520">
            <v>5001</v>
          </cell>
          <cell r="P1520">
            <v>5001</v>
          </cell>
          <cell r="Q1520">
            <v>5002</v>
          </cell>
        </row>
        <row r="1521">
          <cell r="B1521" t="str">
            <v>30653052201</v>
          </cell>
          <cell r="C1521" t="str">
            <v>30653</v>
          </cell>
          <cell r="D1521">
            <v>2201</v>
          </cell>
          <cell r="E1521">
            <v>271787</v>
          </cell>
          <cell r="F1521">
            <v>22649</v>
          </cell>
          <cell r="G1521">
            <v>22649</v>
          </cell>
          <cell r="H1521">
            <v>22649</v>
          </cell>
          <cell r="I1521">
            <v>22649</v>
          </cell>
          <cell r="J1521">
            <v>22649</v>
          </cell>
          <cell r="K1521">
            <v>22649</v>
          </cell>
          <cell r="L1521">
            <v>22649</v>
          </cell>
          <cell r="M1521">
            <v>22649</v>
          </cell>
          <cell r="N1521">
            <v>22649</v>
          </cell>
          <cell r="O1521">
            <v>22649</v>
          </cell>
          <cell r="P1521">
            <v>22649</v>
          </cell>
          <cell r="Q1521">
            <v>22648</v>
          </cell>
        </row>
        <row r="1522">
          <cell r="B1522" t="str">
            <v>30653052202</v>
          </cell>
          <cell r="C1522" t="str">
            <v>30653</v>
          </cell>
          <cell r="D1522">
            <v>2202</v>
          </cell>
          <cell r="E1522">
            <v>6453720</v>
          </cell>
          <cell r="F1522">
            <v>537810</v>
          </cell>
          <cell r="G1522">
            <v>537810</v>
          </cell>
          <cell r="H1522">
            <v>537810</v>
          </cell>
          <cell r="I1522">
            <v>537810</v>
          </cell>
          <cell r="J1522">
            <v>537810</v>
          </cell>
          <cell r="K1522">
            <v>537810</v>
          </cell>
          <cell r="L1522">
            <v>537810</v>
          </cell>
          <cell r="M1522">
            <v>537810</v>
          </cell>
          <cell r="N1522">
            <v>537810</v>
          </cell>
          <cell r="O1522">
            <v>537810</v>
          </cell>
          <cell r="P1522">
            <v>537810</v>
          </cell>
          <cell r="Q1522">
            <v>537810</v>
          </cell>
        </row>
        <row r="1523">
          <cell r="B1523" t="str">
            <v>30653052203</v>
          </cell>
          <cell r="C1523" t="str">
            <v>30653</v>
          </cell>
          <cell r="D1523">
            <v>2203</v>
          </cell>
          <cell r="E1523">
            <v>170000</v>
          </cell>
          <cell r="F1523">
            <v>14167</v>
          </cell>
          <cell r="G1523">
            <v>14167</v>
          </cell>
          <cell r="H1523">
            <v>14167</v>
          </cell>
          <cell r="I1523">
            <v>14167</v>
          </cell>
          <cell r="J1523">
            <v>14167</v>
          </cell>
          <cell r="K1523">
            <v>14167</v>
          </cell>
          <cell r="L1523">
            <v>14167</v>
          </cell>
          <cell r="M1523">
            <v>14167</v>
          </cell>
          <cell r="N1523">
            <v>14167</v>
          </cell>
          <cell r="O1523">
            <v>14167</v>
          </cell>
          <cell r="P1523">
            <v>14167</v>
          </cell>
          <cell r="Q1523">
            <v>14163</v>
          </cell>
        </row>
        <row r="1524">
          <cell r="B1524" t="str">
            <v>30653052204</v>
          </cell>
          <cell r="C1524" t="str">
            <v>30653</v>
          </cell>
          <cell r="D1524">
            <v>2204</v>
          </cell>
          <cell r="E1524">
            <v>24000000</v>
          </cell>
          <cell r="F1524">
            <v>2000000</v>
          </cell>
          <cell r="G1524">
            <v>2000000</v>
          </cell>
          <cell r="H1524">
            <v>2000000</v>
          </cell>
          <cell r="I1524">
            <v>2000000</v>
          </cell>
          <cell r="J1524">
            <v>2000000</v>
          </cell>
          <cell r="K1524">
            <v>2000000</v>
          </cell>
          <cell r="L1524">
            <v>2000000</v>
          </cell>
          <cell r="M1524">
            <v>2000000</v>
          </cell>
          <cell r="N1524">
            <v>2000000</v>
          </cell>
          <cell r="O1524">
            <v>2000000</v>
          </cell>
          <cell r="P1524">
            <v>2000000</v>
          </cell>
          <cell r="Q1524">
            <v>2000000</v>
          </cell>
        </row>
        <row r="1525">
          <cell r="B1525" t="str">
            <v>30653052205</v>
          </cell>
          <cell r="C1525" t="str">
            <v>30653</v>
          </cell>
          <cell r="D1525">
            <v>2205</v>
          </cell>
          <cell r="E1525">
            <v>90000</v>
          </cell>
          <cell r="F1525">
            <v>7500</v>
          </cell>
          <cell r="G1525">
            <v>7500</v>
          </cell>
          <cell r="H1525">
            <v>7500</v>
          </cell>
          <cell r="I1525">
            <v>7500</v>
          </cell>
          <cell r="J1525">
            <v>7500</v>
          </cell>
          <cell r="K1525">
            <v>7500</v>
          </cell>
          <cell r="L1525">
            <v>7500</v>
          </cell>
          <cell r="M1525">
            <v>7500</v>
          </cell>
          <cell r="N1525">
            <v>7500</v>
          </cell>
          <cell r="O1525">
            <v>7500</v>
          </cell>
          <cell r="P1525">
            <v>7500</v>
          </cell>
          <cell r="Q1525">
            <v>7500</v>
          </cell>
        </row>
        <row r="1526">
          <cell r="B1526" t="str">
            <v>30653052206</v>
          </cell>
          <cell r="C1526" t="str">
            <v>30653</v>
          </cell>
          <cell r="D1526">
            <v>2206</v>
          </cell>
          <cell r="E1526">
            <v>17000115</v>
          </cell>
          <cell r="F1526">
            <v>1416676</v>
          </cell>
          <cell r="G1526">
            <v>1416676</v>
          </cell>
          <cell r="H1526">
            <v>1416676</v>
          </cell>
          <cell r="I1526">
            <v>1416676</v>
          </cell>
          <cell r="J1526">
            <v>1416676</v>
          </cell>
          <cell r="K1526">
            <v>1416676</v>
          </cell>
          <cell r="L1526">
            <v>1416676</v>
          </cell>
          <cell r="M1526">
            <v>1416676</v>
          </cell>
          <cell r="N1526">
            <v>1416676</v>
          </cell>
          <cell r="O1526">
            <v>1416676</v>
          </cell>
          <cell r="P1526">
            <v>1416676</v>
          </cell>
          <cell r="Q1526">
            <v>1416679</v>
          </cell>
        </row>
        <row r="1527">
          <cell r="B1527" t="str">
            <v>30653052207</v>
          </cell>
          <cell r="C1527" t="str">
            <v>30653</v>
          </cell>
          <cell r="D1527">
            <v>2207</v>
          </cell>
          <cell r="E1527">
            <v>197941</v>
          </cell>
          <cell r="F1527">
            <v>16495</v>
          </cell>
          <cell r="G1527">
            <v>16495</v>
          </cell>
          <cell r="H1527">
            <v>16495</v>
          </cell>
          <cell r="I1527">
            <v>16495</v>
          </cell>
          <cell r="J1527">
            <v>16495</v>
          </cell>
          <cell r="K1527">
            <v>16495</v>
          </cell>
          <cell r="L1527">
            <v>16495</v>
          </cell>
          <cell r="M1527">
            <v>16495</v>
          </cell>
          <cell r="N1527">
            <v>16495</v>
          </cell>
          <cell r="O1527">
            <v>16495</v>
          </cell>
          <cell r="P1527">
            <v>16495</v>
          </cell>
          <cell r="Q1527">
            <v>16496</v>
          </cell>
        </row>
        <row r="1528">
          <cell r="B1528" t="str">
            <v>30653052208</v>
          </cell>
          <cell r="C1528" t="str">
            <v>30653</v>
          </cell>
          <cell r="D1528">
            <v>2208</v>
          </cell>
          <cell r="E1528">
            <v>125600</v>
          </cell>
          <cell r="F1528">
            <v>10467</v>
          </cell>
          <cell r="G1528">
            <v>10467</v>
          </cell>
          <cell r="H1528">
            <v>10467</v>
          </cell>
          <cell r="I1528">
            <v>10467</v>
          </cell>
          <cell r="J1528">
            <v>10467</v>
          </cell>
          <cell r="K1528">
            <v>10467</v>
          </cell>
          <cell r="L1528">
            <v>10467</v>
          </cell>
          <cell r="M1528">
            <v>10467</v>
          </cell>
          <cell r="N1528">
            <v>10467</v>
          </cell>
          <cell r="O1528">
            <v>10467</v>
          </cell>
          <cell r="P1528">
            <v>10467</v>
          </cell>
          <cell r="Q1528">
            <v>10463</v>
          </cell>
        </row>
        <row r="1529">
          <cell r="B1529" t="str">
            <v>30653052301</v>
          </cell>
          <cell r="C1529" t="str">
            <v>30653</v>
          </cell>
          <cell r="D1529">
            <v>2301</v>
          </cell>
          <cell r="E1529">
            <v>77863</v>
          </cell>
          <cell r="F1529">
            <v>6489</v>
          </cell>
          <cell r="G1529">
            <v>6489</v>
          </cell>
          <cell r="H1529">
            <v>6489</v>
          </cell>
          <cell r="I1529">
            <v>6489</v>
          </cell>
          <cell r="J1529">
            <v>6489</v>
          </cell>
          <cell r="K1529">
            <v>6489</v>
          </cell>
          <cell r="L1529">
            <v>6489</v>
          </cell>
          <cell r="M1529">
            <v>6489</v>
          </cell>
          <cell r="N1529">
            <v>6489</v>
          </cell>
          <cell r="O1529">
            <v>6489</v>
          </cell>
          <cell r="P1529">
            <v>6489</v>
          </cell>
          <cell r="Q1529">
            <v>6484</v>
          </cell>
        </row>
        <row r="1530">
          <cell r="B1530" t="str">
            <v>30653052306</v>
          </cell>
          <cell r="C1530" t="str">
            <v>30653</v>
          </cell>
          <cell r="D1530">
            <v>2306</v>
          </cell>
          <cell r="E1530">
            <v>1544927</v>
          </cell>
          <cell r="F1530">
            <v>128744</v>
          </cell>
          <cell r="G1530">
            <v>128744</v>
          </cell>
          <cell r="H1530">
            <v>128744</v>
          </cell>
          <cell r="I1530">
            <v>128744</v>
          </cell>
          <cell r="J1530">
            <v>128744</v>
          </cell>
          <cell r="K1530">
            <v>128744</v>
          </cell>
          <cell r="L1530">
            <v>128744</v>
          </cell>
          <cell r="M1530">
            <v>128744</v>
          </cell>
          <cell r="N1530">
            <v>128744</v>
          </cell>
          <cell r="O1530">
            <v>128744</v>
          </cell>
          <cell r="P1530">
            <v>128744</v>
          </cell>
          <cell r="Q1530">
            <v>128743</v>
          </cell>
        </row>
        <row r="1531">
          <cell r="B1531" t="str">
            <v>30653052310</v>
          </cell>
          <cell r="C1531" t="str">
            <v>30653</v>
          </cell>
          <cell r="D1531">
            <v>2310</v>
          </cell>
          <cell r="E1531">
            <v>12104</v>
          </cell>
          <cell r="F1531">
            <v>1009</v>
          </cell>
          <cell r="G1531">
            <v>1009</v>
          </cell>
          <cell r="H1531">
            <v>1009</v>
          </cell>
          <cell r="I1531">
            <v>1009</v>
          </cell>
          <cell r="J1531">
            <v>1009</v>
          </cell>
          <cell r="K1531">
            <v>1009</v>
          </cell>
          <cell r="L1531">
            <v>1009</v>
          </cell>
          <cell r="M1531">
            <v>1009</v>
          </cell>
          <cell r="N1531">
            <v>1009</v>
          </cell>
          <cell r="O1531">
            <v>1009</v>
          </cell>
          <cell r="P1531">
            <v>1009</v>
          </cell>
          <cell r="Q1531">
            <v>1005</v>
          </cell>
        </row>
        <row r="1532">
          <cell r="B1532" t="str">
            <v>30653052402</v>
          </cell>
          <cell r="C1532" t="str">
            <v>30653</v>
          </cell>
          <cell r="D1532">
            <v>2402</v>
          </cell>
          <cell r="E1532">
            <v>1100800</v>
          </cell>
          <cell r="F1532">
            <v>91733</v>
          </cell>
          <cell r="G1532">
            <v>91733</v>
          </cell>
          <cell r="H1532">
            <v>91733</v>
          </cell>
          <cell r="I1532">
            <v>91733</v>
          </cell>
          <cell r="J1532">
            <v>91733</v>
          </cell>
          <cell r="K1532">
            <v>91733</v>
          </cell>
          <cell r="L1532">
            <v>91733</v>
          </cell>
          <cell r="M1532">
            <v>91733</v>
          </cell>
          <cell r="N1532">
            <v>91733</v>
          </cell>
          <cell r="O1532">
            <v>91733</v>
          </cell>
          <cell r="P1532">
            <v>91733</v>
          </cell>
          <cell r="Q1532">
            <v>91737</v>
          </cell>
        </row>
        <row r="1533">
          <cell r="B1533" t="str">
            <v>30653052405</v>
          </cell>
          <cell r="C1533" t="str">
            <v>30653</v>
          </cell>
          <cell r="D1533">
            <v>2405</v>
          </cell>
          <cell r="E1533">
            <v>1728477</v>
          </cell>
          <cell r="F1533">
            <v>144040</v>
          </cell>
          <cell r="G1533">
            <v>144040</v>
          </cell>
          <cell r="H1533">
            <v>144040</v>
          </cell>
          <cell r="I1533">
            <v>144040</v>
          </cell>
          <cell r="J1533">
            <v>144040</v>
          </cell>
          <cell r="K1533">
            <v>144040</v>
          </cell>
          <cell r="L1533">
            <v>144040</v>
          </cell>
          <cell r="M1533">
            <v>144040</v>
          </cell>
          <cell r="N1533">
            <v>144040</v>
          </cell>
          <cell r="O1533">
            <v>144040</v>
          </cell>
          <cell r="P1533">
            <v>144040</v>
          </cell>
          <cell r="Q1533">
            <v>144037</v>
          </cell>
        </row>
        <row r="1534">
          <cell r="B1534" t="str">
            <v>30653052602</v>
          </cell>
          <cell r="C1534" t="str">
            <v>30653</v>
          </cell>
          <cell r="D1534">
            <v>2602</v>
          </cell>
          <cell r="E1534">
            <v>269921</v>
          </cell>
          <cell r="F1534">
            <v>22493</v>
          </cell>
          <cell r="G1534">
            <v>22493</v>
          </cell>
          <cell r="H1534">
            <v>22493</v>
          </cell>
          <cell r="I1534">
            <v>22493</v>
          </cell>
          <cell r="J1534">
            <v>22493</v>
          </cell>
          <cell r="K1534">
            <v>22493</v>
          </cell>
          <cell r="L1534">
            <v>22493</v>
          </cell>
          <cell r="M1534">
            <v>22493</v>
          </cell>
          <cell r="N1534">
            <v>22493</v>
          </cell>
          <cell r="O1534">
            <v>22493</v>
          </cell>
          <cell r="P1534">
            <v>22493</v>
          </cell>
          <cell r="Q1534">
            <v>22498</v>
          </cell>
        </row>
        <row r="1535">
          <cell r="B1535" t="str">
            <v>30653052701</v>
          </cell>
          <cell r="C1535" t="str">
            <v>30653</v>
          </cell>
          <cell r="D1535">
            <v>2701</v>
          </cell>
          <cell r="E1535">
            <v>1456419</v>
          </cell>
          <cell r="F1535">
            <v>121368</v>
          </cell>
          <cell r="G1535">
            <v>121368</v>
          </cell>
          <cell r="H1535">
            <v>121368</v>
          </cell>
          <cell r="I1535">
            <v>121368</v>
          </cell>
          <cell r="J1535">
            <v>121368</v>
          </cell>
          <cell r="K1535">
            <v>121368</v>
          </cell>
          <cell r="L1535">
            <v>121368</v>
          </cell>
          <cell r="M1535">
            <v>121368</v>
          </cell>
          <cell r="N1535">
            <v>121368</v>
          </cell>
          <cell r="O1535">
            <v>121368</v>
          </cell>
          <cell r="P1535">
            <v>121368</v>
          </cell>
          <cell r="Q1535">
            <v>121371</v>
          </cell>
        </row>
        <row r="1536">
          <cell r="B1536" t="str">
            <v>30653052702</v>
          </cell>
          <cell r="C1536" t="str">
            <v>30653</v>
          </cell>
          <cell r="D1536">
            <v>2702</v>
          </cell>
          <cell r="E1536">
            <v>681919</v>
          </cell>
          <cell r="F1536">
            <v>56827</v>
          </cell>
          <cell r="G1536">
            <v>56827</v>
          </cell>
          <cell r="H1536">
            <v>56827</v>
          </cell>
          <cell r="I1536">
            <v>56827</v>
          </cell>
          <cell r="J1536">
            <v>56827</v>
          </cell>
          <cell r="K1536">
            <v>56827</v>
          </cell>
          <cell r="L1536">
            <v>56827</v>
          </cell>
          <cell r="M1536">
            <v>56827</v>
          </cell>
          <cell r="N1536">
            <v>56827</v>
          </cell>
          <cell r="O1536">
            <v>56827</v>
          </cell>
          <cell r="P1536">
            <v>56827</v>
          </cell>
          <cell r="Q1536">
            <v>56822</v>
          </cell>
        </row>
        <row r="1537">
          <cell r="B1537" t="str">
            <v>30653052705</v>
          </cell>
          <cell r="C1537" t="str">
            <v>30653</v>
          </cell>
          <cell r="D1537">
            <v>2705</v>
          </cell>
          <cell r="E1537">
            <v>962918</v>
          </cell>
          <cell r="F1537">
            <v>80243</v>
          </cell>
          <cell r="G1537">
            <v>80243</v>
          </cell>
          <cell r="H1537">
            <v>80243</v>
          </cell>
          <cell r="I1537">
            <v>80243</v>
          </cell>
          <cell r="J1537">
            <v>80243</v>
          </cell>
          <cell r="K1537">
            <v>80243</v>
          </cell>
          <cell r="L1537">
            <v>80243</v>
          </cell>
          <cell r="M1537">
            <v>80243</v>
          </cell>
          <cell r="N1537">
            <v>80243</v>
          </cell>
          <cell r="O1537">
            <v>80243</v>
          </cell>
          <cell r="P1537">
            <v>80243</v>
          </cell>
          <cell r="Q1537">
            <v>80245</v>
          </cell>
        </row>
        <row r="1538">
          <cell r="B1538" t="str">
            <v>30653052708</v>
          </cell>
          <cell r="C1538" t="str">
            <v>30653</v>
          </cell>
          <cell r="D1538">
            <v>2708</v>
          </cell>
          <cell r="E1538">
            <v>11000</v>
          </cell>
          <cell r="F1538">
            <v>917</v>
          </cell>
          <cell r="G1538">
            <v>917</v>
          </cell>
          <cell r="H1538">
            <v>917</v>
          </cell>
          <cell r="I1538">
            <v>917</v>
          </cell>
          <cell r="J1538">
            <v>917</v>
          </cell>
          <cell r="K1538">
            <v>917</v>
          </cell>
          <cell r="L1538">
            <v>917</v>
          </cell>
          <cell r="M1538">
            <v>917</v>
          </cell>
          <cell r="N1538">
            <v>917</v>
          </cell>
          <cell r="O1538">
            <v>917</v>
          </cell>
          <cell r="P1538">
            <v>917</v>
          </cell>
          <cell r="Q1538">
            <v>913</v>
          </cell>
        </row>
        <row r="1539">
          <cell r="B1539" t="str">
            <v>30653052712</v>
          </cell>
          <cell r="C1539" t="str">
            <v>30653</v>
          </cell>
          <cell r="D1539">
            <v>2712</v>
          </cell>
          <cell r="E1539">
            <v>204100</v>
          </cell>
          <cell r="F1539">
            <v>17008</v>
          </cell>
          <cell r="G1539">
            <v>17008</v>
          </cell>
          <cell r="H1539">
            <v>17008</v>
          </cell>
          <cell r="I1539">
            <v>17008</v>
          </cell>
          <cell r="J1539">
            <v>17008</v>
          </cell>
          <cell r="K1539">
            <v>17008</v>
          </cell>
          <cell r="L1539">
            <v>17008</v>
          </cell>
          <cell r="M1539">
            <v>17008</v>
          </cell>
          <cell r="N1539">
            <v>17008</v>
          </cell>
          <cell r="O1539">
            <v>17008</v>
          </cell>
          <cell r="P1539">
            <v>17008</v>
          </cell>
          <cell r="Q1539">
            <v>17012</v>
          </cell>
        </row>
        <row r="1540">
          <cell r="B1540" t="str">
            <v>30653052800</v>
          </cell>
          <cell r="C1540" t="str">
            <v>30653</v>
          </cell>
          <cell r="D1540">
            <v>2800</v>
          </cell>
          <cell r="E1540">
            <v>3117391</v>
          </cell>
          <cell r="F1540">
            <v>259783</v>
          </cell>
          <cell r="G1540">
            <v>259783</v>
          </cell>
          <cell r="H1540">
            <v>259783</v>
          </cell>
          <cell r="I1540">
            <v>259783</v>
          </cell>
          <cell r="J1540">
            <v>259783</v>
          </cell>
          <cell r="K1540">
            <v>259783</v>
          </cell>
          <cell r="L1540">
            <v>259783</v>
          </cell>
          <cell r="M1540">
            <v>259783</v>
          </cell>
          <cell r="N1540">
            <v>259783</v>
          </cell>
          <cell r="O1540">
            <v>259783</v>
          </cell>
          <cell r="P1540">
            <v>259783</v>
          </cell>
          <cell r="Q1540">
            <v>259778</v>
          </cell>
        </row>
        <row r="1541">
          <cell r="B1541" t="str">
            <v>30653052801</v>
          </cell>
          <cell r="C1541" t="str">
            <v>30653</v>
          </cell>
          <cell r="D1541">
            <v>2801</v>
          </cell>
          <cell r="E1541">
            <v>10406349</v>
          </cell>
          <cell r="F1541">
            <v>867196</v>
          </cell>
          <cell r="G1541">
            <v>867196</v>
          </cell>
          <cell r="H1541">
            <v>867196</v>
          </cell>
          <cell r="I1541">
            <v>867196</v>
          </cell>
          <cell r="J1541">
            <v>867196</v>
          </cell>
          <cell r="K1541">
            <v>867196</v>
          </cell>
          <cell r="L1541">
            <v>867196</v>
          </cell>
          <cell r="M1541">
            <v>867196</v>
          </cell>
          <cell r="N1541">
            <v>867196</v>
          </cell>
          <cell r="O1541">
            <v>867196</v>
          </cell>
          <cell r="P1541">
            <v>867196</v>
          </cell>
          <cell r="Q1541">
            <v>867193</v>
          </cell>
        </row>
        <row r="1542">
          <cell r="B1542" t="str">
            <v>30653052900</v>
          </cell>
          <cell r="C1542" t="str">
            <v>30653</v>
          </cell>
          <cell r="D1542">
            <v>2900</v>
          </cell>
          <cell r="E1542">
            <v>1961573</v>
          </cell>
          <cell r="F1542">
            <v>163464</v>
          </cell>
          <cell r="G1542">
            <v>163464</v>
          </cell>
          <cell r="H1542">
            <v>163464</v>
          </cell>
          <cell r="I1542">
            <v>163464</v>
          </cell>
          <cell r="J1542">
            <v>163464</v>
          </cell>
          <cell r="K1542">
            <v>163464</v>
          </cell>
          <cell r="L1542">
            <v>163464</v>
          </cell>
          <cell r="M1542">
            <v>163464</v>
          </cell>
          <cell r="N1542">
            <v>163464</v>
          </cell>
          <cell r="O1542">
            <v>163464</v>
          </cell>
          <cell r="P1542">
            <v>163464</v>
          </cell>
          <cell r="Q1542">
            <v>163469</v>
          </cell>
        </row>
        <row r="1543">
          <cell r="B1543" t="str">
            <v>30653052904</v>
          </cell>
          <cell r="C1543" t="str">
            <v>30653</v>
          </cell>
          <cell r="D1543">
            <v>2904</v>
          </cell>
          <cell r="E1543">
            <v>202000</v>
          </cell>
          <cell r="F1543">
            <v>16833</v>
          </cell>
          <cell r="G1543">
            <v>16833</v>
          </cell>
          <cell r="H1543">
            <v>16833</v>
          </cell>
          <cell r="I1543">
            <v>16833</v>
          </cell>
          <cell r="J1543">
            <v>16833</v>
          </cell>
          <cell r="K1543">
            <v>16833</v>
          </cell>
          <cell r="L1543">
            <v>16833</v>
          </cell>
          <cell r="M1543">
            <v>16833</v>
          </cell>
          <cell r="N1543">
            <v>16833</v>
          </cell>
          <cell r="O1543">
            <v>16833</v>
          </cell>
          <cell r="P1543">
            <v>16833</v>
          </cell>
          <cell r="Q1543">
            <v>16837</v>
          </cell>
        </row>
        <row r="1544">
          <cell r="B1544" t="str">
            <v>30653052907</v>
          </cell>
          <cell r="C1544" t="str">
            <v>30653</v>
          </cell>
          <cell r="D1544">
            <v>2907</v>
          </cell>
          <cell r="E1544">
            <v>5187904</v>
          </cell>
          <cell r="F1544">
            <v>432325</v>
          </cell>
          <cell r="G1544">
            <v>432325</v>
          </cell>
          <cell r="H1544">
            <v>432325</v>
          </cell>
          <cell r="I1544">
            <v>432325</v>
          </cell>
          <cell r="J1544">
            <v>432325</v>
          </cell>
          <cell r="K1544">
            <v>432325</v>
          </cell>
          <cell r="L1544">
            <v>432325</v>
          </cell>
          <cell r="M1544">
            <v>432325</v>
          </cell>
          <cell r="N1544">
            <v>432325</v>
          </cell>
          <cell r="O1544">
            <v>432325</v>
          </cell>
          <cell r="P1544">
            <v>432325</v>
          </cell>
          <cell r="Q1544">
            <v>432329</v>
          </cell>
        </row>
        <row r="1545">
          <cell r="B1545" t="str">
            <v>30653052908</v>
          </cell>
          <cell r="C1545" t="str">
            <v>30653</v>
          </cell>
          <cell r="D1545">
            <v>2908</v>
          </cell>
          <cell r="E1545">
            <v>130251</v>
          </cell>
          <cell r="F1545">
            <v>10854</v>
          </cell>
          <cell r="G1545">
            <v>10854</v>
          </cell>
          <cell r="H1545">
            <v>10854</v>
          </cell>
          <cell r="I1545">
            <v>10854</v>
          </cell>
          <cell r="J1545">
            <v>10854</v>
          </cell>
          <cell r="K1545">
            <v>10854</v>
          </cell>
          <cell r="L1545">
            <v>10854</v>
          </cell>
          <cell r="M1545">
            <v>10854</v>
          </cell>
          <cell r="N1545">
            <v>10854</v>
          </cell>
          <cell r="O1545">
            <v>10854</v>
          </cell>
          <cell r="P1545">
            <v>10854</v>
          </cell>
          <cell r="Q1545">
            <v>10857</v>
          </cell>
        </row>
        <row r="1546">
          <cell r="B1546" t="str">
            <v>30653052912</v>
          </cell>
          <cell r="C1546" t="str">
            <v>30653</v>
          </cell>
          <cell r="D1546">
            <v>2912</v>
          </cell>
          <cell r="E1546">
            <v>2101290</v>
          </cell>
          <cell r="F1546">
            <v>175108</v>
          </cell>
          <cell r="G1546">
            <v>175108</v>
          </cell>
          <cell r="H1546">
            <v>175108</v>
          </cell>
          <cell r="I1546">
            <v>175108</v>
          </cell>
          <cell r="J1546">
            <v>175108</v>
          </cell>
          <cell r="K1546">
            <v>175108</v>
          </cell>
          <cell r="L1546">
            <v>175108</v>
          </cell>
          <cell r="M1546">
            <v>175108</v>
          </cell>
          <cell r="N1546">
            <v>175108</v>
          </cell>
          <cell r="O1546">
            <v>175108</v>
          </cell>
          <cell r="P1546">
            <v>175108</v>
          </cell>
          <cell r="Q1546">
            <v>175102</v>
          </cell>
        </row>
        <row r="1547">
          <cell r="B1547" t="str">
            <v>30653052914</v>
          </cell>
          <cell r="C1547" t="str">
            <v>30653</v>
          </cell>
          <cell r="D1547">
            <v>2914</v>
          </cell>
          <cell r="E1547">
            <v>170000</v>
          </cell>
          <cell r="F1547">
            <v>30000</v>
          </cell>
          <cell r="G1547">
            <v>30000</v>
          </cell>
          <cell r="H1547">
            <v>30000</v>
          </cell>
          <cell r="I1547">
            <v>20000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30000</v>
          </cell>
          <cell r="O1547">
            <v>30000</v>
          </cell>
          <cell r="P1547">
            <v>0</v>
          </cell>
          <cell r="Q1547">
            <v>0</v>
          </cell>
        </row>
        <row r="1548">
          <cell r="B1548" t="str">
            <v>30653052916</v>
          </cell>
          <cell r="C1548" t="str">
            <v>30653</v>
          </cell>
          <cell r="D1548">
            <v>2916</v>
          </cell>
          <cell r="E1548">
            <v>966500</v>
          </cell>
          <cell r="F1548">
            <v>80542</v>
          </cell>
          <cell r="G1548">
            <v>80542</v>
          </cell>
          <cell r="H1548">
            <v>80542</v>
          </cell>
          <cell r="I1548">
            <v>80542</v>
          </cell>
          <cell r="J1548">
            <v>80542</v>
          </cell>
          <cell r="K1548">
            <v>80542</v>
          </cell>
          <cell r="L1548">
            <v>80542</v>
          </cell>
          <cell r="M1548">
            <v>80542</v>
          </cell>
          <cell r="N1548">
            <v>80542</v>
          </cell>
          <cell r="O1548">
            <v>80542</v>
          </cell>
          <cell r="P1548">
            <v>80542</v>
          </cell>
          <cell r="Q1548">
            <v>80538</v>
          </cell>
        </row>
        <row r="1549">
          <cell r="B1549" t="str">
            <v>30653052919</v>
          </cell>
          <cell r="C1549" t="str">
            <v>30653</v>
          </cell>
          <cell r="D1549">
            <v>2919</v>
          </cell>
          <cell r="E1549">
            <v>2814833</v>
          </cell>
          <cell r="F1549">
            <v>234569</v>
          </cell>
          <cell r="G1549">
            <v>234569</v>
          </cell>
          <cell r="H1549">
            <v>234569</v>
          </cell>
          <cell r="I1549">
            <v>234569</v>
          </cell>
          <cell r="J1549">
            <v>234569</v>
          </cell>
          <cell r="K1549">
            <v>234569</v>
          </cell>
          <cell r="L1549">
            <v>234569</v>
          </cell>
          <cell r="M1549">
            <v>234569</v>
          </cell>
          <cell r="N1549">
            <v>234569</v>
          </cell>
          <cell r="O1549">
            <v>234569</v>
          </cell>
          <cell r="P1549">
            <v>234569</v>
          </cell>
          <cell r="Q1549">
            <v>234574</v>
          </cell>
        </row>
        <row r="1550">
          <cell r="B1550" t="str">
            <v>30653053101</v>
          </cell>
          <cell r="C1550" t="str">
            <v>30653</v>
          </cell>
          <cell r="D1550">
            <v>3101</v>
          </cell>
          <cell r="E1550">
            <v>4102906</v>
          </cell>
          <cell r="F1550">
            <v>341909</v>
          </cell>
          <cell r="G1550">
            <v>341909</v>
          </cell>
          <cell r="H1550">
            <v>341909</v>
          </cell>
          <cell r="I1550">
            <v>341909</v>
          </cell>
          <cell r="J1550">
            <v>341909</v>
          </cell>
          <cell r="K1550">
            <v>341909</v>
          </cell>
          <cell r="L1550">
            <v>341909</v>
          </cell>
          <cell r="M1550">
            <v>341909</v>
          </cell>
          <cell r="N1550">
            <v>341909</v>
          </cell>
          <cell r="O1550">
            <v>341909</v>
          </cell>
          <cell r="P1550">
            <v>341909</v>
          </cell>
          <cell r="Q1550">
            <v>341907</v>
          </cell>
        </row>
        <row r="1551">
          <cell r="B1551" t="str">
            <v>30653053103</v>
          </cell>
          <cell r="C1551" t="str">
            <v>30653</v>
          </cell>
          <cell r="D1551">
            <v>3103</v>
          </cell>
          <cell r="E1551">
            <v>2377522</v>
          </cell>
          <cell r="F1551">
            <v>198127</v>
          </cell>
          <cell r="G1551">
            <v>198127</v>
          </cell>
          <cell r="H1551">
            <v>198127</v>
          </cell>
          <cell r="I1551">
            <v>198127</v>
          </cell>
          <cell r="J1551">
            <v>198127</v>
          </cell>
          <cell r="K1551">
            <v>198127</v>
          </cell>
          <cell r="L1551">
            <v>198127</v>
          </cell>
          <cell r="M1551">
            <v>198127</v>
          </cell>
          <cell r="N1551">
            <v>198127</v>
          </cell>
          <cell r="O1551">
            <v>198127</v>
          </cell>
          <cell r="P1551">
            <v>198127</v>
          </cell>
          <cell r="Q1551">
            <v>198125</v>
          </cell>
        </row>
        <row r="1552">
          <cell r="B1552" t="str">
            <v>30653053106</v>
          </cell>
          <cell r="C1552" t="str">
            <v>30653</v>
          </cell>
          <cell r="D1552">
            <v>3106</v>
          </cell>
          <cell r="E1552">
            <v>85497</v>
          </cell>
          <cell r="F1552">
            <v>7125</v>
          </cell>
          <cell r="G1552">
            <v>7125</v>
          </cell>
          <cell r="H1552">
            <v>7125</v>
          </cell>
          <cell r="I1552">
            <v>7125</v>
          </cell>
          <cell r="J1552">
            <v>7125</v>
          </cell>
          <cell r="K1552">
            <v>7125</v>
          </cell>
          <cell r="L1552">
            <v>7125</v>
          </cell>
          <cell r="M1552">
            <v>7125</v>
          </cell>
          <cell r="N1552">
            <v>7125</v>
          </cell>
          <cell r="O1552">
            <v>7125</v>
          </cell>
          <cell r="P1552">
            <v>7125</v>
          </cell>
          <cell r="Q1552">
            <v>7122</v>
          </cell>
        </row>
        <row r="1553">
          <cell r="B1553" t="str">
            <v>30653053110</v>
          </cell>
          <cell r="C1553" t="str">
            <v>30653</v>
          </cell>
          <cell r="D1553">
            <v>3110</v>
          </cell>
          <cell r="E1553">
            <v>148891</v>
          </cell>
          <cell r="F1553">
            <v>12408</v>
          </cell>
          <cell r="G1553">
            <v>12408</v>
          </cell>
          <cell r="H1553">
            <v>12408</v>
          </cell>
          <cell r="I1553">
            <v>12408</v>
          </cell>
          <cell r="J1553">
            <v>12408</v>
          </cell>
          <cell r="K1553">
            <v>12408</v>
          </cell>
          <cell r="L1553">
            <v>12408</v>
          </cell>
          <cell r="M1553">
            <v>12408</v>
          </cell>
          <cell r="N1553">
            <v>12408</v>
          </cell>
          <cell r="O1553">
            <v>12408</v>
          </cell>
          <cell r="P1553">
            <v>12408</v>
          </cell>
          <cell r="Q1553">
            <v>12403</v>
          </cell>
        </row>
        <row r="1554">
          <cell r="B1554" t="str">
            <v>30653053111</v>
          </cell>
          <cell r="C1554" t="str">
            <v>30653</v>
          </cell>
          <cell r="D1554">
            <v>3111</v>
          </cell>
          <cell r="E1554">
            <v>2985991</v>
          </cell>
          <cell r="F1554">
            <v>248832</v>
          </cell>
          <cell r="G1554">
            <v>248832</v>
          </cell>
          <cell r="H1554">
            <v>248832</v>
          </cell>
          <cell r="I1554">
            <v>248832</v>
          </cell>
          <cell r="J1554">
            <v>248832</v>
          </cell>
          <cell r="K1554">
            <v>248832</v>
          </cell>
          <cell r="L1554">
            <v>248832</v>
          </cell>
          <cell r="M1554">
            <v>248832</v>
          </cell>
          <cell r="N1554">
            <v>248832</v>
          </cell>
          <cell r="O1554">
            <v>248832</v>
          </cell>
          <cell r="P1554">
            <v>248832</v>
          </cell>
          <cell r="Q1554">
            <v>248839</v>
          </cell>
        </row>
        <row r="1555">
          <cell r="B1555" t="str">
            <v>30653053113</v>
          </cell>
          <cell r="C1555" t="str">
            <v>30653</v>
          </cell>
          <cell r="D1555">
            <v>3113</v>
          </cell>
          <cell r="E1555">
            <v>487709</v>
          </cell>
          <cell r="F1555">
            <v>40642</v>
          </cell>
          <cell r="G1555">
            <v>40642</v>
          </cell>
          <cell r="H1555">
            <v>40642</v>
          </cell>
          <cell r="I1555">
            <v>40642</v>
          </cell>
          <cell r="J1555">
            <v>40642</v>
          </cell>
          <cell r="K1555">
            <v>40642</v>
          </cell>
          <cell r="L1555">
            <v>40642</v>
          </cell>
          <cell r="M1555">
            <v>40642</v>
          </cell>
          <cell r="N1555">
            <v>40642</v>
          </cell>
          <cell r="O1555">
            <v>40642</v>
          </cell>
          <cell r="P1555">
            <v>40642</v>
          </cell>
          <cell r="Q1555">
            <v>40647</v>
          </cell>
        </row>
        <row r="1556">
          <cell r="B1556" t="str">
            <v>30653053114</v>
          </cell>
          <cell r="C1556" t="str">
            <v>30653</v>
          </cell>
          <cell r="D1556">
            <v>3114</v>
          </cell>
          <cell r="E1556">
            <v>263916</v>
          </cell>
          <cell r="F1556">
            <v>21993</v>
          </cell>
          <cell r="G1556">
            <v>21993</v>
          </cell>
          <cell r="H1556">
            <v>21993</v>
          </cell>
          <cell r="I1556">
            <v>21993</v>
          </cell>
          <cell r="J1556">
            <v>21993</v>
          </cell>
          <cell r="K1556">
            <v>21993</v>
          </cell>
          <cell r="L1556">
            <v>21993</v>
          </cell>
          <cell r="M1556">
            <v>21993</v>
          </cell>
          <cell r="N1556">
            <v>21993</v>
          </cell>
          <cell r="O1556">
            <v>21993</v>
          </cell>
          <cell r="P1556">
            <v>21993</v>
          </cell>
          <cell r="Q1556">
            <v>21993</v>
          </cell>
        </row>
        <row r="1557">
          <cell r="B1557" t="str">
            <v>30653053302</v>
          </cell>
          <cell r="C1557" t="str">
            <v>30653</v>
          </cell>
          <cell r="D1557">
            <v>3302</v>
          </cell>
          <cell r="E1557">
            <v>5722254</v>
          </cell>
          <cell r="F1557">
            <v>476855</v>
          </cell>
          <cell r="G1557">
            <v>476855</v>
          </cell>
          <cell r="H1557">
            <v>476855</v>
          </cell>
          <cell r="I1557">
            <v>476855</v>
          </cell>
          <cell r="J1557">
            <v>476855</v>
          </cell>
          <cell r="K1557">
            <v>476855</v>
          </cell>
          <cell r="L1557">
            <v>476855</v>
          </cell>
          <cell r="M1557">
            <v>476855</v>
          </cell>
          <cell r="N1557">
            <v>476855</v>
          </cell>
          <cell r="O1557">
            <v>476855</v>
          </cell>
          <cell r="P1557">
            <v>476855</v>
          </cell>
          <cell r="Q1557">
            <v>476849</v>
          </cell>
        </row>
        <row r="1558">
          <cell r="B1558" t="str">
            <v>30653053303</v>
          </cell>
          <cell r="C1558" t="str">
            <v>30653</v>
          </cell>
          <cell r="D1558">
            <v>3303</v>
          </cell>
          <cell r="E1558">
            <v>705576</v>
          </cell>
          <cell r="F1558">
            <v>58798</v>
          </cell>
          <cell r="G1558">
            <v>58798</v>
          </cell>
          <cell r="H1558">
            <v>58798</v>
          </cell>
          <cell r="I1558">
            <v>58798</v>
          </cell>
          <cell r="J1558">
            <v>58798</v>
          </cell>
          <cell r="K1558">
            <v>58798</v>
          </cell>
          <cell r="L1558">
            <v>58798</v>
          </cell>
          <cell r="M1558">
            <v>58798</v>
          </cell>
          <cell r="N1558">
            <v>58798</v>
          </cell>
          <cell r="O1558">
            <v>58798</v>
          </cell>
          <cell r="P1558">
            <v>58798</v>
          </cell>
          <cell r="Q1558">
            <v>58798</v>
          </cell>
        </row>
        <row r="1559">
          <cell r="B1559" t="str">
            <v>30653053401</v>
          </cell>
          <cell r="C1559" t="str">
            <v>30653</v>
          </cell>
          <cell r="D1559">
            <v>3401</v>
          </cell>
          <cell r="E1559">
            <v>129050</v>
          </cell>
          <cell r="F1559">
            <v>10754</v>
          </cell>
          <cell r="G1559">
            <v>10754</v>
          </cell>
          <cell r="H1559">
            <v>10754</v>
          </cell>
          <cell r="I1559">
            <v>10754</v>
          </cell>
          <cell r="J1559">
            <v>10754</v>
          </cell>
          <cell r="K1559">
            <v>10754</v>
          </cell>
          <cell r="L1559">
            <v>10754</v>
          </cell>
          <cell r="M1559">
            <v>10754</v>
          </cell>
          <cell r="N1559">
            <v>10754</v>
          </cell>
          <cell r="O1559">
            <v>10754</v>
          </cell>
          <cell r="P1559">
            <v>10754</v>
          </cell>
          <cell r="Q1559">
            <v>10756</v>
          </cell>
        </row>
        <row r="1560">
          <cell r="B1560" t="str">
            <v>30653053402</v>
          </cell>
          <cell r="C1560" t="str">
            <v>30653</v>
          </cell>
          <cell r="D1560">
            <v>3402</v>
          </cell>
          <cell r="E1560">
            <v>16040453</v>
          </cell>
          <cell r="F1560">
            <v>24781</v>
          </cell>
          <cell r="G1560">
            <v>43125</v>
          </cell>
          <cell r="H1560">
            <v>130004</v>
          </cell>
          <cell r="I1560">
            <v>847123</v>
          </cell>
          <cell r="J1560">
            <v>49623</v>
          </cell>
          <cell r="K1560">
            <v>14003571</v>
          </cell>
          <cell r="L1560">
            <v>41914</v>
          </cell>
          <cell r="M1560">
            <v>44781</v>
          </cell>
          <cell r="N1560">
            <v>768023</v>
          </cell>
          <cell r="O1560">
            <v>36120</v>
          </cell>
          <cell r="P1560">
            <v>26119</v>
          </cell>
          <cell r="Q1560">
            <v>25269</v>
          </cell>
        </row>
        <row r="1561">
          <cell r="B1561" t="str">
            <v>30653053403</v>
          </cell>
          <cell r="C1561" t="str">
            <v>30653</v>
          </cell>
          <cell r="D1561">
            <v>3403</v>
          </cell>
          <cell r="E1561">
            <v>118475</v>
          </cell>
          <cell r="F1561">
            <v>9873</v>
          </cell>
          <cell r="G1561">
            <v>9873</v>
          </cell>
          <cell r="H1561">
            <v>9873</v>
          </cell>
          <cell r="I1561">
            <v>9873</v>
          </cell>
          <cell r="J1561">
            <v>9873</v>
          </cell>
          <cell r="K1561">
            <v>9873</v>
          </cell>
          <cell r="L1561">
            <v>9873</v>
          </cell>
          <cell r="M1561">
            <v>9873</v>
          </cell>
          <cell r="N1561">
            <v>9873</v>
          </cell>
          <cell r="O1561">
            <v>9873</v>
          </cell>
          <cell r="P1561">
            <v>9873</v>
          </cell>
          <cell r="Q1561">
            <v>9872</v>
          </cell>
        </row>
        <row r="1562">
          <cell r="B1562" t="str">
            <v>30653053404</v>
          </cell>
          <cell r="C1562" t="str">
            <v>30653</v>
          </cell>
          <cell r="D1562">
            <v>3404</v>
          </cell>
          <cell r="E1562">
            <v>339728</v>
          </cell>
          <cell r="F1562">
            <v>28311</v>
          </cell>
          <cell r="G1562">
            <v>28311</v>
          </cell>
          <cell r="H1562">
            <v>28311</v>
          </cell>
          <cell r="I1562">
            <v>28311</v>
          </cell>
          <cell r="J1562">
            <v>28311</v>
          </cell>
          <cell r="K1562">
            <v>28311</v>
          </cell>
          <cell r="L1562">
            <v>28311</v>
          </cell>
          <cell r="M1562">
            <v>28311</v>
          </cell>
          <cell r="N1562">
            <v>28311</v>
          </cell>
          <cell r="O1562">
            <v>28311</v>
          </cell>
          <cell r="P1562">
            <v>28311</v>
          </cell>
          <cell r="Q1562">
            <v>28307</v>
          </cell>
        </row>
        <row r="1563">
          <cell r="B1563" t="str">
            <v>30653053405</v>
          </cell>
          <cell r="C1563" t="str">
            <v>30653</v>
          </cell>
          <cell r="D1563">
            <v>3405</v>
          </cell>
          <cell r="E1563">
            <v>114261</v>
          </cell>
          <cell r="F1563">
            <v>9522</v>
          </cell>
          <cell r="G1563">
            <v>9522</v>
          </cell>
          <cell r="H1563">
            <v>9522</v>
          </cell>
          <cell r="I1563">
            <v>9522</v>
          </cell>
          <cell r="J1563">
            <v>9522</v>
          </cell>
          <cell r="K1563">
            <v>9522</v>
          </cell>
          <cell r="L1563">
            <v>9522</v>
          </cell>
          <cell r="M1563">
            <v>9522</v>
          </cell>
          <cell r="N1563">
            <v>9522</v>
          </cell>
          <cell r="O1563">
            <v>9522</v>
          </cell>
          <cell r="P1563">
            <v>9522</v>
          </cell>
          <cell r="Q1563">
            <v>9519</v>
          </cell>
        </row>
        <row r="1564">
          <cell r="B1564" t="str">
            <v>30653053406</v>
          </cell>
          <cell r="C1564" t="str">
            <v>30653</v>
          </cell>
          <cell r="D1564">
            <v>3406</v>
          </cell>
          <cell r="E1564">
            <v>1639</v>
          </cell>
          <cell r="F1564">
            <v>137</v>
          </cell>
          <cell r="G1564">
            <v>137</v>
          </cell>
          <cell r="H1564">
            <v>137</v>
          </cell>
          <cell r="I1564">
            <v>137</v>
          </cell>
          <cell r="J1564">
            <v>137</v>
          </cell>
          <cell r="K1564">
            <v>137</v>
          </cell>
          <cell r="L1564">
            <v>137</v>
          </cell>
          <cell r="M1564">
            <v>137</v>
          </cell>
          <cell r="N1564">
            <v>137</v>
          </cell>
          <cell r="O1564">
            <v>137</v>
          </cell>
          <cell r="P1564">
            <v>137</v>
          </cell>
          <cell r="Q1564">
            <v>132</v>
          </cell>
        </row>
        <row r="1565">
          <cell r="B1565" t="str">
            <v>30653053410</v>
          </cell>
          <cell r="C1565" t="str">
            <v>30653</v>
          </cell>
          <cell r="D1565">
            <v>3410</v>
          </cell>
          <cell r="E1565">
            <v>39453</v>
          </cell>
          <cell r="F1565">
            <v>3288</v>
          </cell>
          <cell r="G1565">
            <v>3288</v>
          </cell>
          <cell r="H1565">
            <v>3288</v>
          </cell>
          <cell r="I1565">
            <v>3288</v>
          </cell>
          <cell r="J1565">
            <v>3288</v>
          </cell>
          <cell r="K1565">
            <v>3288</v>
          </cell>
          <cell r="L1565">
            <v>3288</v>
          </cell>
          <cell r="M1565">
            <v>3288</v>
          </cell>
          <cell r="N1565">
            <v>3288</v>
          </cell>
          <cell r="O1565">
            <v>3288</v>
          </cell>
          <cell r="P1565">
            <v>3288</v>
          </cell>
          <cell r="Q1565">
            <v>3285</v>
          </cell>
        </row>
        <row r="1566">
          <cell r="B1566" t="str">
            <v>30653053418</v>
          </cell>
          <cell r="C1566" t="str">
            <v>30653</v>
          </cell>
          <cell r="D1566">
            <v>3418</v>
          </cell>
          <cell r="E1566">
            <v>54010</v>
          </cell>
          <cell r="F1566">
            <v>4501</v>
          </cell>
          <cell r="G1566">
            <v>4501</v>
          </cell>
          <cell r="H1566">
            <v>4501</v>
          </cell>
          <cell r="I1566">
            <v>4501</v>
          </cell>
          <cell r="J1566">
            <v>4501</v>
          </cell>
          <cell r="K1566">
            <v>4501</v>
          </cell>
          <cell r="L1566">
            <v>4501</v>
          </cell>
          <cell r="M1566">
            <v>4501</v>
          </cell>
          <cell r="N1566">
            <v>4501</v>
          </cell>
          <cell r="O1566">
            <v>4501</v>
          </cell>
          <cell r="P1566">
            <v>4501</v>
          </cell>
          <cell r="Q1566">
            <v>4499</v>
          </cell>
        </row>
        <row r="1567">
          <cell r="B1567" t="str">
            <v>30653053419</v>
          </cell>
          <cell r="C1567" t="str">
            <v>30653</v>
          </cell>
          <cell r="D1567">
            <v>3419</v>
          </cell>
          <cell r="E1567">
            <v>119071</v>
          </cell>
          <cell r="F1567">
            <v>9923</v>
          </cell>
          <cell r="G1567">
            <v>9923</v>
          </cell>
          <cell r="H1567">
            <v>9923</v>
          </cell>
          <cell r="I1567">
            <v>9923</v>
          </cell>
          <cell r="J1567">
            <v>9923</v>
          </cell>
          <cell r="K1567">
            <v>9923</v>
          </cell>
          <cell r="L1567">
            <v>9923</v>
          </cell>
          <cell r="M1567">
            <v>9923</v>
          </cell>
          <cell r="N1567">
            <v>9923</v>
          </cell>
          <cell r="O1567">
            <v>9923</v>
          </cell>
          <cell r="P1567">
            <v>9923</v>
          </cell>
          <cell r="Q1567">
            <v>9918</v>
          </cell>
        </row>
        <row r="1568">
          <cell r="B1568" t="str">
            <v>30653053420</v>
          </cell>
          <cell r="C1568" t="str">
            <v>30653</v>
          </cell>
          <cell r="D1568">
            <v>3420</v>
          </cell>
          <cell r="E1568">
            <v>1584366</v>
          </cell>
          <cell r="F1568">
            <v>132031</v>
          </cell>
          <cell r="G1568">
            <v>132031</v>
          </cell>
          <cell r="H1568">
            <v>132031</v>
          </cell>
          <cell r="I1568">
            <v>132031</v>
          </cell>
          <cell r="J1568">
            <v>132031</v>
          </cell>
          <cell r="K1568">
            <v>132031</v>
          </cell>
          <cell r="L1568">
            <v>132031</v>
          </cell>
          <cell r="M1568">
            <v>132031</v>
          </cell>
          <cell r="N1568">
            <v>132031</v>
          </cell>
          <cell r="O1568">
            <v>132031</v>
          </cell>
          <cell r="P1568">
            <v>132031</v>
          </cell>
          <cell r="Q1568">
            <v>132025</v>
          </cell>
        </row>
        <row r="1569">
          <cell r="B1569" t="str">
            <v>30653053424</v>
          </cell>
          <cell r="C1569" t="str">
            <v>30653</v>
          </cell>
          <cell r="D1569">
            <v>3424</v>
          </cell>
          <cell r="E1569">
            <v>1940608</v>
          </cell>
          <cell r="F1569">
            <v>161717</v>
          </cell>
          <cell r="G1569">
            <v>161717</v>
          </cell>
          <cell r="H1569">
            <v>161717</v>
          </cell>
          <cell r="I1569">
            <v>161717</v>
          </cell>
          <cell r="J1569">
            <v>161717</v>
          </cell>
          <cell r="K1569">
            <v>161717</v>
          </cell>
          <cell r="L1569">
            <v>161717</v>
          </cell>
          <cell r="M1569">
            <v>161717</v>
          </cell>
          <cell r="N1569">
            <v>161717</v>
          </cell>
          <cell r="O1569">
            <v>161717</v>
          </cell>
          <cell r="P1569">
            <v>161717</v>
          </cell>
          <cell r="Q1569">
            <v>161721</v>
          </cell>
        </row>
        <row r="1570">
          <cell r="B1570" t="str">
            <v>30653053425</v>
          </cell>
          <cell r="C1570" t="str">
            <v>30653</v>
          </cell>
          <cell r="D1570">
            <v>3425</v>
          </cell>
          <cell r="E1570">
            <v>626714</v>
          </cell>
          <cell r="F1570">
            <v>52226</v>
          </cell>
          <cell r="G1570">
            <v>52226</v>
          </cell>
          <cell r="H1570">
            <v>52226</v>
          </cell>
          <cell r="I1570">
            <v>52226</v>
          </cell>
          <cell r="J1570">
            <v>52226</v>
          </cell>
          <cell r="K1570">
            <v>52226</v>
          </cell>
          <cell r="L1570">
            <v>52226</v>
          </cell>
          <cell r="M1570">
            <v>52226</v>
          </cell>
          <cell r="N1570">
            <v>52226</v>
          </cell>
          <cell r="O1570">
            <v>52226</v>
          </cell>
          <cell r="P1570">
            <v>52226</v>
          </cell>
          <cell r="Q1570">
            <v>52228</v>
          </cell>
        </row>
        <row r="1571">
          <cell r="B1571" t="str">
            <v>30653053428</v>
          </cell>
          <cell r="C1571" t="str">
            <v>30653</v>
          </cell>
          <cell r="D1571">
            <v>3428</v>
          </cell>
          <cell r="E1571">
            <v>51000</v>
          </cell>
          <cell r="F1571">
            <v>4250</v>
          </cell>
          <cell r="G1571">
            <v>4250</v>
          </cell>
          <cell r="H1571">
            <v>4250</v>
          </cell>
          <cell r="I1571">
            <v>4250</v>
          </cell>
          <cell r="J1571">
            <v>4250</v>
          </cell>
          <cell r="K1571">
            <v>4250</v>
          </cell>
          <cell r="L1571">
            <v>4250</v>
          </cell>
          <cell r="M1571">
            <v>4250</v>
          </cell>
          <cell r="N1571">
            <v>4250</v>
          </cell>
          <cell r="O1571">
            <v>4250</v>
          </cell>
          <cell r="P1571">
            <v>4250</v>
          </cell>
          <cell r="Q1571">
            <v>4250</v>
          </cell>
        </row>
        <row r="1572">
          <cell r="B1572" t="str">
            <v>30653053429</v>
          </cell>
          <cell r="C1572" t="str">
            <v>30653</v>
          </cell>
          <cell r="D1572">
            <v>3429</v>
          </cell>
          <cell r="E1572">
            <v>729568</v>
          </cell>
          <cell r="F1572">
            <v>60797</v>
          </cell>
          <cell r="G1572">
            <v>60797</v>
          </cell>
          <cell r="H1572">
            <v>60797</v>
          </cell>
          <cell r="I1572">
            <v>60797</v>
          </cell>
          <cell r="J1572">
            <v>60797</v>
          </cell>
          <cell r="K1572">
            <v>60797</v>
          </cell>
          <cell r="L1572">
            <v>60797</v>
          </cell>
          <cell r="M1572">
            <v>60797</v>
          </cell>
          <cell r="N1572">
            <v>60797</v>
          </cell>
          <cell r="O1572">
            <v>60797</v>
          </cell>
          <cell r="P1572">
            <v>60797</v>
          </cell>
          <cell r="Q1572">
            <v>60801</v>
          </cell>
        </row>
        <row r="1573">
          <cell r="B1573" t="str">
            <v>30653053430</v>
          </cell>
          <cell r="C1573" t="str">
            <v>30653</v>
          </cell>
          <cell r="D1573">
            <v>3430</v>
          </cell>
          <cell r="E1573">
            <v>45000</v>
          </cell>
          <cell r="F1573">
            <v>3750</v>
          </cell>
          <cell r="G1573">
            <v>3750</v>
          </cell>
          <cell r="H1573">
            <v>3750</v>
          </cell>
          <cell r="I1573">
            <v>3750</v>
          </cell>
          <cell r="J1573">
            <v>3750</v>
          </cell>
          <cell r="K1573">
            <v>3750</v>
          </cell>
          <cell r="L1573">
            <v>3750</v>
          </cell>
          <cell r="M1573">
            <v>3750</v>
          </cell>
          <cell r="N1573">
            <v>3750</v>
          </cell>
          <cell r="O1573">
            <v>3750</v>
          </cell>
          <cell r="P1573">
            <v>3750</v>
          </cell>
          <cell r="Q1573">
            <v>3750</v>
          </cell>
        </row>
        <row r="1574">
          <cell r="B1574" t="str">
            <v>30653053431</v>
          </cell>
          <cell r="C1574" t="str">
            <v>30653</v>
          </cell>
          <cell r="D1574">
            <v>3431</v>
          </cell>
          <cell r="E1574">
            <v>40242</v>
          </cell>
          <cell r="F1574">
            <v>3354</v>
          </cell>
          <cell r="G1574">
            <v>3354</v>
          </cell>
          <cell r="H1574">
            <v>3354</v>
          </cell>
          <cell r="I1574">
            <v>3354</v>
          </cell>
          <cell r="J1574">
            <v>3354</v>
          </cell>
          <cell r="K1574">
            <v>3354</v>
          </cell>
          <cell r="L1574">
            <v>3354</v>
          </cell>
          <cell r="M1574">
            <v>3354</v>
          </cell>
          <cell r="N1574">
            <v>3354</v>
          </cell>
          <cell r="O1574">
            <v>3354</v>
          </cell>
          <cell r="P1574">
            <v>3354</v>
          </cell>
          <cell r="Q1574">
            <v>3348</v>
          </cell>
        </row>
        <row r="1575">
          <cell r="B1575" t="str">
            <v>30700071302</v>
          </cell>
          <cell r="C1575" t="str">
            <v>30700</v>
          </cell>
          <cell r="D1575">
            <v>1302</v>
          </cell>
          <cell r="E1575">
            <v>600600</v>
          </cell>
          <cell r="F1575">
            <v>50050</v>
          </cell>
          <cell r="G1575">
            <v>50050</v>
          </cell>
          <cell r="H1575">
            <v>50050</v>
          </cell>
          <cell r="I1575">
            <v>50050</v>
          </cell>
          <cell r="J1575">
            <v>50050</v>
          </cell>
          <cell r="K1575">
            <v>50050</v>
          </cell>
          <cell r="L1575">
            <v>50050</v>
          </cell>
          <cell r="M1575">
            <v>50050</v>
          </cell>
          <cell r="N1575">
            <v>50050</v>
          </cell>
          <cell r="O1575">
            <v>50050</v>
          </cell>
          <cell r="P1575">
            <v>50050</v>
          </cell>
          <cell r="Q1575">
            <v>50050</v>
          </cell>
        </row>
        <row r="1576">
          <cell r="B1576" t="str">
            <v>30700071401</v>
          </cell>
          <cell r="C1576" t="str">
            <v>30700</v>
          </cell>
          <cell r="D1576">
            <v>1401</v>
          </cell>
          <cell r="E1576">
            <v>630000</v>
          </cell>
          <cell r="F1576">
            <v>56800</v>
          </cell>
          <cell r="G1576">
            <v>71800</v>
          </cell>
          <cell r="H1576">
            <v>71800</v>
          </cell>
          <cell r="I1576">
            <v>61800</v>
          </cell>
          <cell r="J1576">
            <v>61800</v>
          </cell>
          <cell r="K1576">
            <v>61800</v>
          </cell>
          <cell r="L1576">
            <v>56800</v>
          </cell>
          <cell r="M1576">
            <v>61800</v>
          </cell>
          <cell r="N1576">
            <v>31800</v>
          </cell>
          <cell r="O1576">
            <v>31800</v>
          </cell>
          <cell r="P1576">
            <v>31000</v>
          </cell>
          <cell r="Q1576">
            <v>31000</v>
          </cell>
        </row>
        <row r="1577">
          <cell r="B1577" t="str">
            <v>30700072103</v>
          </cell>
          <cell r="C1577" t="str">
            <v>30700</v>
          </cell>
          <cell r="D1577">
            <v>2103</v>
          </cell>
          <cell r="E1577">
            <v>71700</v>
          </cell>
          <cell r="F1577">
            <v>5975</v>
          </cell>
          <cell r="G1577">
            <v>5975</v>
          </cell>
          <cell r="H1577">
            <v>5975</v>
          </cell>
          <cell r="I1577">
            <v>5975</v>
          </cell>
          <cell r="J1577">
            <v>5975</v>
          </cell>
          <cell r="K1577">
            <v>5975</v>
          </cell>
          <cell r="L1577">
            <v>5975</v>
          </cell>
          <cell r="M1577">
            <v>5975</v>
          </cell>
          <cell r="N1577">
            <v>5975</v>
          </cell>
          <cell r="O1577">
            <v>5975</v>
          </cell>
          <cell r="P1577">
            <v>5975</v>
          </cell>
          <cell r="Q1577">
            <v>5975</v>
          </cell>
        </row>
        <row r="1578">
          <cell r="B1578" t="str">
            <v>30700072201</v>
          </cell>
          <cell r="C1578" t="str">
            <v>30700</v>
          </cell>
          <cell r="D1578">
            <v>2201</v>
          </cell>
          <cell r="E1578">
            <v>46700</v>
          </cell>
          <cell r="F1578">
            <v>3875</v>
          </cell>
          <cell r="G1578">
            <v>3875</v>
          </cell>
          <cell r="H1578">
            <v>3875</v>
          </cell>
          <cell r="I1578">
            <v>3875</v>
          </cell>
          <cell r="J1578">
            <v>3875</v>
          </cell>
          <cell r="K1578">
            <v>3875</v>
          </cell>
          <cell r="L1578">
            <v>3875</v>
          </cell>
          <cell r="M1578">
            <v>3875</v>
          </cell>
          <cell r="N1578">
            <v>3875</v>
          </cell>
          <cell r="O1578">
            <v>3875</v>
          </cell>
          <cell r="P1578">
            <v>3975</v>
          </cell>
          <cell r="Q1578">
            <v>3975</v>
          </cell>
        </row>
        <row r="1579">
          <cell r="B1579" t="str">
            <v>30700072202</v>
          </cell>
          <cell r="C1579" t="str">
            <v>30700</v>
          </cell>
          <cell r="D1579">
            <v>2202</v>
          </cell>
          <cell r="E1579">
            <v>378681</v>
          </cell>
          <cell r="F1579">
            <v>31557</v>
          </cell>
          <cell r="G1579">
            <v>31557</v>
          </cell>
          <cell r="H1579">
            <v>31557</v>
          </cell>
          <cell r="I1579">
            <v>31557</v>
          </cell>
          <cell r="J1579">
            <v>31557</v>
          </cell>
          <cell r="K1579">
            <v>31557</v>
          </cell>
          <cell r="L1579">
            <v>31557</v>
          </cell>
          <cell r="M1579">
            <v>31557</v>
          </cell>
          <cell r="N1579">
            <v>31557</v>
          </cell>
          <cell r="O1579">
            <v>31557</v>
          </cell>
          <cell r="P1579">
            <v>31557</v>
          </cell>
          <cell r="Q1579">
            <v>31554</v>
          </cell>
        </row>
        <row r="1580">
          <cell r="B1580" t="str">
            <v>30700072207</v>
          </cell>
          <cell r="C1580" t="str">
            <v>30700</v>
          </cell>
          <cell r="D1580">
            <v>2207</v>
          </cell>
          <cell r="E1580">
            <v>38355</v>
          </cell>
          <cell r="F1580">
            <v>3196</v>
          </cell>
          <cell r="G1580">
            <v>3196</v>
          </cell>
          <cell r="H1580">
            <v>3196</v>
          </cell>
          <cell r="I1580">
            <v>3196</v>
          </cell>
          <cell r="J1580">
            <v>3196</v>
          </cell>
          <cell r="K1580">
            <v>3196</v>
          </cell>
          <cell r="L1580">
            <v>3196</v>
          </cell>
          <cell r="M1580">
            <v>3196</v>
          </cell>
          <cell r="N1580">
            <v>3196</v>
          </cell>
          <cell r="O1580">
            <v>3196</v>
          </cell>
          <cell r="P1580">
            <v>3196</v>
          </cell>
          <cell r="Q1580">
            <v>3199</v>
          </cell>
        </row>
        <row r="1581">
          <cell r="B1581" t="str">
            <v>30700072208</v>
          </cell>
          <cell r="C1581" t="str">
            <v>30700</v>
          </cell>
          <cell r="D1581">
            <v>2208</v>
          </cell>
          <cell r="E1581">
            <v>6478</v>
          </cell>
          <cell r="F1581">
            <v>540</v>
          </cell>
          <cell r="G1581">
            <v>540</v>
          </cell>
          <cell r="H1581">
            <v>540</v>
          </cell>
          <cell r="I1581">
            <v>540</v>
          </cell>
          <cell r="J1581">
            <v>540</v>
          </cell>
          <cell r="K1581">
            <v>540</v>
          </cell>
          <cell r="L1581">
            <v>540</v>
          </cell>
          <cell r="M1581">
            <v>540</v>
          </cell>
          <cell r="N1581">
            <v>540</v>
          </cell>
          <cell r="O1581">
            <v>540</v>
          </cell>
          <cell r="P1581">
            <v>540</v>
          </cell>
          <cell r="Q1581">
            <v>538</v>
          </cell>
        </row>
        <row r="1582">
          <cell r="B1582" t="str">
            <v>30700072306</v>
          </cell>
          <cell r="C1582" t="str">
            <v>30700</v>
          </cell>
          <cell r="D1582">
            <v>2306</v>
          </cell>
          <cell r="E1582">
            <v>30300</v>
          </cell>
          <cell r="F1582">
            <v>2522</v>
          </cell>
          <cell r="G1582">
            <v>2522</v>
          </cell>
          <cell r="H1582">
            <v>2522</v>
          </cell>
          <cell r="I1582">
            <v>2522</v>
          </cell>
          <cell r="J1582">
            <v>2522</v>
          </cell>
          <cell r="K1582">
            <v>2522</v>
          </cell>
          <cell r="L1582">
            <v>2522</v>
          </cell>
          <cell r="M1582">
            <v>2522</v>
          </cell>
          <cell r="N1582">
            <v>2522</v>
          </cell>
          <cell r="O1582">
            <v>2522</v>
          </cell>
          <cell r="P1582">
            <v>2522</v>
          </cell>
          <cell r="Q1582">
            <v>2558</v>
          </cell>
        </row>
        <row r="1583">
          <cell r="B1583" t="str">
            <v>30700072310</v>
          </cell>
          <cell r="C1583" t="str">
            <v>30700</v>
          </cell>
          <cell r="D1583">
            <v>2310</v>
          </cell>
          <cell r="E1583">
            <v>72200</v>
          </cell>
          <cell r="F1583">
            <v>6033</v>
          </cell>
          <cell r="G1583">
            <v>6033</v>
          </cell>
          <cell r="H1583">
            <v>6033</v>
          </cell>
          <cell r="I1583">
            <v>6033</v>
          </cell>
          <cell r="J1583">
            <v>6033</v>
          </cell>
          <cell r="K1583">
            <v>6033</v>
          </cell>
          <cell r="L1583">
            <v>6033</v>
          </cell>
          <cell r="M1583">
            <v>6033</v>
          </cell>
          <cell r="N1583">
            <v>6033</v>
          </cell>
          <cell r="O1583">
            <v>6033</v>
          </cell>
          <cell r="P1583">
            <v>5933</v>
          </cell>
          <cell r="Q1583">
            <v>5937</v>
          </cell>
        </row>
        <row r="1584">
          <cell r="B1584" t="str">
            <v>30700072401</v>
          </cell>
          <cell r="C1584" t="str">
            <v>30700</v>
          </cell>
          <cell r="D1584">
            <v>2401</v>
          </cell>
          <cell r="E1584">
            <v>400000</v>
          </cell>
          <cell r="F1584">
            <v>33333</v>
          </cell>
          <cell r="G1584">
            <v>33333</v>
          </cell>
          <cell r="H1584">
            <v>33333</v>
          </cell>
          <cell r="I1584">
            <v>33333</v>
          </cell>
          <cell r="J1584">
            <v>33333</v>
          </cell>
          <cell r="K1584">
            <v>33333</v>
          </cell>
          <cell r="L1584">
            <v>33333</v>
          </cell>
          <cell r="M1584">
            <v>33333</v>
          </cell>
          <cell r="N1584">
            <v>33333</v>
          </cell>
          <cell r="O1584">
            <v>33333</v>
          </cell>
          <cell r="P1584">
            <v>33333</v>
          </cell>
          <cell r="Q1584">
            <v>33337</v>
          </cell>
        </row>
        <row r="1585">
          <cell r="B1585" t="str">
            <v>30700072701</v>
          </cell>
          <cell r="C1585" t="str">
            <v>30700</v>
          </cell>
          <cell r="D1585">
            <v>2701</v>
          </cell>
          <cell r="E1585">
            <v>184400</v>
          </cell>
          <cell r="F1585">
            <v>15367</v>
          </cell>
          <cell r="G1585">
            <v>15367</v>
          </cell>
          <cell r="H1585">
            <v>15367</v>
          </cell>
          <cell r="I1585">
            <v>15367</v>
          </cell>
          <cell r="J1585">
            <v>15367</v>
          </cell>
          <cell r="K1585">
            <v>15367</v>
          </cell>
          <cell r="L1585">
            <v>15367</v>
          </cell>
          <cell r="M1585">
            <v>15367</v>
          </cell>
          <cell r="N1585">
            <v>15367</v>
          </cell>
          <cell r="O1585">
            <v>15367</v>
          </cell>
          <cell r="P1585">
            <v>15367</v>
          </cell>
          <cell r="Q1585">
            <v>15363</v>
          </cell>
        </row>
        <row r="1586">
          <cell r="B1586" t="str">
            <v>30700072702</v>
          </cell>
          <cell r="C1586" t="str">
            <v>30700</v>
          </cell>
          <cell r="D1586">
            <v>2702</v>
          </cell>
          <cell r="E1586">
            <v>40000</v>
          </cell>
          <cell r="F1586">
            <v>3333</v>
          </cell>
          <cell r="G1586">
            <v>3333</v>
          </cell>
          <cell r="H1586">
            <v>3333</v>
          </cell>
          <cell r="I1586">
            <v>3333</v>
          </cell>
          <cell r="J1586">
            <v>3333</v>
          </cell>
          <cell r="K1586">
            <v>3333</v>
          </cell>
          <cell r="L1586">
            <v>3333</v>
          </cell>
          <cell r="M1586">
            <v>3333</v>
          </cell>
          <cell r="N1586">
            <v>3333</v>
          </cell>
          <cell r="O1586">
            <v>3333</v>
          </cell>
          <cell r="P1586">
            <v>3333</v>
          </cell>
          <cell r="Q1586">
            <v>3337</v>
          </cell>
        </row>
        <row r="1587">
          <cell r="B1587" t="str">
            <v>30700072705</v>
          </cell>
          <cell r="C1587" t="str">
            <v>30700</v>
          </cell>
          <cell r="D1587">
            <v>2705</v>
          </cell>
          <cell r="E1587">
            <v>17200</v>
          </cell>
          <cell r="F1587">
            <v>1433</v>
          </cell>
          <cell r="G1587">
            <v>1433</v>
          </cell>
          <cell r="H1587">
            <v>1433</v>
          </cell>
          <cell r="I1587">
            <v>1433</v>
          </cell>
          <cell r="J1587">
            <v>1433</v>
          </cell>
          <cell r="K1587">
            <v>1433</v>
          </cell>
          <cell r="L1587">
            <v>1433</v>
          </cell>
          <cell r="M1587">
            <v>1433</v>
          </cell>
          <cell r="N1587">
            <v>1433</v>
          </cell>
          <cell r="O1587">
            <v>1433</v>
          </cell>
          <cell r="P1587">
            <v>1433</v>
          </cell>
          <cell r="Q1587">
            <v>1437</v>
          </cell>
        </row>
        <row r="1588">
          <cell r="B1588" t="str">
            <v>30700072800</v>
          </cell>
          <cell r="C1588" t="str">
            <v>30700</v>
          </cell>
          <cell r="D1588">
            <v>2800</v>
          </cell>
          <cell r="E1588">
            <v>446300</v>
          </cell>
          <cell r="F1588">
            <v>37192</v>
          </cell>
          <cell r="G1588">
            <v>37192</v>
          </cell>
          <cell r="H1588">
            <v>37192</v>
          </cell>
          <cell r="I1588">
            <v>37192</v>
          </cell>
          <cell r="J1588">
            <v>37192</v>
          </cell>
          <cell r="K1588">
            <v>37192</v>
          </cell>
          <cell r="L1588">
            <v>37192</v>
          </cell>
          <cell r="M1588">
            <v>37192</v>
          </cell>
          <cell r="N1588">
            <v>37192</v>
          </cell>
          <cell r="O1588">
            <v>37192</v>
          </cell>
          <cell r="P1588">
            <v>37192</v>
          </cell>
          <cell r="Q1588">
            <v>37188</v>
          </cell>
        </row>
        <row r="1589">
          <cell r="B1589" t="str">
            <v>30700072900</v>
          </cell>
          <cell r="C1589" t="str">
            <v>30700</v>
          </cell>
          <cell r="D1589">
            <v>2900</v>
          </cell>
          <cell r="E1589">
            <v>236600</v>
          </cell>
          <cell r="F1589">
            <v>19716</v>
          </cell>
          <cell r="G1589">
            <v>19716</v>
          </cell>
          <cell r="H1589">
            <v>19716</v>
          </cell>
          <cell r="I1589">
            <v>19716</v>
          </cell>
          <cell r="J1589">
            <v>19716</v>
          </cell>
          <cell r="K1589">
            <v>19716</v>
          </cell>
          <cell r="L1589">
            <v>19716</v>
          </cell>
          <cell r="M1589">
            <v>19716</v>
          </cell>
          <cell r="N1589">
            <v>19716</v>
          </cell>
          <cell r="O1589">
            <v>19716</v>
          </cell>
          <cell r="P1589">
            <v>19716</v>
          </cell>
          <cell r="Q1589">
            <v>19724</v>
          </cell>
        </row>
        <row r="1590">
          <cell r="B1590" t="str">
            <v>30700072907</v>
          </cell>
          <cell r="C1590" t="str">
            <v>30700</v>
          </cell>
          <cell r="D1590">
            <v>2907</v>
          </cell>
          <cell r="E1590">
            <v>2362700</v>
          </cell>
          <cell r="F1590">
            <v>186874</v>
          </cell>
          <cell r="G1590">
            <v>156874</v>
          </cell>
          <cell r="H1590">
            <v>351874</v>
          </cell>
          <cell r="I1590">
            <v>166874</v>
          </cell>
          <cell r="J1590">
            <v>366874</v>
          </cell>
          <cell r="K1590">
            <v>191874</v>
          </cell>
          <cell r="L1590">
            <v>156874</v>
          </cell>
          <cell r="M1590">
            <v>156874</v>
          </cell>
          <cell r="N1590">
            <v>156874</v>
          </cell>
          <cell r="O1590">
            <v>156874</v>
          </cell>
          <cell r="P1590">
            <v>156874</v>
          </cell>
          <cell r="Q1590">
            <v>157086</v>
          </cell>
        </row>
        <row r="1591">
          <cell r="B1591" t="str">
            <v>30700072908</v>
          </cell>
          <cell r="C1591" t="str">
            <v>30700</v>
          </cell>
          <cell r="D1591">
            <v>2908</v>
          </cell>
          <cell r="E1591">
            <v>353800</v>
          </cell>
          <cell r="F1591">
            <v>23646</v>
          </cell>
          <cell r="G1591">
            <v>23646</v>
          </cell>
          <cell r="H1591">
            <v>58646</v>
          </cell>
          <cell r="I1591">
            <v>23646</v>
          </cell>
          <cell r="J1591">
            <v>58646</v>
          </cell>
          <cell r="K1591">
            <v>23646</v>
          </cell>
          <cell r="L1591">
            <v>23646</v>
          </cell>
          <cell r="M1591">
            <v>23646</v>
          </cell>
          <cell r="N1591">
            <v>23646</v>
          </cell>
          <cell r="O1591">
            <v>23646</v>
          </cell>
          <cell r="P1591">
            <v>23646</v>
          </cell>
          <cell r="Q1591">
            <v>23694</v>
          </cell>
        </row>
        <row r="1592">
          <cell r="B1592" t="str">
            <v>30700072925</v>
          </cell>
          <cell r="C1592" t="str">
            <v>30700</v>
          </cell>
          <cell r="D1592">
            <v>2925</v>
          </cell>
          <cell r="E1592">
            <v>97300</v>
          </cell>
          <cell r="F1592">
            <v>8108</v>
          </cell>
          <cell r="G1592">
            <v>8108</v>
          </cell>
          <cell r="H1592">
            <v>8108</v>
          </cell>
          <cell r="I1592">
            <v>8108</v>
          </cell>
          <cell r="J1592">
            <v>8108</v>
          </cell>
          <cell r="K1592">
            <v>8108</v>
          </cell>
          <cell r="L1592">
            <v>8108</v>
          </cell>
          <cell r="M1592">
            <v>8108</v>
          </cell>
          <cell r="N1592">
            <v>8108</v>
          </cell>
          <cell r="O1592">
            <v>8108</v>
          </cell>
          <cell r="P1592">
            <v>8108</v>
          </cell>
          <cell r="Q1592">
            <v>8112</v>
          </cell>
        </row>
        <row r="1593">
          <cell r="B1593" t="str">
            <v>30700073101</v>
          </cell>
          <cell r="C1593" t="str">
            <v>30700</v>
          </cell>
          <cell r="D1593">
            <v>3101</v>
          </cell>
          <cell r="E1593">
            <v>97700</v>
          </cell>
          <cell r="F1593">
            <v>8142</v>
          </cell>
          <cell r="G1593">
            <v>8142</v>
          </cell>
          <cell r="H1593">
            <v>8142</v>
          </cell>
          <cell r="I1593">
            <v>8142</v>
          </cell>
          <cell r="J1593">
            <v>8142</v>
          </cell>
          <cell r="K1593">
            <v>8142</v>
          </cell>
          <cell r="L1593">
            <v>8142</v>
          </cell>
          <cell r="M1593">
            <v>8142</v>
          </cell>
          <cell r="N1593">
            <v>8142</v>
          </cell>
          <cell r="O1593">
            <v>8142</v>
          </cell>
          <cell r="P1593">
            <v>8142</v>
          </cell>
          <cell r="Q1593">
            <v>8138</v>
          </cell>
        </row>
        <row r="1594">
          <cell r="B1594" t="str">
            <v>30700073103</v>
          </cell>
          <cell r="C1594" t="str">
            <v>30700</v>
          </cell>
          <cell r="D1594">
            <v>3103</v>
          </cell>
          <cell r="E1594">
            <v>105300</v>
          </cell>
          <cell r="F1594">
            <v>8775</v>
          </cell>
          <cell r="G1594">
            <v>8775</v>
          </cell>
          <cell r="H1594">
            <v>8775</v>
          </cell>
          <cell r="I1594">
            <v>8775</v>
          </cell>
          <cell r="J1594">
            <v>8775</v>
          </cell>
          <cell r="K1594">
            <v>8775</v>
          </cell>
          <cell r="L1594">
            <v>8775</v>
          </cell>
          <cell r="M1594">
            <v>8775</v>
          </cell>
          <cell r="N1594">
            <v>8775</v>
          </cell>
          <cell r="O1594">
            <v>8775</v>
          </cell>
          <cell r="P1594">
            <v>8775</v>
          </cell>
          <cell r="Q1594">
            <v>8775</v>
          </cell>
        </row>
        <row r="1595">
          <cell r="B1595" t="str">
            <v>30700073106</v>
          </cell>
          <cell r="C1595" t="str">
            <v>30700</v>
          </cell>
          <cell r="D1595">
            <v>3106</v>
          </cell>
          <cell r="E1595">
            <v>7100</v>
          </cell>
          <cell r="F1595">
            <v>592</v>
          </cell>
          <cell r="G1595">
            <v>592</v>
          </cell>
          <cell r="H1595">
            <v>592</v>
          </cell>
          <cell r="I1595">
            <v>592</v>
          </cell>
          <cell r="J1595">
            <v>592</v>
          </cell>
          <cell r="K1595">
            <v>592</v>
          </cell>
          <cell r="L1595">
            <v>592</v>
          </cell>
          <cell r="M1595">
            <v>592</v>
          </cell>
          <cell r="N1595">
            <v>592</v>
          </cell>
          <cell r="O1595">
            <v>592</v>
          </cell>
          <cell r="P1595">
            <v>592</v>
          </cell>
          <cell r="Q1595">
            <v>588</v>
          </cell>
        </row>
        <row r="1596">
          <cell r="B1596" t="str">
            <v>30700073111</v>
          </cell>
          <cell r="C1596" t="str">
            <v>30700</v>
          </cell>
          <cell r="D1596">
            <v>3111</v>
          </cell>
          <cell r="E1596">
            <v>400000</v>
          </cell>
          <cell r="F1596">
            <v>33333</v>
          </cell>
          <cell r="G1596">
            <v>33333</v>
          </cell>
          <cell r="H1596">
            <v>33333</v>
          </cell>
          <cell r="I1596">
            <v>33333</v>
          </cell>
          <cell r="J1596">
            <v>33333</v>
          </cell>
          <cell r="K1596">
            <v>33333</v>
          </cell>
          <cell r="L1596">
            <v>33333</v>
          </cell>
          <cell r="M1596">
            <v>33333</v>
          </cell>
          <cell r="N1596">
            <v>33333</v>
          </cell>
          <cell r="O1596">
            <v>33333</v>
          </cell>
          <cell r="P1596">
            <v>33333</v>
          </cell>
          <cell r="Q1596">
            <v>33337</v>
          </cell>
        </row>
        <row r="1597">
          <cell r="B1597" t="str">
            <v>30700073302</v>
          </cell>
          <cell r="C1597" t="str">
            <v>30700</v>
          </cell>
          <cell r="D1597">
            <v>3302</v>
          </cell>
          <cell r="E1597">
            <v>301100</v>
          </cell>
          <cell r="F1597">
            <v>25092</v>
          </cell>
          <cell r="G1597">
            <v>25092</v>
          </cell>
          <cell r="H1597">
            <v>25092</v>
          </cell>
          <cell r="I1597">
            <v>25092</v>
          </cell>
          <cell r="J1597">
            <v>25092</v>
          </cell>
          <cell r="K1597">
            <v>25092</v>
          </cell>
          <cell r="L1597">
            <v>25092</v>
          </cell>
          <cell r="M1597">
            <v>25092</v>
          </cell>
          <cell r="N1597">
            <v>25092</v>
          </cell>
          <cell r="O1597">
            <v>25092</v>
          </cell>
          <cell r="P1597">
            <v>25092</v>
          </cell>
          <cell r="Q1597">
            <v>25088</v>
          </cell>
        </row>
        <row r="1598">
          <cell r="B1598" t="str">
            <v>30700073303</v>
          </cell>
          <cell r="C1598" t="str">
            <v>30700</v>
          </cell>
          <cell r="D1598">
            <v>3303</v>
          </cell>
          <cell r="E1598">
            <v>36500</v>
          </cell>
          <cell r="F1598">
            <v>3042</v>
          </cell>
          <cell r="G1598">
            <v>3042</v>
          </cell>
          <cell r="H1598">
            <v>3042</v>
          </cell>
          <cell r="I1598">
            <v>3042</v>
          </cell>
          <cell r="J1598">
            <v>3042</v>
          </cell>
          <cell r="K1598">
            <v>3042</v>
          </cell>
          <cell r="L1598">
            <v>3042</v>
          </cell>
          <cell r="M1598">
            <v>3042</v>
          </cell>
          <cell r="N1598">
            <v>3042</v>
          </cell>
          <cell r="O1598">
            <v>3042</v>
          </cell>
          <cell r="P1598">
            <v>3042</v>
          </cell>
          <cell r="Q1598">
            <v>3038</v>
          </cell>
        </row>
        <row r="1599">
          <cell r="B1599" t="str">
            <v>30700073402</v>
          </cell>
          <cell r="C1599" t="str">
            <v>30700</v>
          </cell>
          <cell r="D1599">
            <v>3402</v>
          </cell>
          <cell r="E1599">
            <v>16500</v>
          </cell>
          <cell r="F1599">
            <v>1375</v>
          </cell>
          <cell r="G1599">
            <v>1375</v>
          </cell>
          <cell r="H1599">
            <v>1375</v>
          </cell>
          <cell r="I1599">
            <v>1375</v>
          </cell>
          <cell r="J1599">
            <v>1375</v>
          </cell>
          <cell r="K1599">
            <v>1375</v>
          </cell>
          <cell r="L1599">
            <v>1375</v>
          </cell>
          <cell r="M1599">
            <v>1375</v>
          </cell>
          <cell r="N1599">
            <v>1375</v>
          </cell>
          <cell r="O1599">
            <v>1375</v>
          </cell>
          <cell r="P1599">
            <v>1375</v>
          </cell>
          <cell r="Q1599">
            <v>1375</v>
          </cell>
        </row>
        <row r="1600">
          <cell r="B1600" t="str">
            <v>30701071302</v>
          </cell>
          <cell r="C1600" t="str">
            <v>30701</v>
          </cell>
          <cell r="D1600">
            <v>1302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</row>
        <row r="1601">
          <cell r="B1601" t="str">
            <v>30701072202</v>
          </cell>
          <cell r="C1601" t="str">
            <v>30701</v>
          </cell>
          <cell r="D1601">
            <v>2202</v>
          </cell>
          <cell r="E1601">
            <v>27805</v>
          </cell>
          <cell r="F1601">
            <v>2317</v>
          </cell>
          <cell r="G1601">
            <v>2317</v>
          </cell>
          <cell r="H1601">
            <v>2317</v>
          </cell>
          <cell r="I1601">
            <v>2317</v>
          </cell>
          <cell r="J1601">
            <v>2317</v>
          </cell>
          <cell r="K1601">
            <v>2317</v>
          </cell>
          <cell r="L1601">
            <v>2317</v>
          </cell>
          <cell r="M1601">
            <v>2317</v>
          </cell>
          <cell r="N1601">
            <v>2317</v>
          </cell>
          <cell r="O1601">
            <v>2317</v>
          </cell>
          <cell r="P1601">
            <v>2317</v>
          </cell>
          <cell r="Q1601">
            <v>2318</v>
          </cell>
        </row>
        <row r="1602">
          <cell r="B1602" t="str">
            <v>30701072207</v>
          </cell>
          <cell r="C1602" t="str">
            <v>30701</v>
          </cell>
          <cell r="D1602">
            <v>2207</v>
          </cell>
          <cell r="E1602">
            <v>16300</v>
          </cell>
          <cell r="F1602">
            <v>1358</v>
          </cell>
          <cell r="G1602">
            <v>1358</v>
          </cell>
          <cell r="H1602">
            <v>1358</v>
          </cell>
          <cell r="I1602">
            <v>1358</v>
          </cell>
          <cell r="J1602">
            <v>1358</v>
          </cell>
          <cell r="K1602">
            <v>1358</v>
          </cell>
          <cell r="L1602">
            <v>1358</v>
          </cell>
          <cell r="M1602">
            <v>1358</v>
          </cell>
          <cell r="N1602">
            <v>1358</v>
          </cell>
          <cell r="O1602">
            <v>1358</v>
          </cell>
          <cell r="P1602">
            <v>1358</v>
          </cell>
          <cell r="Q1602">
            <v>1362</v>
          </cell>
        </row>
        <row r="1603">
          <cell r="B1603" t="str">
            <v>30701072701</v>
          </cell>
          <cell r="C1603" t="str">
            <v>30701</v>
          </cell>
          <cell r="D1603">
            <v>2701</v>
          </cell>
          <cell r="E1603">
            <v>27400</v>
          </cell>
          <cell r="F1603">
            <v>2283</v>
          </cell>
          <cell r="G1603">
            <v>2283</v>
          </cell>
          <cell r="H1603">
            <v>2283</v>
          </cell>
          <cell r="I1603">
            <v>2283</v>
          </cell>
          <cell r="J1603">
            <v>2283</v>
          </cell>
          <cell r="K1603">
            <v>2283</v>
          </cell>
          <cell r="L1603">
            <v>2283</v>
          </cell>
          <cell r="M1603">
            <v>2283</v>
          </cell>
          <cell r="N1603">
            <v>2283</v>
          </cell>
          <cell r="O1603">
            <v>2283</v>
          </cell>
          <cell r="P1603">
            <v>2283</v>
          </cell>
          <cell r="Q1603">
            <v>2287</v>
          </cell>
        </row>
        <row r="1604">
          <cell r="B1604" t="str">
            <v>30701072702</v>
          </cell>
          <cell r="C1604" t="str">
            <v>30701</v>
          </cell>
          <cell r="D1604">
            <v>2702</v>
          </cell>
          <cell r="E1604">
            <v>7100</v>
          </cell>
          <cell r="F1604">
            <v>592</v>
          </cell>
          <cell r="G1604">
            <v>592</v>
          </cell>
          <cell r="H1604">
            <v>592</v>
          </cell>
          <cell r="I1604">
            <v>592</v>
          </cell>
          <cell r="J1604">
            <v>592</v>
          </cell>
          <cell r="K1604">
            <v>592</v>
          </cell>
          <cell r="L1604">
            <v>592</v>
          </cell>
          <cell r="M1604">
            <v>592</v>
          </cell>
          <cell r="N1604">
            <v>592</v>
          </cell>
          <cell r="O1604">
            <v>592</v>
          </cell>
          <cell r="P1604">
            <v>592</v>
          </cell>
          <cell r="Q1604">
            <v>588</v>
          </cell>
        </row>
        <row r="1605">
          <cell r="B1605" t="str">
            <v>30701072705</v>
          </cell>
          <cell r="C1605" t="str">
            <v>30701</v>
          </cell>
          <cell r="D1605">
            <v>2705</v>
          </cell>
          <cell r="E1605">
            <v>6600</v>
          </cell>
          <cell r="F1605">
            <v>550</v>
          </cell>
          <cell r="G1605">
            <v>550</v>
          </cell>
          <cell r="H1605">
            <v>550</v>
          </cell>
          <cell r="I1605">
            <v>550</v>
          </cell>
          <cell r="J1605">
            <v>550</v>
          </cell>
          <cell r="K1605">
            <v>550</v>
          </cell>
          <cell r="L1605">
            <v>550</v>
          </cell>
          <cell r="M1605">
            <v>550</v>
          </cell>
          <cell r="N1605">
            <v>550</v>
          </cell>
          <cell r="O1605">
            <v>550</v>
          </cell>
          <cell r="P1605">
            <v>550</v>
          </cell>
          <cell r="Q1605">
            <v>550</v>
          </cell>
        </row>
        <row r="1606">
          <cell r="B1606" t="str">
            <v>30701072900</v>
          </cell>
          <cell r="C1606" t="str">
            <v>30701</v>
          </cell>
          <cell r="D1606">
            <v>2900</v>
          </cell>
          <cell r="E1606">
            <v>18100</v>
          </cell>
          <cell r="F1606">
            <v>1508</v>
          </cell>
          <cell r="G1606">
            <v>1508</v>
          </cell>
          <cell r="H1606">
            <v>1508</v>
          </cell>
          <cell r="I1606">
            <v>1508</v>
          </cell>
          <cell r="J1606">
            <v>1508</v>
          </cell>
          <cell r="K1606">
            <v>1508</v>
          </cell>
          <cell r="L1606">
            <v>1508</v>
          </cell>
          <cell r="M1606">
            <v>1508</v>
          </cell>
          <cell r="N1606">
            <v>1508</v>
          </cell>
          <cell r="O1606">
            <v>1508</v>
          </cell>
          <cell r="P1606">
            <v>1508</v>
          </cell>
          <cell r="Q1606">
            <v>1512</v>
          </cell>
        </row>
        <row r="1607">
          <cell r="B1607" t="str">
            <v>30701072908</v>
          </cell>
          <cell r="C1607" t="str">
            <v>30701</v>
          </cell>
          <cell r="D1607">
            <v>2908</v>
          </cell>
          <cell r="E1607">
            <v>19200</v>
          </cell>
          <cell r="F1607">
            <v>1600</v>
          </cell>
          <cell r="G1607">
            <v>1600</v>
          </cell>
          <cell r="H1607">
            <v>1600</v>
          </cell>
          <cell r="I1607">
            <v>1600</v>
          </cell>
          <cell r="J1607">
            <v>1600</v>
          </cell>
          <cell r="K1607">
            <v>1600</v>
          </cell>
          <cell r="L1607">
            <v>1600</v>
          </cell>
          <cell r="M1607">
            <v>1600</v>
          </cell>
          <cell r="N1607">
            <v>1600</v>
          </cell>
          <cell r="O1607">
            <v>1600</v>
          </cell>
          <cell r="P1607">
            <v>1600</v>
          </cell>
          <cell r="Q1607">
            <v>1600</v>
          </cell>
        </row>
        <row r="1608">
          <cell r="B1608" t="str">
            <v>30701073101</v>
          </cell>
          <cell r="C1608" t="str">
            <v>30701</v>
          </cell>
          <cell r="D1608">
            <v>3101</v>
          </cell>
          <cell r="E1608">
            <v>4900</v>
          </cell>
          <cell r="F1608">
            <v>408</v>
          </cell>
          <cell r="G1608">
            <v>408</v>
          </cell>
          <cell r="H1608">
            <v>408</v>
          </cell>
          <cell r="I1608">
            <v>408</v>
          </cell>
          <cell r="J1608">
            <v>408</v>
          </cell>
          <cell r="K1608">
            <v>408</v>
          </cell>
          <cell r="L1608">
            <v>408</v>
          </cell>
          <cell r="M1608">
            <v>408</v>
          </cell>
          <cell r="N1608">
            <v>408</v>
          </cell>
          <cell r="O1608">
            <v>408</v>
          </cell>
          <cell r="P1608">
            <v>408</v>
          </cell>
          <cell r="Q1608">
            <v>412</v>
          </cell>
        </row>
        <row r="1609">
          <cell r="B1609" t="str">
            <v>30701073302</v>
          </cell>
          <cell r="C1609" t="str">
            <v>30701</v>
          </cell>
          <cell r="D1609">
            <v>3302</v>
          </cell>
          <cell r="E1609">
            <v>20500</v>
          </cell>
          <cell r="F1609">
            <v>1708</v>
          </cell>
          <cell r="G1609">
            <v>1708</v>
          </cell>
          <cell r="H1609">
            <v>1708</v>
          </cell>
          <cell r="I1609">
            <v>1708</v>
          </cell>
          <cell r="J1609">
            <v>1708</v>
          </cell>
          <cell r="K1609">
            <v>1708</v>
          </cell>
          <cell r="L1609">
            <v>1708</v>
          </cell>
          <cell r="M1609">
            <v>1708</v>
          </cell>
          <cell r="N1609">
            <v>1708</v>
          </cell>
          <cell r="O1609">
            <v>1708</v>
          </cell>
          <cell r="P1609">
            <v>1708</v>
          </cell>
          <cell r="Q1609">
            <v>1712</v>
          </cell>
        </row>
        <row r="1610">
          <cell r="B1610" t="str">
            <v>30701073303</v>
          </cell>
          <cell r="C1610" t="str">
            <v>30701</v>
          </cell>
          <cell r="D1610">
            <v>3303</v>
          </cell>
          <cell r="E1610">
            <v>4700</v>
          </cell>
          <cell r="F1610">
            <v>392</v>
          </cell>
          <cell r="G1610">
            <v>392</v>
          </cell>
          <cell r="H1610">
            <v>392</v>
          </cell>
          <cell r="I1610">
            <v>392</v>
          </cell>
          <cell r="J1610">
            <v>392</v>
          </cell>
          <cell r="K1610">
            <v>392</v>
          </cell>
          <cell r="L1610">
            <v>392</v>
          </cell>
          <cell r="M1610">
            <v>392</v>
          </cell>
          <cell r="N1610">
            <v>392</v>
          </cell>
          <cell r="O1610">
            <v>392</v>
          </cell>
          <cell r="P1610">
            <v>392</v>
          </cell>
          <cell r="Q1610">
            <v>388</v>
          </cell>
        </row>
        <row r="1611">
          <cell r="B1611" t="str">
            <v>30702071302</v>
          </cell>
          <cell r="C1611" t="str">
            <v>30702</v>
          </cell>
          <cell r="D1611">
            <v>1302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</row>
        <row r="1612">
          <cell r="B1612" t="str">
            <v>30702072202</v>
          </cell>
          <cell r="C1612" t="str">
            <v>30702</v>
          </cell>
          <cell r="D1612">
            <v>2202</v>
          </cell>
          <cell r="E1612">
            <v>19765</v>
          </cell>
          <cell r="F1612">
            <v>1647</v>
          </cell>
          <cell r="G1612">
            <v>1647</v>
          </cell>
          <cell r="H1612">
            <v>1647</v>
          </cell>
          <cell r="I1612">
            <v>1647</v>
          </cell>
          <cell r="J1612">
            <v>1647</v>
          </cell>
          <cell r="K1612">
            <v>1647</v>
          </cell>
          <cell r="L1612">
            <v>1647</v>
          </cell>
          <cell r="M1612">
            <v>1647</v>
          </cell>
          <cell r="N1612">
            <v>1647</v>
          </cell>
          <cell r="O1612">
            <v>1647</v>
          </cell>
          <cell r="P1612">
            <v>1647</v>
          </cell>
          <cell r="Q1612">
            <v>1648</v>
          </cell>
        </row>
        <row r="1613">
          <cell r="B1613" t="str">
            <v>30702072701</v>
          </cell>
          <cell r="C1613" t="str">
            <v>30702</v>
          </cell>
          <cell r="D1613">
            <v>2701</v>
          </cell>
          <cell r="E1613">
            <v>11300</v>
          </cell>
          <cell r="F1613">
            <v>942</v>
          </cell>
          <cell r="G1613">
            <v>942</v>
          </cell>
          <cell r="H1613">
            <v>942</v>
          </cell>
          <cell r="I1613">
            <v>942</v>
          </cell>
          <cell r="J1613">
            <v>942</v>
          </cell>
          <cell r="K1613">
            <v>942</v>
          </cell>
          <cell r="L1613">
            <v>942</v>
          </cell>
          <cell r="M1613">
            <v>942</v>
          </cell>
          <cell r="N1613">
            <v>942</v>
          </cell>
          <cell r="O1613">
            <v>942</v>
          </cell>
          <cell r="P1613">
            <v>942</v>
          </cell>
          <cell r="Q1613">
            <v>938</v>
          </cell>
        </row>
        <row r="1614">
          <cell r="B1614" t="str">
            <v>30702072900</v>
          </cell>
          <cell r="C1614" t="str">
            <v>30702</v>
          </cell>
          <cell r="D1614">
            <v>2900</v>
          </cell>
          <cell r="E1614">
            <v>15200</v>
          </cell>
          <cell r="F1614">
            <v>1266</v>
          </cell>
          <cell r="G1614">
            <v>1266</v>
          </cell>
          <cell r="H1614">
            <v>1266</v>
          </cell>
          <cell r="I1614">
            <v>1266</v>
          </cell>
          <cell r="J1614">
            <v>1266</v>
          </cell>
          <cell r="K1614">
            <v>1266</v>
          </cell>
          <cell r="L1614">
            <v>1266</v>
          </cell>
          <cell r="M1614">
            <v>1266</v>
          </cell>
          <cell r="N1614">
            <v>1266</v>
          </cell>
          <cell r="O1614">
            <v>1266</v>
          </cell>
          <cell r="P1614">
            <v>1266</v>
          </cell>
          <cell r="Q1614">
            <v>1274</v>
          </cell>
        </row>
        <row r="1615">
          <cell r="B1615" t="str">
            <v>30702072907</v>
          </cell>
          <cell r="C1615" t="str">
            <v>30702</v>
          </cell>
          <cell r="D1615">
            <v>2907</v>
          </cell>
          <cell r="E1615">
            <v>126900</v>
          </cell>
          <cell r="F1615">
            <v>10575</v>
          </cell>
          <cell r="G1615">
            <v>10575</v>
          </cell>
          <cell r="H1615">
            <v>10575</v>
          </cell>
          <cell r="I1615">
            <v>10575</v>
          </cell>
          <cell r="J1615">
            <v>10575</v>
          </cell>
          <cell r="K1615">
            <v>10575</v>
          </cell>
          <cell r="L1615">
            <v>10575</v>
          </cell>
          <cell r="M1615">
            <v>10575</v>
          </cell>
          <cell r="N1615">
            <v>10575</v>
          </cell>
          <cell r="O1615">
            <v>10575</v>
          </cell>
          <cell r="P1615">
            <v>10575</v>
          </cell>
          <cell r="Q1615">
            <v>10575</v>
          </cell>
        </row>
        <row r="1616">
          <cell r="B1616" t="str">
            <v>30702072908</v>
          </cell>
          <cell r="C1616" t="str">
            <v>30702</v>
          </cell>
          <cell r="D1616">
            <v>2908</v>
          </cell>
          <cell r="E1616">
            <v>17300</v>
          </cell>
          <cell r="F1616">
            <v>1441</v>
          </cell>
          <cell r="G1616">
            <v>1441</v>
          </cell>
          <cell r="H1616">
            <v>1441</v>
          </cell>
          <cell r="I1616">
            <v>1441</v>
          </cell>
          <cell r="J1616">
            <v>1441</v>
          </cell>
          <cell r="K1616">
            <v>1441</v>
          </cell>
          <cell r="L1616">
            <v>1441</v>
          </cell>
          <cell r="M1616">
            <v>1441</v>
          </cell>
          <cell r="N1616">
            <v>1441</v>
          </cell>
          <cell r="O1616">
            <v>1441</v>
          </cell>
          <cell r="P1616">
            <v>1441</v>
          </cell>
          <cell r="Q1616">
            <v>1449</v>
          </cell>
        </row>
        <row r="1617">
          <cell r="B1617" t="str">
            <v>30702073101</v>
          </cell>
          <cell r="C1617" t="str">
            <v>30702</v>
          </cell>
          <cell r="D1617">
            <v>3101</v>
          </cell>
          <cell r="E1617">
            <v>5500</v>
          </cell>
          <cell r="F1617">
            <v>458</v>
          </cell>
          <cell r="G1617">
            <v>458</v>
          </cell>
          <cell r="H1617">
            <v>458</v>
          </cell>
          <cell r="I1617">
            <v>458</v>
          </cell>
          <cell r="J1617">
            <v>458</v>
          </cell>
          <cell r="K1617">
            <v>458</v>
          </cell>
          <cell r="L1617">
            <v>458</v>
          </cell>
          <cell r="M1617">
            <v>458</v>
          </cell>
          <cell r="N1617">
            <v>458</v>
          </cell>
          <cell r="O1617">
            <v>458</v>
          </cell>
          <cell r="P1617">
            <v>458</v>
          </cell>
          <cell r="Q1617">
            <v>462</v>
          </cell>
        </row>
        <row r="1618">
          <cell r="B1618" t="str">
            <v>30702073103</v>
          </cell>
          <cell r="C1618" t="str">
            <v>30702</v>
          </cell>
          <cell r="D1618">
            <v>3103</v>
          </cell>
          <cell r="E1618">
            <v>1600</v>
          </cell>
          <cell r="F1618">
            <v>133</v>
          </cell>
          <cell r="G1618">
            <v>133</v>
          </cell>
          <cell r="H1618">
            <v>133</v>
          </cell>
          <cell r="I1618">
            <v>133</v>
          </cell>
          <cell r="J1618">
            <v>133</v>
          </cell>
          <cell r="K1618">
            <v>133</v>
          </cell>
          <cell r="L1618">
            <v>133</v>
          </cell>
          <cell r="M1618">
            <v>133</v>
          </cell>
          <cell r="N1618">
            <v>133</v>
          </cell>
          <cell r="O1618">
            <v>133</v>
          </cell>
          <cell r="P1618">
            <v>133</v>
          </cell>
          <cell r="Q1618">
            <v>137</v>
          </cell>
        </row>
        <row r="1619">
          <cell r="B1619" t="str">
            <v>30702073106</v>
          </cell>
          <cell r="C1619" t="str">
            <v>30702</v>
          </cell>
          <cell r="D1619">
            <v>3106</v>
          </cell>
          <cell r="E1619">
            <v>99500</v>
          </cell>
          <cell r="F1619">
            <v>8292</v>
          </cell>
          <cell r="G1619">
            <v>8292</v>
          </cell>
          <cell r="H1619">
            <v>8292</v>
          </cell>
          <cell r="I1619">
            <v>8292</v>
          </cell>
          <cell r="J1619">
            <v>8292</v>
          </cell>
          <cell r="K1619">
            <v>8292</v>
          </cell>
          <cell r="L1619">
            <v>8292</v>
          </cell>
          <cell r="M1619">
            <v>8292</v>
          </cell>
          <cell r="N1619">
            <v>8292</v>
          </cell>
          <cell r="O1619">
            <v>8292</v>
          </cell>
          <cell r="P1619">
            <v>8292</v>
          </cell>
          <cell r="Q1619">
            <v>8288</v>
          </cell>
        </row>
        <row r="1620">
          <cell r="B1620" t="str">
            <v>30702073302</v>
          </cell>
          <cell r="C1620" t="str">
            <v>30702</v>
          </cell>
          <cell r="D1620">
            <v>3302</v>
          </cell>
          <cell r="E1620">
            <v>24900</v>
          </cell>
          <cell r="F1620">
            <v>2075</v>
          </cell>
          <cell r="G1620">
            <v>2075</v>
          </cell>
          <cell r="H1620">
            <v>2075</v>
          </cell>
          <cell r="I1620">
            <v>2075</v>
          </cell>
          <cell r="J1620">
            <v>2075</v>
          </cell>
          <cell r="K1620">
            <v>2075</v>
          </cell>
          <cell r="L1620">
            <v>2075</v>
          </cell>
          <cell r="M1620">
            <v>2075</v>
          </cell>
          <cell r="N1620">
            <v>2075</v>
          </cell>
          <cell r="O1620">
            <v>2075</v>
          </cell>
          <cell r="P1620">
            <v>2075</v>
          </cell>
          <cell r="Q1620">
            <v>2075</v>
          </cell>
        </row>
        <row r="1621">
          <cell r="B1621" t="str">
            <v>30702073303</v>
          </cell>
          <cell r="C1621" t="str">
            <v>30702</v>
          </cell>
          <cell r="D1621">
            <v>3303</v>
          </cell>
          <cell r="E1621">
            <v>2100</v>
          </cell>
          <cell r="F1621">
            <v>175</v>
          </cell>
          <cell r="G1621">
            <v>175</v>
          </cell>
          <cell r="H1621">
            <v>175</v>
          </cell>
          <cell r="I1621">
            <v>175</v>
          </cell>
          <cell r="J1621">
            <v>175</v>
          </cell>
          <cell r="K1621">
            <v>175</v>
          </cell>
          <cell r="L1621">
            <v>175</v>
          </cell>
          <cell r="M1621">
            <v>175</v>
          </cell>
          <cell r="N1621">
            <v>175</v>
          </cell>
          <cell r="O1621">
            <v>175</v>
          </cell>
          <cell r="P1621">
            <v>175</v>
          </cell>
          <cell r="Q1621">
            <v>175</v>
          </cell>
        </row>
        <row r="1622">
          <cell r="B1622" t="str">
            <v>30702073402</v>
          </cell>
          <cell r="C1622" t="str">
            <v>30702</v>
          </cell>
          <cell r="D1622">
            <v>3402</v>
          </cell>
          <cell r="E1622">
            <v>15000</v>
          </cell>
          <cell r="F1622">
            <v>1250</v>
          </cell>
          <cell r="G1622">
            <v>1250</v>
          </cell>
          <cell r="H1622">
            <v>1250</v>
          </cell>
          <cell r="I1622">
            <v>1250</v>
          </cell>
          <cell r="J1622">
            <v>1250</v>
          </cell>
          <cell r="K1622">
            <v>1250</v>
          </cell>
          <cell r="L1622">
            <v>1250</v>
          </cell>
          <cell r="M1622">
            <v>1250</v>
          </cell>
          <cell r="N1622">
            <v>1250</v>
          </cell>
          <cell r="O1622">
            <v>1250</v>
          </cell>
          <cell r="P1622">
            <v>1250</v>
          </cell>
          <cell r="Q1622">
            <v>1250</v>
          </cell>
        </row>
        <row r="1623">
          <cell r="B1623" t="str">
            <v>30704071401</v>
          </cell>
          <cell r="C1623" t="str">
            <v>30704</v>
          </cell>
          <cell r="D1623">
            <v>1401</v>
          </cell>
          <cell r="E1623">
            <v>86300</v>
          </cell>
          <cell r="F1623">
            <v>76300</v>
          </cell>
          <cell r="G1623">
            <v>70000</v>
          </cell>
          <cell r="H1623">
            <v>70000</v>
          </cell>
          <cell r="I1623">
            <v>70000</v>
          </cell>
          <cell r="J1623">
            <v>50000</v>
          </cell>
          <cell r="K1623">
            <v>50000</v>
          </cell>
          <cell r="L1623">
            <v>50000</v>
          </cell>
          <cell r="M1623">
            <v>50000</v>
          </cell>
          <cell r="N1623">
            <v>50000</v>
          </cell>
          <cell r="O1623">
            <v>50000</v>
          </cell>
          <cell r="P1623">
            <v>50000</v>
          </cell>
          <cell r="Q1623">
            <v>50000</v>
          </cell>
        </row>
        <row r="1624">
          <cell r="B1624" t="str">
            <v>30704072202</v>
          </cell>
          <cell r="C1624" t="str">
            <v>30704</v>
          </cell>
          <cell r="D1624">
            <v>2202</v>
          </cell>
          <cell r="E1624">
            <v>39895</v>
          </cell>
          <cell r="F1624">
            <v>3335</v>
          </cell>
          <cell r="G1624">
            <v>3330</v>
          </cell>
          <cell r="H1624">
            <v>3330</v>
          </cell>
          <cell r="I1624">
            <v>3330</v>
          </cell>
          <cell r="J1624">
            <v>3330</v>
          </cell>
          <cell r="K1624">
            <v>3320</v>
          </cell>
          <cell r="L1624">
            <v>3320</v>
          </cell>
          <cell r="M1624">
            <v>3320</v>
          </cell>
          <cell r="N1624">
            <v>3320</v>
          </cell>
          <cell r="O1624">
            <v>3320</v>
          </cell>
          <cell r="P1624">
            <v>3320</v>
          </cell>
          <cell r="Q1624">
            <v>3320</v>
          </cell>
        </row>
        <row r="1625">
          <cell r="B1625" t="str">
            <v>30704072207</v>
          </cell>
          <cell r="C1625" t="str">
            <v>30704</v>
          </cell>
          <cell r="D1625">
            <v>2207</v>
          </cell>
          <cell r="E1625">
            <v>15972</v>
          </cell>
          <cell r="F1625">
            <v>1342</v>
          </cell>
          <cell r="G1625">
            <v>1330</v>
          </cell>
          <cell r="H1625">
            <v>1330</v>
          </cell>
          <cell r="I1625">
            <v>1330</v>
          </cell>
          <cell r="J1625">
            <v>1330</v>
          </cell>
          <cell r="K1625">
            <v>1330</v>
          </cell>
          <cell r="L1625">
            <v>1330</v>
          </cell>
          <cell r="M1625">
            <v>1330</v>
          </cell>
          <cell r="N1625">
            <v>1330</v>
          </cell>
          <cell r="O1625">
            <v>1330</v>
          </cell>
          <cell r="P1625">
            <v>1330</v>
          </cell>
          <cell r="Q1625">
            <v>1330</v>
          </cell>
        </row>
        <row r="1626">
          <cell r="B1626" t="str">
            <v>30704072306</v>
          </cell>
          <cell r="C1626" t="str">
            <v>30704</v>
          </cell>
          <cell r="D1626">
            <v>2306</v>
          </cell>
          <cell r="E1626">
            <v>30000</v>
          </cell>
          <cell r="F1626">
            <v>0</v>
          </cell>
          <cell r="G1626">
            <v>12000</v>
          </cell>
          <cell r="H1626">
            <v>0</v>
          </cell>
          <cell r="I1626">
            <v>12000</v>
          </cell>
          <cell r="J1626">
            <v>0</v>
          </cell>
          <cell r="K1626">
            <v>6000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</row>
        <row r="1627">
          <cell r="B1627" t="str">
            <v>30704072401</v>
          </cell>
          <cell r="C1627" t="str">
            <v>30704</v>
          </cell>
          <cell r="D1627">
            <v>2401</v>
          </cell>
          <cell r="E1627">
            <v>16370</v>
          </cell>
          <cell r="F1627">
            <v>5680</v>
          </cell>
          <cell r="G1627">
            <v>4690</v>
          </cell>
          <cell r="H1627">
            <v>4000</v>
          </cell>
          <cell r="I1627">
            <v>2000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</row>
        <row r="1628">
          <cell r="B1628" t="str">
            <v>30704072701</v>
          </cell>
          <cell r="C1628" t="str">
            <v>30704</v>
          </cell>
          <cell r="D1628">
            <v>2701</v>
          </cell>
          <cell r="E1628">
            <v>32000</v>
          </cell>
          <cell r="F1628">
            <v>4500</v>
          </cell>
          <cell r="G1628">
            <v>4500</v>
          </cell>
          <cell r="H1628">
            <v>2700</v>
          </cell>
          <cell r="I1628">
            <v>2700</v>
          </cell>
          <cell r="J1628">
            <v>2700</v>
          </cell>
          <cell r="K1628">
            <v>2700</v>
          </cell>
          <cell r="L1628">
            <v>2700</v>
          </cell>
          <cell r="M1628">
            <v>2700</v>
          </cell>
          <cell r="N1628">
            <v>2700</v>
          </cell>
          <cell r="O1628">
            <v>2700</v>
          </cell>
          <cell r="P1628">
            <v>700</v>
          </cell>
          <cell r="Q1628">
            <v>700</v>
          </cell>
        </row>
        <row r="1629">
          <cell r="B1629" t="str">
            <v>30704072702</v>
          </cell>
          <cell r="C1629" t="str">
            <v>30704</v>
          </cell>
          <cell r="D1629">
            <v>2702</v>
          </cell>
          <cell r="E1629">
            <v>9300</v>
          </cell>
          <cell r="F1629">
            <v>1550</v>
          </cell>
          <cell r="G1629">
            <v>1550</v>
          </cell>
          <cell r="H1629">
            <v>775</v>
          </cell>
          <cell r="I1629">
            <v>775</v>
          </cell>
          <cell r="J1629">
            <v>775</v>
          </cell>
          <cell r="K1629">
            <v>775</v>
          </cell>
          <cell r="L1629">
            <v>775</v>
          </cell>
          <cell r="M1629">
            <v>775</v>
          </cell>
          <cell r="N1629">
            <v>775</v>
          </cell>
          <cell r="O1629">
            <v>775</v>
          </cell>
          <cell r="P1629">
            <v>0</v>
          </cell>
          <cell r="Q1629">
            <v>0</v>
          </cell>
        </row>
        <row r="1630">
          <cell r="B1630" t="str">
            <v>30704072900</v>
          </cell>
          <cell r="C1630" t="str">
            <v>30704</v>
          </cell>
          <cell r="D1630">
            <v>2900</v>
          </cell>
          <cell r="E1630">
            <v>41300</v>
          </cell>
          <cell r="F1630">
            <v>5460</v>
          </cell>
          <cell r="G1630">
            <v>4440</v>
          </cell>
          <cell r="H1630">
            <v>3440</v>
          </cell>
          <cell r="I1630">
            <v>3440</v>
          </cell>
          <cell r="J1630">
            <v>3440</v>
          </cell>
          <cell r="K1630">
            <v>3440</v>
          </cell>
          <cell r="L1630">
            <v>3440</v>
          </cell>
          <cell r="M1630">
            <v>3440</v>
          </cell>
          <cell r="N1630">
            <v>3440</v>
          </cell>
          <cell r="O1630">
            <v>3440</v>
          </cell>
          <cell r="P1630">
            <v>2940</v>
          </cell>
          <cell r="Q1630">
            <v>940</v>
          </cell>
        </row>
        <row r="1631">
          <cell r="B1631" t="str">
            <v>30704072907</v>
          </cell>
          <cell r="C1631" t="str">
            <v>30704</v>
          </cell>
          <cell r="D1631">
            <v>2907</v>
          </cell>
          <cell r="E1631">
            <v>132000</v>
          </cell>
          <cell r="F1631">
            <v>65000</v>
          </cell>
          <cell r="G1631">
            <v>61000</v>
          </cell>
          <cell r="H1631">
            <v>37000</v>
          </cell>
          <cell r="I1631">
            <v>27000</v>
          </cell>
          <cell r="J1631">
            <v>27000</v>
          </cell>
          <cell r="K1631">
            <v>27000</v>
          </cell>
          <cell r="L1631">
            <v>21000</v>
          </cell>
          <cell r="M1631">
            <v>21000</v>
          </cell>
          <cell r="N1631">
            <v>21000</v>
          </cell>
          <cell r="O1631">
            <v>21000</v>
          </cell>
          <cell r="P1631">
            <v>4000</v>
          </cell>
          <cell r="Q1631">
            <v>0</v>
          </cell>
        </row>
        <row r="1632">
          <cell r="B1632" t="str">
            <v>30704072908</v>
          </cell>
          <cell r="C1632" t="str">
            <v>30704</v>
          </cell>
          <cell r="D1632">
            <v>2908</v>
          </cell>
          <cell r="E1632">
            <v>107909</v>
          </cell>
          <cell r="F1632">
            <v>16450</v>
          </cell>
          <cell r="G1632">
            <v>16450</v>
          </cell>
          <cell r="H1632">
            <v>15440</v>
          </cell>
          <cell r="I1632">
            <v>15440</v>
          </cell>
          <cell r="J1632">
            <v>15440</v>
          </cell>
          <cell r="K1632">
            <v>14940</v>
          </cell>
          <cell r="L1632">
            <v>14940</v>
          </cell>
          <cell r="M1632">
            <v>14940</v>
          </cell>
          <cell r="N1632">
            <v>14940</v>
          </cell>
          <cell r="O1632">
            <v>14940</v>
          </cell>
          <cell r="P1632">
            <v>5940</v>
          </cell>
          <cell r="Q1632">
            <v>4440</v>
          </cell>
        </row>
        <row r="1633">
          <cell r="B1633" t="str">
            <v>30704073101</v>
          </cell>
          <cell r="C1633" t="str">
            <v>30704</v>
          </cell>
          <cell r="D1633">
            <v>3101</v>
          </cell>
          <cell r="E1633">
            <v>27800</v>
          </cell>
          <cell r="F1633">
            <v>2510</v>
          </cell>
          <cell r="G1633">
            <v>2390</v>
          </cell>
          <cell r="H1633">
            <v>2490</v>
          </cell>
          <cell r="I1633">
            <v>2290</v>
          </cell>
          <cell r="J1633">
            <v>2290</v>
          </cell>
          <cell r="K1633">
            <v>2290</v>
          </cell>
          <cell r="L1633">
            <v>2290</v>
          </cell>
          <cell r="M1633">
            <v>2290</v>
          </cell>
          <cell r="N1633">
            <v>2290</v>
          </cell>
          <cell r="O1633">
            <v>2290</v>
          </cell>
          <cell r="P1633">
            <v>2290</v>
          </cell>
          <cell r="Q1633">
            <v>2090</v>
          </cell>
        </row>
        <row r="1634">
          <cell r="B1634" t="str">
            <v>30704073103</v>
          </cell>
          <cell r="C1634" t="str">
            <v>30704</v>
          </cell>
          <cell r="D1634">
            <v>3103</v>
          </cell>
          <cell r="E1634">
            <v>8100</v>
          </cell>
          <cell r="F1634">
            <v>1300</v>
          </cell>
          <cell r="G1634">
            <v>770</v>
          </cell>
          <cell r="H1634">
            <v>670</v>
          </cell>
          <cell r="I1634">
            <v>670</v>
          </cell>
          <cell r="J1634">
            <v>670</v>
          </cell>
          <cell r="K1634">
            <v>1340</v>
          </cell>
          <cell r="L1634">
            <v>670</v>
          </cell>
          <cell r="M1634">
            <v>670</v>
          </cell>
          <cell r="N1634">
            <v>670</v>
          </cell>
          <cell r="O1634">
            <v>670</v>
          </cell>
          <cell r="P1634">
            <v>0</v>
          </cell>
          <cell r="Q1634">
            <v>0</v>
          </cell>
        </row>
        <row r="1635">
          <cell r="B1635" t="str">
            <v>30704073106</v>
          </cell>
          <cell r="C1635" t="str">
            <v>30704</v>
          </cell>
          <cell r="D1635">
            <v>3106</v>
          </cell>
          <cell r="E1635">
            <v>1600</v>
          </cell>
          <cell r="F1635">
            <v>600</v>
          </cell>
          <cell r="G1635">
            <v>500</v>
          </cell>
          <cell r="H1635">
            <v>0</v>
          </cell>
          <cell r="I1635">
            <v>0</v>
          </cell>
          <cell r="J1635">
            <v>0</v>
          </cell>
          <cell r="K1635">
            <v>500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</row>
        <row r="1636">
          <cell r="B1636" t="str">
            <v>30704073111</v>
          </cell>
          <cell r="C1636" t="str">
            <v>30704</v>
          </cell>
          <cell r="D1636">
            <v>3111</v>
          </cell>
          <cell r="E1636">
            <v>11000</v>
          </cell>
          <cell r="F1636">
            <v>0</v>
          </cell>
          <cell r="G1636">
            <v>11000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</row>
        <row r="1637">
          <cell r="B1637" t="str">
            <v>30704073302</v>
          </cell>
          <cell r="C1637" t="str">
            <v>30704</v>
          </cell>
          <cell r="D1637">
            <v>3302</v>
          </cell>
          <cell r="E1637">
            <v>102800</v>
          </cell>
          <cell r="F1637">
            <v>8570</v>
          </cell>
          <cell r="G1637">
            <v>8570</v>
          </cell>
          <cell r="H1637">
            <v>8570</v>
          </cell>
          <cell r="I1637">
            <v>8570</v>
          </cell>
          <cell r="J1637">
            <v>8570</v>
          </cell>
          <cell r="K1637">
            <v>8570</v>
          </cell>
          <cell r="L1637">
            <v>8570</v>
          </cell>
          <cell r="M1637">
            <v>8570</v>
          </cell>
          <cell r="N1637">
            <v>8570</v>
          </cell>
          <cell r="O1637">
            <v>8570</v>
          </cell>
          <cell r="P1637">
            <v>8570</v>
          </cell>
          <cell r="Q1637">
            <v>8530</v>
          </cell>
        </row>
        <row r="1638">
          <cell r="B1638" t="str">
            <v>30704073303</v>
          </cell>
          <cell r="C1638" t="str">
            <v>30704</v>
          </cell>
          <cell r="D1638">
            <v>3303</v>
          </cell>
          <cell r="E1638">
            <v>9530</v>
          </cell>
          <cell r="F1638">
            <v>800</v>
          </cell>
          <cell r="G1638">
            <v>800</v>
          </cell>
          <cell r="H1638">
            <v>800</v>
          </cell>
          <cell r="I1638">
            <v>800</v>
          </cell>
          <cell r="J1638">
            <v>800</v>
          </cell>
          <cell r="K1638">
            <v>800</v>
          </cell>
          <cell r="L1638">
            <v>800</v>
          </cell>
          <cell r="M1638">
            <v>800</v>
          </cell>
          <cell r="N1638">
            <v>800</v>
          </cell>
          <cell r="O1638">
            <v>800</v>
          </cell>
          <cell r="P1638">
            <v>800</v>
          </cell>
          <cell r="Q1638">
            <v>730</v>
          </cell>
        </row>
        <row r="1639">
          <cell r="B1639" t="str">
            <v>30704073402</v>
          </cell>
          <cell r="C1639" t="str">
            <v>30704</v>
          </cell>
          <cell r="D1639">
            <v>3402</v>
          </cell>
          <cell r="E1639">
            <v>3000</v>
          </cell>
          <cell r="F1639">
            <v>1000</v>
          </cell>
          <cell r="G1639">
            <v>1000</v>
          </cell>
          <cell r="H1639">
            <v>500</v>
          </cell>
          <cell r="I1639">
            <v>500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</row>
        <row r="1640">
          <cell r="B1640" t="str">
            <v>30704077207</v>
          </cell>
          <cell r="C1640" t="str">
            <v>30704</v>
          </cell>
          <cell r="D1640">
            <v>7207</v>
          </cell>
          <cell r="E1640">
            <v>100000</v>
          </cell>
          <cell r="F1640">
            <v>0</v>
          </cell>
          <cell r="G1640">
            <v>100000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</row>
        <row r="1641">
          <cell r="B1641" t="str">
            <v>30705072201</v>
          </cell>
          <cell r="C1641" t="str">
            <v>30705</v>
          </cell>
          <cell r="D1641">
            <v>2201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</row>
        <row r="1642">
          <cell r="B1642" t="str">
            <v>30705072202</v>
          </cell>
          <cell r="C1642" t="str">
            <v>30705</v>
          </cell>
          <cell r="D1642">
            <v>2202</v>
          </cell>
          <cell r="E1642">
            <v>59700</v>
          </cell>
          <cell r="F1642">
            <v>5050</v>
          </cell>
          <cell r="G1642">
            <v>5050</v>
          </cell>
          <cell r="H1642">
            <v>4975</v>
          </cell>
          <cell r="I1642">
            <v>4900</v>
          </cell>
          <cell r="J1642">
            <v>4975</v>
          </cell>
          <cell r="K1642">
            <v>4975</v>
          </cell>
          <cell r="L1642">
            <v>4975</v>
          </cell>
          <cell r="M1642">
            <v>4975</v>
          </cell>
          <cell r="N1642">
            <v>4975</v>
          </cell>
          <cell r="O1642">
            <v>4975</v>
          </cell>
          <cell r="P1642">
            <v>4975</v>
          </cell>
          <cell r="Q1642">
            <v>4900</v>
          </cell>
        </row>
        <row r="1643">
          <cell r="B1643" t="str">
            <v>30705072207</v>
          </cell>
          <cell r="C1643" t="str">
            <v>30705</v>
          </cell>
          <cell r="D1643">
            <v>2207</v>
          </cell>
          <cell r="E1643">
            <v>18400</v>
          </cell>
          <cell r="F1643">
            <v>1570</v>
          </cell>
          <cell r="G1643">
            <v>1530</v>
          </cell>
          <cell r="H1643">
            <v>1530</v>
          </cell>
          <cell r="I1643">
            <v>1530</v>
          </cell>
          <cell r="J1643">
            <v>1530</v>
          </cell>
          <cell r="K1643">
            <v>1530</v>
          </cell>
          <cell r="L1643">
            <v>1530</v>
          </cell>
          <cell r="M1643">
            <v>1530</v>
          </cell>
          <cell r="N1643">
            <v>1530</v>
          </cell>
          <cell r="O1643">
            <v>1530</v>
          </cell>
          <cell r="P1643">
            <v>1530</v>
          </cell>
          <cell r="Q1643">
            <v>1530</v>
          </cell>
        </row>
        <row r="1644">
          <cell r="B1644" t="str">
            <v>30705072306</v>
          </cell>
          <cell r="C1644" t="str">
            <v>30705</v>
          </cell>
          <cell r="D1644">
            <v>2306</v>
          </cell>
          <cell r="E1644">
            <v>54000</v>
          </cell>
          <cell r="F1644">
            <v>10000</v>
          </cell>
          <cell r="G1644">
            <v>5500</v>
          </cell>
          <cell r="H1644">
            <v>5500</v>
          </cell>
          <cell r="I1644">
            <v>5500</v>
          </cell>
          <cell r="J1644">
            <v>10000</v>
          </cell>
          <cell r="K1644">
            <v>4500</v>
          </cell>
          <cell r="L1644">
            <v>4500</v>
          </cell>
          <cell r="M1644">
            <v>4500</v>
          </cell>
          <cell r="N1644">
            <v>4000</v>
          </cell>
          <cell r="O1644">
            <v>0</v>
          </cell>
          <cell r="P1644">
            <v>0</v>
          </cell>
          <cell r="Q1644">
            <v>0</v>
          </cell>
        </row>
        <row r="1645">
          <cell r="B1645" t="str">
            <v>30705072401</v>
          </cell>
          <cell r="C1645" t="str">
            <v>30705</v>
          </cell>
          <cell r="D1645">
            <v>2401</v>
          </cell>
          <cell r="E1645">
            <v>4000</v>
          </cell>
          <cell r="F1645">
            <v>4000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</row>
        <row r="1646">
          <cell r="B1646" t="str">
            <v>30705072701</v>
          </cell>
          <cell r="C1646" t="str">
            <v>30705</v>
          </cell>
          <cell r="D1646">
            <v>2701</v>
          </cell>
          <cell r="E1646">
            <v>30000</v>
          </cell>
          <cell r="F1646">
            <v>5000</v>
          </cell>
          <cell r="G1646">
            <v>3500</v>
          </cell>
          <cell r="H1646">
            <v>3500</v>
          </cell>
          <cell r="I1646">
            <v>2500</v>
          </cell>
          <cell r="J1646">
            <v>2500</v>
          </cell>
          <cell r="K1646">
            <v>2500</v>
          </cell>
          <cell r="L1646">
            <v>2500</v>
          </cell>
          <cell r="M1646">
            <v>2500</v>
          </cell>
          <cell r="N1646">
            <v>2500</v>
          </cell>
          <cell r="O1646">
            <v>2500</v>
          </cell>
          <cell r="P1646">
            <v>500</v>
          </cell>
          <cell r="Q1646">
            <v>0</v>
          </cell>
        </row>
        <row r="1647">
          <cell r="B1647" t="str">
            <v>30705072702</v>
          </cell>
          <cell r="C1647" t="str">
            <v>30705</v>
          </cell>
          <cell r="D1647">
            <v>2702</v>
          </cell>
          <cell r="E1647">
            <v>4600</v>
          </cell>
          <cell r="F1647">
            <v>480</v>
          </cell>
          <cell r="G1647">
            <v>480</v>
          </cell>
          <cell r="H1647">
            <v>380</v>
          </cell>
          <cell r="I1647">
            <v>380</v>
          </cell>
          <cell r="J1647">
            <v>380</v>
          </cell>
          <cell r="K1647">
            <v>380</v>
          </cell>
          <cell r="L1647">
            <v>380</v>
          </cell>
          <cell r="M1647">
            <v>380</v>
          </cell>
          <cell r="N1647">
            <v>380</v>
          </cell>
          <cell r="O1647">
            <v>380</v>
          </cell>
          <cell r="P1647">
            <v>300</v>
          </cell>
          <cell r="Q1647">
            <v>300</v>
          </cell>
        </row>
        <row r="1648">
          <cell r="B1648" t="str">
            <v>30705072900</v>
          </cell>
          <cell r="C1648" t="str">
            <v>30705</v>
          </cell>
          <cell r="D1648">
            <v>2900</v>
          </cell>
          <cell r="E1648">
            <v>7300</v>
          </cell>
          <cell r="F1648">
            <v>610</v>
          </cell>
          <cell r="G1648">
            <v>610</v>
          </cell>
          <cell r="H1648">
            <v>610</v>
          </cell>
          <cell r="I1648">
            <v>610</v>
          </cell>
          <cell r="J1648">
            <v>610</v>
          </cell>
          <cell r="K1648">
            <v>610</v>
          </cell>
          <cell r="L1648">
            <v>610</v>
          </cell>
          <cell r="M1648">
            <v>610</v>
          </cell>
          <cell r="N1648">
            <v>610</v>
          </cell>
          <cell r="O1648">
            <v>610</v>
          </cell>
          <cell r="P1648">
            <v>610</v>
          </cell>
          <cell r="Q1648">
            <v>590</v>
          </cell>
        </row>
        <row r="1649">
          <cell r="B1649" t="str">
            <v>30705072907</v>
          </cell>
          <cell r="C1649" t="str">
            <v>30705</v>
          </cell>
          <cell r="D1649">
            <v>2907</v>
          </cell>
          <cell r="E1649">
            <v>40443</v>
          </cell>
          <cell r="F1649">
            <v>10000</v>
          </cell>
          <cell r="G1649">
            <v>5000</v>
          </cell>
          <cell r="H1649">
            <v>10000</v>
          </cell>
          <cell r="I1649">
            <v>5000</v>
          </cell>
          <cell r="J1649">
            <v>10000</v>
          </cell>
          <cell r="K1649">
            <v>443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</row>
        <row r="1650">
          <cell r="B1650" t="str">
            <v>30705072908</v>
          </cell>
          <cell r="C1650" t="str">
            <v>30705</v>
          </cell>
          <cell r="D1650">
            <v>2908</v>
          </cell>
          <cell r="E1650">
            <v>15000</v>
          </cell>
          <cell r="F1650">
            <v>1330</v>
          </cell>
          <cell r="G1650">
            <v>1250</v>
          </cell>
          <cell r="H1650">
            <v>1250</v>
          </cell>
          <cell r="I1650">
            <v>1250</v>
          </cell>
          <cell r="J1650">
            <v>1250</v>
          </cell>
          <cell r="K1650">
            <v>1250</v>
          </cell>
          <cell r="L1650">
            <v>1250</v>
          </cell>
          <cell r="M1650">
            <v>1250</v>
          </cell>
          <cell r="N1650">
            <v>1250</v>
          </cell>
          <cell r="O1650">
            <v>1250</v>
          </cell>
          <cell r="P1650">
            <v>1250</v>
          </cell>
          <cell r="Q1650">
            <v>1170</v>
          </cell>
        </row>
        <row r="1651">
          <cell r="B1651" t="str">
            <v>30705072916</v>
          </cell>
          <cell r="C1651" t="str">
            <v>30705</v>
          </cell>
          <cell r="D1651">
            <v>2916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</row>
        <row r="1652">
          <cell r="B1652" t="str">
            <v>30705073101</v>
          </cell>
          <cell r="C1652" t="str">
            <v>30705</v>
          </cell>
          <cell r="D1652">
            <v>3101</v>
          </cell>
          <cell r="E1652">
            <v>14600</v>
          </cell>
          <cell r="F1652">
            <v>1220</v>
          </cell>
          <cell r="G1652">
            <v>1220</v>
          </cell>
          <cell r="H1652">
            <v>1220</v>
          </cell>
          <cell r="I1652">
            <v>1220</v>
          </cell>
          <cell r="J1652">
            <v>1220</v>
          </cell>
          <cell r="K1652">
            <v>1220</v>
          </cell>
          <cell r="L1652">
            <v>1220</v>
          </cell>
          <cell r="M1652">
            <v>1220</v>
          </cell>
          <cell r="N1652">
            <v>1220</v>
          </cell>
          <cell r="O1652">
            <v>1220</v>
          </cell>
          <cell r="P1652">
            <v>1220</v>
          </cell>
          <cell r="Q1652">
            <v>1180</v>
          </cell>
        </row>
        <row r="1653">
          <cell r="B1653" t="str">
            <v>30705073103</v>
          </cell>
          <cell r="C1653" t="str">
            <v>30705</v>
          </cell>
          <cell r="D1653">
            <v>3103</v>
          </cell>
          <cell r="E1653">
            <v>1700</v>
          </cell>
          <cell r="F1653">
            <v>850</v>
          </cell>
          <cell r="G1653">
            <v>850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</row>
        <row r="1654">
          <cell r="B1654" t="str">
            <v>30705073106</v>
          </cell>
          <cell r="C1654" t="str">
            <v>30705</v>
          </cell>
          <cell r="D1654">
            <v>3106</v>
          </cell>
          <cell r="E1654">
            <v>19300</v>
          </cell>
          <cell r="F1654">
            <v>9700</v>
          </cell>
          <cell r="G1654">
            <v>0</v>
          </cell>
          <cell r="H1654">
            <v>0</v>
          </cell>
          <cell r="I1654">
            <v>0</v>
          </cell>
          <cell r="J1654">
            <v>9600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</row>
        <row r="1655">
          <cell r="B1655" t="str">
            <v>30705073111</v>
          </cell>
          <cell r="C1655" t="str">
            <v>30705</v>
          </cell>
          <cell r="D1655">
            <v>3111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</row>
        <row r="1656">
          <cell r="B1656" t="str">
            <v>30705073302</v>
          </cell>
          <cell r="C1656" t="str">
            <v>30705</v>
          </cell>
          <cell r="D1656">
            <v>3302</v>
          </cell>
          <cell r="E1656">
            <v>55600</v>
          </cell>
          <cell r="F1656">
            <v>4700</v>
          </cell>
          <cell r="G1656">
            <v>4700</v>
          </cell>
          <cell r="H1656">
            <v>4700</v>
          </cell>
          <cell r="I1656">
            <v>4500</v>
          </cell>
          <cell r="J1656">
            <v>4700</v>
          </cell>
          <cell r="K1656">
            <v>4700</v>
          </cell>
          <cell r="L1656">
            <v>4700</v>
          </cell>
          <cell r="M1656">
            <v>4700</v>
          </cell>
          <cell r="N1656">
            <v>4700</v>
          </cell>
          <cell r="O1656">
            <v>4700</v>
          </cell>
          <cell r="P1656">
            <v>4700</v>
          </cell>
          <cell r="Q1656">
            <v>4100</v>
          </cell>
        </row>
        <row r="1657">
          <cell r="B1657" t="str">
            <v>30705073303</v>
          </cell>
          <cell r="C1657" t="str">
            <v>30705</v>
          </cell>
          <cell r="D1657">
            <v>3303</v>
          </cell>
          <cell r="E1657">
            <v>1600</v>
          </cell>
          <cell r="F1657">
            <v>240</v>
          </cell>
          <cell r="G1657">
            <v>160</v>
          </cell>
          <cell r="H1657">
            <v>160</v>
          </cell>
          <cell r="I1657">
            <v>130</v>
          </cell>
          <cell r="J1657">
            <v>130</v>
          </cell>
          <cell r="K1657">
            <v>130</v>
          </cell>
          <cell r="L1657">
            <v>130</v>
          </cell>
          <cell r="M1657">
            <v>130</v>
          </cell>
          <cell r="N1657">
            <v>130</v>
          </cell>
          <cell r="O1657">
            <v>130</v>
          </cell>
          <cell r="P1657">
            <v>130</v>
          </cell>
          <cell r="Q1657">
            <v>0</v>
          </cell>
        </row>
        <row r="1658">
          <cell r="B1658" t="str">
            <v>30706071401</v>
          </cell>
          <cell r="C1658" t="str">
            <v>30706</v>
          </cell>
          <cell r="D1658">
            <v>1401</v>
          </cell>
          <cell r="E1658">
            <v>154500</v>
          </cell>
          <cell r="F1658">
            <v>51500</v>
          </cell>
          <cell r="G1658">
            <v>51500</v>
          </cell>
          <cell r="H1658">
            <v>51500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</row>
        <row r="1659">
          <cell r="B1659" t="str">
            <v>30706072201</v>
          </cell>
          <cell r="C1659" t="str">
            <v>30706</v>
          </cell>
          <cell r="D1659">
            <v>2201</v>
          </cell>
          <cell r="E1659">
            <v>2000</v>
          </cell>
          <cell r="F1659">
            <v>200</v>
          </cell>
          <cell r="G1659">
            <v>200</v>
          </cell>
          <cell r="H1659">
            <v>200</v>
          </cell>
          <cell r="I1659">
            <v>200</v>
          </cell>
          <cell r="J1659">
            <v>200</v>
          </cell>
          <cell r="K1659">
            <v>200</v>
          </cell>
          <cell r="L1659">
            <v>200</v>
          </cell>
          <cell r="M1659">
            <v>200</v>
          </cell>
          <cell r="N1659">
            <v>200</v>
          </cell>
          <cell r="O1659">
            <v>200</v>
          </cell>
          <cell r="P1659">
            <v>0</v>
          </cell>
          <cell r="Q1659">
            <v>0</v>
          </cell>
        </row>
        <row r="1660">
          <cell r="B1660" t="str">
            <v>30706072202</v>
          </cell>
          <cell r="C1660" t="str">
            <v>30706</v>
          </cell>
          <cell r="D1660">
            <v>2202</v>
          </cell>
          <cell r="E1660">
            <v>126443</v>
          </cell>
          <cell r="F1660">
            <v>11080</v>
          </cell>
          <cell r="G1660">
            <v>10540</v>
          </cell>
          <cell r="H1660">
            <v>10540</v>
          </cell>
          <cell r="I1660">
            <v>10500</v>
          </cell>
          <cell r="J1660">
            <v>10540</v>
          </cell>
          <cell r="K1660">
            <v>10540</v>
          </cell>
          <cell r="L1660">
            <v>10540</v>
          </cell>
          <cell r="M1660">
            <v>10540</v>
          </cell>
          <cell r="N1660">
            <v>10540</v>
          </cell>
          <cell r="O1660">
            <v>10540</v>
          </cell>
          <cell r="P1660">
            <v>10540</v>
          </cell>
          <cell r="Q1660">
            <v>10003</v>
          </cell>
        </row>
        <row r="1661">
          <cell r="B1661" t="str">
            <v>30706072207</v>
          </cell>
          <cell r="C1661" t="str">
            <v>30706</v>
          </cell>
          <cell r="D1661">
            <v>2207</v>
          </cell>
          <cell r="E1661">
            <v>15780</v>
          </cell>
          <cell r="F1661">
            <v>1320</v>
          </cell>
          <cell r="G1661">
            <v>1320</v>
          </cell>
          <cell r="H1661">
            <v>1320</v>
          </cell>
          <cell r="I1661">
            <v>1320</v>
          </cell>
          <cell r="J1661">
            <v>1320</v>
          </cell>
          <cell r="K1661">
            <v>1320</v>
          </cell>
          <cell r="L1661">
            <v>1320</v>
          </cell>
          <cell r="M1661">
            <v>1320</v>
          </cell>
          <cell r="N1661">
            <v>1320</v>
          </cell>
          <cell r="O1661">
            <v>1320</v>
          </cell>
          <cell r="P1661">
            <v>1320</v>
          </cell>
          <cell r="Q1661">
            <v>1260</v>
          </cell>
        </row>
        <row r="1662">
          <cell r="B1662" t="str">
            <v>30706072306</v>
          </cell>
          <cell r="C1662" t="str">
            <v>30706</v>
          </cell>
          <cell r="D1662">
            <v>2306</v>
          </cell>
          <cell r="E1662">
            <v>45560</v>
          </cell>
          <cell r="F1662">
            <v>7600</v>
          </cell>
          <cell r="G1662">
            <v>7600</v>
          </cell>
          <cell r="H1662">
            <v>7600</v>
          </cell>
          <cell r="I1662">
            <v>7600</v>
          </cell>
          <cell r="J1662">
            <v>7600</v>
          </cell>
          <cell r="K1662">
            <v>7560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</row>
        <row r="1663">
          <cell r="B1663" t="str">
            <v>30706072401</v>
          </cell>
          <cell r="C1663" t="str">
            <v>30706</v>
          </cell>
          <cell r="D1663">
            <v>2401</v>
          </cell>
          <cell r="E1663">
            <v>90000</v>
          </cell>
          <cell r="F1663">
            <v>2600</v>
          </cell>
          <cell r="G1663">
            <v>2600</v>
          </cell>
          <cell r="H1663">
            <v>2600</v>
          </cell>
          <cell r="I1663">
            <v>2600</v>
          </cell>
          <cell r="J1663">
            <v>2600</v>
          </cell>
          <cell r="K1663">
            <v>600</v>
          </cell>
          <cell r="L1663">
            <v>76400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</row>
        <row r="1664">
          <cell r="B1664" t="str">
            <v>30706072701</v>
          </cell>
          <cell r="C1664" t="str">
            <v>30706</v>
          </cell>
          <cell r="D1664">
            <v>2701</v>
          </cell>
          <cell r="E1664">
            <v>94240</v>
          </cell>
          <cell r="F1664">
            <v>9340</v>
          </cell>
          <cell r="G1664">
            <v>7990</v>
          </cell>
          <cell r="H1664">
            <v>7990</v>
          </cell>
          <cell r="I1664">
            <v>7990</v>
          </cell>
          <cell r="J1664">
            <v>7990</v>
          </cell>
          <cell r="K1664">
            <v>7990</v>
          </cell>
          <cell r="L1664">
            <v>7990</v>
          </cell>
          <cell r="M1664">
            <v>7990</v>
          </cell>
          <cell r="N1664">
            <v>7990</v>
          </cell>
          <cell r="O1664">
            <v>7990</v>
          </cell>
          <cell r="P1664">
            <v>7990</v>
          </cell>
          <cell r="Q1664">
            <v>5000</v>
          </cell>
        </row>
        <row r="1665">
          <cell r="B1665" t="str">
            <v>30706072702</v>
          </cell>
          <cell r="C1665" t="str">
            <v>30706</v>
          </cell>
          <cell r="D1665">
            <v>2702</v>
          </cell>
          <cell r="E1665">
            <v>7600</v>
          </cell>
          <cell r="F1665">
            <v>1070</v>
          </cell>
          <cell r="G1665">
            <v>660</v>
          </cell>
          <cell r="H1665">
            <v>630</v>
          </cell>
          <cell r="I1665">
            <v>630</v>
          </cell>
          <cell r="J1665">
            <v>630</v>
          </cell>
          <cell r="K1665">
            <v>630</v>
          </cell>
          <cell r="L1665">
            <v>630</v>
          </cell>
          <cell r="M1665">
            <v>630</v>
          </cell>
          <cell r="N1665">
            <v>630</v>
          </cell>
          <cell r="O1665">
            <v>630</v>
          </cell>
          <cell r="P1665">
            <v>630</v>
          </cell>
          <cell r="Q1665">
            <v>200</v>
          </cell>
        </row>
        <row r="1666">
          <cell r="B1666" t="str">
            <v>30706072800</v>
          </cell>
          <cell r="C1666" t="str">
            <v>30706</v>
          </cell>
          <cell r="D1666">
            <v>2800</v>
          </cell>
          <cell r="E1666">
            <v>3000</v>
          </cell>
          <cell r="F1666">
            <v>0</v>
          </cell>
          <cell r="G1666">
            <v>1500</v>
          </cell>
          <cell r="H1666">
            <v>1500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</row>
        <row r="1667">
          <cell r="B1667" t="str">
            <v>30706072900</v>
          </cell>
          <cell r="C1667" t="str">
            <v>30706</v>
          </cell>
          <cell r="D1667">
            <v>2900</v>
          </cell>
          <cell r="E1667">
            <v>20590</v>
          </cell>
          <cell r="F1667">
            <v>2440</v>
          </cell>
          <cell r="G1667">
            <v>1715</v>
          </cell>
          <cell r="H1667">
            <v>1715</v>
          </cell>
          <cell r="I1667">
            <v>1715</v>
          </cell>
          <cell r="J1667">
            <v>1715</v>
          </cell>
          <cell r="K1667">
            <v>1715</v>
          </cell>
          <cell r="L1667">
            <v>1715</v>
          </cell>
          <cell r="M1667">
            <v>1715</v>
          </cell>
          <cell r="N1667">
            <v>1715</v>
          </cell>
          <cell r="O1667">
            <v>1715</v>
          </cell>
          <cell r="P1667">
            <v>1715</v>
          </cell>
          <cell r="Q1667">
            <v>1000</v>
          </cell>
        </row>
        <row r="1668">
          <cell r="B1668" t="str">
            <v>30706072907</v>
          </cell>
          <cell r="C1668" t="str">
            <v>30706</v>
          </cell>
          <cell r="D1668">
            <v>2907</v>
          </cell>
          <cell r="E1668">
            <v>143000</v>
          </cell>
          <cell r="F1668">
            <v>12000</v>
          </cell>
          <cell r="G1668">
            <v>12000</v>
          </cell>
          <cell r="H1668">
            <v>12000</v>
          </cell>
          <cell r="I1668">
            <v>12000</v>
          </cell>
          <cell r="J1668">
            <v>12000</v>
          </cell>
          <cell r="K1668">
            <v>12000</v>
          </cell>
          <cell r="L1668">
            <v>12000</v>
          </cell>
          <cell r="M1668">
            <v>12000</v>
          </cell>
          <cell r="N1668">
            <v>12000</v>
          </cell>
          <cell r="O1668">
            <v>12000</v>
          </cell>
          <cell r="P1668">
            <v>12000</v>
          </cell>
          <cell r="Q1668">
            <v>11000</v>
          </cell>
        </row>
        <row r="1669">
          <cell r="B1669" t="str">
            <v>30706072908</v>
          </cell>
          <cell r="C1669" t="str">
            <v>30706</v>
          </cell>
          <cell r="D1669">
            <v>2908</v>
          </cell>
          <cell r="E1669">
            <v>16400</v>
          </cell>
          <cell r="F1669">
            <v>2200</v>
          </cell>
          <cell r="G1669">
            <v>1370</v>
          </cell>
          <cell r="H1669">
            <v>1370</v>
          </cell>
          <cell r="I1669">
            <v>1370</v>
          </cell>
          <cell r="J1669">
            <v>1370</v>
          </cell>
          <cell r="K1669">
            <v>1370</v>
          </cell>
          <cell r="L1669">
            <v>1370</v>
          </cell>
          <cell r="M1669">
            <v>1370</v>
          </cell>
          <cell r="N1669">
            <v>1370</v>
          </cell>
          <cell r="O1669">
            <v>1370</v>
          </cell>
          <cell r="P1669">
            <v>1370</v>
          </cell>
          <cell r="Q1669">
            <v>500</v>
          </cell>
        </row>
        <row r="1670">
          <cell r="B1670" t="str">
            <v>30706073101</v>
          </cell>
          <cell r="C1670" t="str">
            <v>30706</v>
          </cell>
          <cell r="D1670">
            <v>3101</v>
          </cell>
          <cell r="E1670">
            <v>56600</v>
          </cell>
          <cell r="F1670">
            <v>5100</v>
          </cell>
          <cell r="G1670">
            <v>5100</v>
          </cell>
          <cell r="H1670">
            <v>4500</v>
          </cell>
          <cell r="I1670">
            <v>4200</v>
          </cell>
          <cell r="J1670">
            <v>5100</v>
          </cell>
          <cell r="K1670">
            <v>5100</v>
          </cell>
          <cell r="L1670">
            <v>5100</v>
          </cell>
          <cell r="M1670">
            <v>5100</v>
          </cell>
          <cell r="N1670">
            <v>5100</v>
          </cell>
          <cell r="O1670">
            <v>4200</v>
          </cell>
          <cell r="P1670">
            <v>4200</v>
          </cell>
          <cell r="Q1670">
            <v>3800</v>
          </cell>
        </row>
        <row r="1671">
          <cell r="B1671" t="str">
            <v>30706073103</v>
          </cell>
          <cell r="C1671" t="str">
            <v>30706</v>
          </cell>
          <cell r="D1671">
            <v>3103</v>
          </cell>
          <cell r="E1671">
            <v>10000</v>
          </cell>
          <cell r="F1671">
            <v>850</v>
          </cell>
          <cell r="G1671">
            <v>850</v>
          </cell>
          <cell r="H1671">
            <v>850</v>
          </cell>
          <cell r="I1671">
            <v>850</v>
          </cell>
          <cell r="J1671">
            <v>850</v>
          </cell>
          <cell r="K1671">
            <v>850</v>
          </cell>
          <cell r="L1671">
            <v>850</v>
          </cell>
          <cell r="M1671">
            <v>850</v>
          </cell>
          <cell r="N1671">
            <v>850</v>
          </cell>
          <cell r="O1671">
            <v>850</v>
          </cell>
          <cell r="P1671">
            <v>850</v>
          </cell>
          <cell r="Q1671">
            <v>650</v>
          </cell>
        </row>
        <row r="1672">
          <cell r="B1672" t="str">
            <v>30706073111</v>
          </cell>
          <cell r="C1672" t="str">
            <v>30706</v>
          </cell>
          <cell r="D1672">
            <v>3111</v>
          </cell>
          <cell r="E1672">
            <v>19740</v>
          </cell>
          <cell r="F1672">
            <v>0</v>
          </cell>
          <cell r="G1672">
            <v>9870</v>
          </cell>
          <cell r="H1672">
            <v>0</v>
          </cell>
          <cell r="I1672">
            <v>0</v>
          </cell>
          <cell r="J1672">
            <v>0</v>
          </cell>
          <cell r="K1672">
            <v>9870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</row>
        <row r="1673">
          <cell r="B1673" t="str">
            <v>30706073302</v>
          </cell>
          <cell r="C1673" t="str">
            <v>30706</v>
          </cell>
          <cell r="D1673">
            <v>3302</v>
          </cell>
          <cell r="E1673">
            <v>182380</v>
          </cell>
          <cell r="F1673">
            <v>15810</v>
          </cell>
          <cell r="G1673">
            <v>15820</v>
          </cell>
          <cell r="H1673">
            <v>15820</v>
          </cell>
          <cell r="I1673">
            <v>15250</v>
          </cell>
          <cell r="J1673">
            <v>15820</v>
          </cell>
          <cell r="K1673">
            <v>15820</v>
          </cell>
          <cell r="L1673">
            <v>15820</v>
          </cell>
          <cell r="M1673">
            <v>15820</v>
          </cell>
          <cell r="N1673">
            <v>15820</v>
          </cell>
          <cell r="O1673">
            <v>15820</v>
          </cell>
          <cell r="P1673">
            <v>15810</v>
          </cell>
          <cell r="Q1673">
            <v>8950</v>
          </cell>
        </row>
        <row r="1674">
          <cell r="B1674" t="str">
            <v>30706073303</v>
          </cell>
          <cell r="C1674" t="str">
            <v>30706</v>
          </cell>
          <cell r="D1674">
            <v>3303</v>
          </cell>
          <cell r="E1674">
            <v>1900</v>
          </cell>
          <cell r="F1674">
            <v>200</v>
          </cell>
          <cell r="G1674">
            <v>160</v>
          </cell>
          <cell r="H1674">
            <v>160</v>
          </cell>
          <cell r="I1674">
            <v>160</v>
          </cell>
          <cell r="J1674">
            <v>160</v>
          </cell>
          <cell r="K1674">
            <v>160</v>
          </cell>
          <cell r="L1674">
            <v>160</v>
          </cell>
          <cell r="M1674">
            <v>160</v>
          </cell>
          <cell r="N1674">
            <v>160</v>
          </cell>
          <cell r="O1674">
            <v>160</v>
          </cell>
          <cell r="P1674">
            <v>160</v>
          </cell>
          <cell r="Q1674">
            <v>100</v>
          </cell>
        </row>
        <row r="1675">
          <cell r="B1675" t="str">
            <v>30707071401</v>
          </cell>
          <cell r="C1675" t="str">
            <v>30707</v>
          </cell>
          <cell r="D1675">
            <v>1401</v>
          </cell>
          <cell r="E1675">
            <v>46000</v>
          </cell>
          <cell r="F1675">
            <v>16000</v>
          </cell>
          <cell r="G1675">
            <v>15000</v>
          </cell>
          <cell r="H1675">
            <v>15000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</row>
        <row r="1676">
          <cell r="B1676" t="str">
            <v>30707072201</v>
          </cell>
          <cell r="C1676" t="str">
            <v>30707</v>
          </cell>
          <cell r="D1676">
            <v>2201</v>
          </cell>
          <cell r="E1676">
            <v>3000</v>
          </cell>
          <cell r="F1676">
            <v>1200</v>
          </cell>
          <cell r="G1676">
            <v>1200</v>
          </cell>
          <cell r="H1676">
            <v>200</v>
          </cell>
          <cell r="I1676">
            <v>200</v>
          </cell>
          <cell r="J1676">
            <v>100</v>
          </cell>
          <cell r="K1676">
            <v>100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</row>
        <row r="1677">
          <cell r="B1677" t="str">
            <v>30707072202</v>
          </cell>
          <cell r="C1677" t="str">
            <v>30707</v>
          </cell>
          <cell r="D1677">
            <v>2202</v>
          </cell>
          <cell r="E1677">
            <v>55770</v>
          </cell>
          <cell r="F1677">
            <v>4650</v>
          </cell>
          <cell r="G1677">
            <v>4650</v>
          </cell>
          <cell r="H1677">
            <v>4650</v>
          </cell>
          <cell r="I1677">
            <v>4650</v>
          </cell>
          <cell r="J1677">
            <v>4650</v>
          </cell>
          <cell r="K1677">
            <v>4650</v>
          </cell>
          <cell r="L1677">
            <v>4650</v>
          </cell>
          <cell r="M1677">
            <v>4650</v>
          </cell>
          <cell r="N1677">
            <v>4650</v>
          </cell>
          <cell r="O1677">
            <v>4650</v>
          </cell>
          <cell r="P1677">
            <v>4650</v>
          </cell>
          <cell r="Q1677">
            <v>4620</v>
          </cell>
        </row>
        <row r="1678">
          <cell r="B1678" t="str">
            <v>30707072207</v>
          </cell>
          <cell r="C1678" t="str">
            <v>30707</v>
          </cell>
          <cell r="D1678">
            <v>2207</v>
          </cell>
          <cell r="E1678">
            <v>31830</v>
          </cell>
          <cell r="F1678">
            <v>2680</v>
          </cell>
          <cell r="G1678">
            <v>2650</v>
          </cell>
          <cell r="H1678">
            <v>2650</v>
          </cell>
          <cell r="I1678">
            <v>2650</v>
          </cell>
          <cell r="J1678">
            <v>2650</v>
          </cell>
          <cell r="K1678">
            <v>2650</v>
          </cell>
          <cell r="L1678">
            <v>2650</v>
          </cell>
          <cell r="M1678">
            <v>2650</v>
          </cell>
          <cell r="N1678">
            <v>2650</v>
          </cell>
          <cell r="O1678">
            <v>2650</v>
          </cell>
          <cell r="P1678">
            <v>2650</v>
          </cell>
          <cell r="Q1678">
            <v>2650</v>
          </cell>
        </row>
        <row r="1679">
          <cell r="B1679" t="str">
            <v>30707072306</v>
          </cell>
          <cell r="C1679" t="str">
            <v>30707</v>
          </cell>
          <cell r="D1679">
            <v>2306</v>
          </cell>
          <cell r="E1679">
            <v>52100</v>
          </cell>
          <cell r="F1679">
            <v>13550</v>
          </cell>
          <cell r="G1679">
            <v>12500</v>
          </cell>
          <cell r="H1679">
            <v>26050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</row>
        <row r="1680">
          <cell r="B1680" t="str">
            <v>30707072401</v>
          </cell>
          <cell r="C1680" t="str">
            <v>30707</v>
          </cell>
          <cell r="D1680">
            <v>2401</v>
          </cell>
          <cell r="E1680">
            <v>260000</v>
          </cell>
          <cell r="F1680">
            <v>30000</v>
          </cell>
          <cell r="G1680">
            <v>40000</v>
          </cell>
          <cell r="H1680">
            <v>40000</v>
          </cell>
          <cell r="I1680">
            <v>40000</v>
          </cell>
          <cell r="J1680">
            <v>30000</v>
          </cell>
          <cell r="K1680">
            <v>30000</v>
          </cell>
          <cell r="L1680">
            <v>0</v>
          </cell>
          <cell r="M1680">
            <v>0</v>
          </cell>
          <cell r="N1680">
            <v>0</v>
          </cell>
          <cell r="O1680">
            <v>20000</v>
          </cell>
          <cell r="P1680">
            <v>30000</v>
          </cell>
          <cell r="Q1680">
            <v>0</v>
          </cell>
        </row>
        <row r="1681">
          <cell r="B1681" t="str">
            <v>30707072701</v>
          </cell>
          <cell r="C1681" t="str">
            <v>30707</v>
          </cell>
          <cell r="D1681">
            <v>2701</v>
          </cell>
          <cell r="E1681">
            <v>25000</v>
          </cell>
          <cell r="F1681">
            <v>5000</v>
          </cell>
          <cell r="G1681">
            <v>0</v>
          </cell>
          <cell r="H1681">
            <v>5000</v>
          </cell>
          <cell r="I1681">
            <v>5000</v>
          </cell>
          <cell r="J1681">
            <v>5000</v>
          </cell>
          <cell r="K1681">
            <v>5000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</row>
        <row r="1682">
          <cell r="B1682" t="str">
            <v>30707072702</v>
          </cell>
          <cell r="C1682" t="str">
            <v>30707</v>
          </cell>
          <cell r="D1682">
            <v>2702</v>
          </cell>
          <cell r="E1682">
            <v>5000</v>
          </cell>
          <cell r="F1682">
            <v>420</v>
          </cell>
          <cell r="G1682">
            <v>420</v>
          </cell>
          <cell r="H1682">
            <v>420</v>
          </cell>
          <cell r="I1682">
            <v>420</v>
          </cell>
          <cell r="J1682">
            <v>420</v>
          </cell>
          <cell r="K1682">
            <v>420</v>
          </cell>
          <cell r="L1682">
            <v>420</v>
          </cell>
          <cell r="M1682">
            <v>420</v>
          </cell>
          <cell r="N1682">
            <v>420</v>
          </cell>
          <cell r="O1682">
            <v>420</v>
          </cell>
          <cell r="P1682">
            <v>420</v>
          </cell>
          <cell r="Q1682">
            <v>380</v>
          </cell>
        </row>
        <row r="1683">
          <cell r="B1683" t="str">
            <v>30707072900</v>
          </cell>
          <cell r="C1683" t="str">
            <v>30707</v>
          </cell>
          <cell r="D1683">
            <v>2900</v>
          </cell>
          <cell r="E1683">
            <v>11000</v>
          </cell>
          <cell r="F1683">
            <v>840</v>
          </cell>
          <cell r="G1683">
            <v>1340</v>
          </cell>
          <cell r="H1683">
            <v>1340</v>
          </cell>
          <cell r="I1683">
            <v>840</v>
          </cell>
          <cell r="J1683">
            <v>840</v>
          </cell>
          <cell r="K1683">
            <v>840</v>
          </cell>
          <cell r="L1683">
            <v>840</v>
          </cell>
          <cell r="M1683">
            <v>840</v>
          </cell>
          <cell r="N1683">
            <v>840</v>
          </cell>
          <cell r="O1683">
            <v>840</v>
          </cell>
          <cell r="P1683">
            <v>840</v>
          </cell>
          <cell r="Q1683">
            <v>760</v>
          </cell>
        </row>
        <row r="1684">
          <cell r="B1684" t="str">
            <v>30707072907</v>
          </cell>
          <cell r="C1684" t="str">
            <v>30707</v>
          </cell>
          <cell r="D1684">
            <v>2907</v>
          </cell>
          <cell r="E1684">
            <v>290000</v>
          </cell>
          <cell r="F1684">
            <v>52000</v>
          </cell>
          <cell r="G1684">
            <v>53000</v>
          </cell>
          <cell r="H1684">
            <v>40000</v>
          </cell>
          <cell r="I1684">
            <v>40000</v>
          </cell>
          <cell r="J1684">
            <v>40000</v>
          </cell>
          <cell r="K1684">
            <v>40000</v>
          </cell>
          <cell r="L1684">
            <v>25000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</row>
        <row r="1685">
          <cell r="B1685" t="str">
            <v>30707072908</v>
          </cell>
          <cell r="C1685" t="str">
            <v>30707</v>
          </cell>
          <cell r="D1685">
            <v>2908</v>
          </cell>
          <cell r="E1685">
            <v>27900</v>
          </cell>
          <cell r="F1685">
            <v>2350</v>
          </cell>
          <cell r="G1685">
            <v>2330</v>
          </cell>
          <cell r="H1685">
            <v>2330</v>
          </cell>
          <cell r="I1685">
            <v>2330</v>
          </cell>
          <cell r="J1685">
            <v>2330</v>
          </cell>
          <cell r="K1685">
            <v>2330</v>
          </cell>
          <cell r="L1685">
            <v>2330</v>
          </cell>
          <cell r="M1685">
            <v>2330</v>
          </cell>
          <cell r="N1685">
            <v>2330</v>
          </cell>
          <cell r="O1685">
            <v>2330</v>
          </cell>
          <cell r="P1685">
            <v>2330</v>
          </cell>
          <cell r="Q1685">
            <v>2250</v>
          </cell>
        </row>
        <row r="1686">
          <cell r="B1686" t="str">
            <v>30707072916</v>
          </cell>
          <cell r="C1686" t="str">
            <v>30707</v>
          </cell>
          <cell r="D1686">
            <v>2916</v>
          </cell>
          <cell r="E1686">
            <v>36000</v>
          </cell>
          <cell r="F1686">
            <v>16000</v>
          </cell>
          <cell r="G1686">
            <v>5000</v>
          </cell>
          <cell r="H1686">
            <v>5000</v>
          </cell>
          <cell r="I1686">
            <v>5000</v>
          </cell>
          <cell r="J1686">
            <v>0</v>
          </cell>
          <cell r="K1686">
            <v>0</v>
          </cell>
          <cell r="L1686">
            <v>5000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</row>
        <row r="1687">
          <cell r="B1687" t="str">
            <v>30707073101</v>
          </cell>
          <cell r="C1687" t="str">
            <v>30707</v>
          </cell>
          <cell r="D1687">
            <v>3101</v>
          </cell>
          <cell r="E1687">
            <v>55270</v>
          </cell>
          <cell r="F1687">
            <v>4870</v>
          </cell>
          <cell r="G1687">
            <v>5870</v>
          </cell>
          <cell r="H1687">
            <v>4870</v>
          </cell>
          <cell r="I1687">
            <v>5870</v>
          </cell>
          <cell r="J1687">
            <v>4870</v>
          </cell>
          <cell r="K1687">
            <v>4870</v>
          </cell>
          <cell r="L1687">
            <v>4370</v>
          </cell>
          <cell r="M1687">
            <v>4370</v>
          </cell>
          <cell r="N1687">
            <v>4370</v>
          </cell>
          <cell r="O1687">
            <v>3650</v>
          </cell>
          <cell r="P1687">
            <v>3650</v>
          </cell>
          <cell r="Q1687">
            <v>3640</v>
          </cell>
        </row>
        <row r="1688">
          <cell r="B1688" t="str">
            <v>30707073106</v>
          </cell>
          <cell r="C1688" t="str">
            <v>30707</v>
          </cell>
          <cell r="D1688">
            <v>3106</v>
          </cell>
          <cell r="E1688">
            <v>4000</v>
          </cell>
          <cell r="F1688">
            <v>500</v>
          </cell>
          <cell r="G1688">
            <v>500</v>
          </cell>
          <cell r="H1688">
            <v>500</v>
          </cell>
          <cell r="I1688">
            <v>500</v>
          </cell>
          <cell r="J1688">
            <v>500</v>
          </cell>
          <cell r="K1688">
            <v>500</v>
          </cell>
          <cell r="L1688">
            <v>500</v>
          </cell>
          <cell r="M1688">
            <v>500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</row>
        <row r="1689">
          <cell r="B1689" t="str">
            <v>30707073111</v>
          </cell>
          <cell r="C1689" t="str">
            <v>30707</v>
          </cell>
          <cell r="D1689">
            <v>3111</v>
          </cell>
          <cell r="E1689">
            <v>41809</v>
          </cell>
          <cell r="F1689">
            <v>0</v>
          </cell>
          <cell r="G1689">
            <v>22000</v>
          </cell>
          <cell r="H1689">
            <v>19809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</row>
        <row r="1690">
          <cell r="B1690" t="str">
            <v>30707073302</v>
          </cell>
          <cell r="C1690" t="str">
            <v>30707</v>
          </cell>
          <cell r="D1690">
            <v>3302</v>
          </cell>
          <cell r="E1690">
            <v>98160</v>
          </cell>
          <cell r="F1690">
            <v>8180</v>
          </cell>
          <cell r="G1690">
            <v>8180</v>
          </cell>
          <cell r="H1690">
            <v>8180</v>
          </cell>
          <cell r="I1690">
            <v>8180</v>
          </cell>
          <cell r="J1690">
            <v>8180</v>
          </cell>
          <cell r="K1690">
            <v>8180</v>
          </cell>
          <cell r="L1690">
            <v>8180</v>
          </cell>
          <cell r="M1690">
            <v>8180</v>
          </cell>
          <cell r="N1690">
            <v>8180</v>
          </cell>
          <cell r="O1690">
            <v>8180</v>
          </cell>
          <cell r="P1690">
            <v>8180</v>
          </cell>
          <cell r="Q1690">
            <v>8180</v>
          </cell>
        </row>
        <row r="1691">
          <cell r="B1691" t="str">
            <v>30707073303</v>
          </cell>
          <cell r="C1691" t="str">
            <v>30707</v>
          </cell>
          <cell r="D1691">
            <v>3303</v>
          </cell>
          <cell r="E1691">
            <v>600</v>
          </cell>
          <cell r="F1691">
            <v>50</v>
          </cell>
          <cell r="G1691">
            <v>50</v>
          </cell>
          <cell r="H1691">
            <v>50</v>
          </cell>
          <cell r="I1691">
            <v>50</v>
          </cell>
          <cell r="J1691">
            <v>50</v>
          </cell>
          <cell r="K1691">
            <v>50</v>
          </cell>
          <cell r="L1691">
            <v>50</v>
          </cell>
          <cell r="M1691">
            <v>50</v>
          </cell>
          <cell r="N1691">
            <v>50</v>
          </cell>
          <cell r="O1691">
            <v>50</v>
          </cell>
          <cell r="P1691">
            <v>50</v>
          </cell>
          <cell r="Q1691">
            <v>50</v>
          </cell>
        </row>
        <row r="1692">
          <cell r="B1692" t="str">
            <v>30708071401</v>
          </cell>
          <cell r="C1692" t="str">
            <v>30708</v>
          </cell>
          <cell r="D1692">
            <v>1401</v>
          </cell>
          <cell r="E1692">
            <v>1879000</v>
          </cell>
          <cell r="F1692">
            <v>443000</v>
          </cell>
          <cell r="G1692">
            <v>443000</v>
          </cell>
          <cell r="H1692">
            <v>443000</v>
          </cell>
          <cell r="I1692">
            <v>153000</v>
          </cell>
          <cell r="J1692">
            <v>271000</v>
          </cell>
          <cell r="K1692">
            <v>21000</v>
          </cell>
          <cell r="L1692">
            <v>21000</v>
          </cell>
          <cell r="M1692">
            <v>21000</v>
          </cell>
          <cell r="N1692">
            <v>21000</v>
          </cell>
          <cell r="O1692">
            <v>21000</v>
          </cell>
          <cell r="P1692">
            <v>21000</v>
          </cell>
          <cell r="Q1692">
            <v>0</v>
          </cell>
        </row>
        <row r="1693">
          <cell r="B1693" t="str">
            <v>30708072201</v>
          </cell>
          <cell r="C1693" t="str">
            <v>30708</v>
          </cell>
          <cell r="D1693">
            <v>2201</v>
          </cell>
          <cell r="E1693">
            <v>9000</v>
          </cell>
          <cell r="F1693">
            <v>2040</v>
          </cell>
          <cell r="G1693">
            <v>1240</v>
          </cell>
          <cell r="H1693">
            <v>820</v>
          </cell>
          <cell r="I1693">
            <v>400</v>
          </cell>
          <cell r="J1693">
            <v>400</v>
          </cell>
          <cell r="K1693">
            <v>820</v>
          </cell>
          <cell r="L1693">
            <v>620</v>
          </cell>
          <cell r="M1693">
            <v>200</v>
          </cell>
          <cell r="N1693">
            <v>620</v>
          </cell>
          <cell r="O1693">
            <v>1040</v>
          </cell>
          <cell r="P1693">
            <v>800</v>
          </cell>
          <cell r="Q1693">
            <v>0</v>
          </cell>
        </row>
        <row r="1694">
          <cell r="B1694" t="str">
            <v>30708072202</v>
          </cell>
          <cell r="C1694" t="str">
            <v>30708</v>
          </cell>
          <cell r="D1694">
            <v>2202</v>
          </cell>
          <cell r="E1694">
            <v>48820</v>
          </cell>
          <cell r="F1694">
            <v>4070</v>
          </cell>
          <cell r="G1694">
            <v>4070</v>
          </cell>
          <cell r="H1694">
            <v>4070</v>
          </cell>
          <cell r="I1694">
            <v>4070</v>
          </cell>
          <cell r="J1694">
            <v>4070</v>
          </cell>
          <cell r="K1694">
            <v>4070</v>
          </cell>
          <cell r="L1694">
            <v>4070</v>
          </cell>
          <cell r="M1694">
            <v>4070</v>
          </cell>
          <cell r="N1694">
            <v>4070</v>
          </cell>
          <cell r="O1694">
            <v>4070</v>
          </cell>
          <cell r="P1694">
            <v>4070</v>
          </cell>
          <cell r="Q1694">
            <v>4050</v>
          </cell>
        </row>
        <row r="1695">
          <cell r="B1695" t="str">
            <v>30708072207</v>
          </cell>
          <cell r="C1695" t="str">
            <v>30708</v>
          </cell>
          <cell r="D1695">
            <v>2207</v>
          </cell>
          <cell r="E1695">
            <v>16410</v>
          </cell>
          <cell r="F1695">
            <v>1370</v>
          </cell>
          <cell r="G1695">
            <v>1370</v>
          </cell>
          <cell r="H1695">
            <v>1370</v>
          </cell>
          <cell r="I1695">
            <v>1370</v>
          </cell>
          <cell r="J1695">
            <v>1370</v>
          </cell>
          <cell r="K1695">
            <v>1370</v>
          </cell>
          <cell r="L1695">
            <v>1370</v>
          </cell>
          <cell r="M1695">
            <v>1370</v>
          </cell>
          <cell r="N1695">
            <v>1370</v>
          </cell>
          <cell r="O1695">
            <v>1370</v>
          </cell>
          <cell r="P1695">
            <v>1370</v>
          </cell>
          <cell r="Q1695">
            <v>1340</v>
          </cell>
        </row>
        <row r="1696">
          <cell r="B1696" t="str">
            <v>30708072306</v>
          </cell>
          <cell r="C1696" t="str">
            <v>30708</v>
          </cell>
          <cell r="D1696">
            <v>2306</v>
          </cell>
          <cell r="E1696">
            <v>46000</v>
          </cell>
          <cell r="F1696">
            <v>8000</v>
          </cell>
          <cell r="G1696">
            <v>8000</v>
          </cell>
          <cell r="H1696">
            <v>8000</v>
          </cell>
          <cell r="I1696">
            <v>6000</v>
          </cell>
          <cell r="J1696">
            <v>4000</v>
          </cell>
          <cell r="K1696">
            <v>4000</v>
          </cell>
          <cell r="L1696">
            <v>4000</v>
          </cell>
          <cell r="M1696">
            <v>4000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</row>
        <row r="1697">
          <cell r="B1697" t="str">
            <v>30708072401</v>
          </cell>
          <cell r="C1697" t="str">
            <v>30708</v>
          </cell>
          <cell r="D1697">
            <v>2401</v>
          </cell>
          <cell r="E1697">
            <v>444000</v>
          </cell>
          <cell r="F1697">
            <v>4000</v>
          </cell>
          <cell r="G1697">
            <v>55500</v>
          </cell>
          <cell r="H1697">
            <v>55500</v>
          </cell>
          <cell r="I1697">
            <v>55500</v>
          </cell>
          <cell r="J1697">
            <v>55500</v>
          </cell>
          <cell r="K1697">
            <v>0</v>
          </cell>
          <cell r="L1697">
            <v>70000</v>
          </cell>
          <cell r="M1697">
            <v>74000</v>
          </cell>
          <cell r="N1697">
            <v>74000</v>
          </cell>
          <cell r="O1697">
            <v>0</v>
          </cell>
          <cell r="P1697">
            <v>0</v>
          </cell>
          <cell r="Q1697">
            <v>0</v>
          </cell>
        </row>
        <row r="1698">
          <cell r="B1698" t="str">
            <v>30708072701</v>
          </cell>
          <cell r="C1698" t="str">
            <v>30708</v>
          </cell>
          <cell r="D1698">
            <v>2701</v>
          </cell>
          <cell r="E1698">
            <v>10000</v>
          </cell>
          <cell r="F1698">
            <v>2000</v>
          </cell>
          <cell r="G1698">
            <v>4000</v>
          </cell>
          <cell r="H1698">
            <v>1000</v>
          </cell>
          <cell r="I1698">
            <v>1000</v>
          </cell>
          <cell r="J1698">
            <v>1000</v>
          </cell>
          <cell r="K1698">
            <v>1000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</row>
        <row r="1699">
          <cell r="B1699" t="str">
            <v>30708072702</v>
          </cell>
          <cell r="C1699" t="str">
            <v>30708</v>
          </cell>
          <cell r="D1699">
            <v>2702</v>
          </cell>
          <cell r="E1699">
            <v>3000</v>
          </cell>
          <cell r="F1699">
            <v>500</v>
          </cell>
          <cell r="G1699">
            <v>500</v>
          </cell>
          <cell r="H1699">
            <v>250</v>
          </cell>
          <cell r="I1699">
            <v>0</v>
          </cell>
          <cell r="J1699">
            <v>250</v>
          </cell>
          <cell r="K1699">
            <v>250</v>
          </cell>
          <cell r="L1699">
            <v>250</v>
          </cell>
          <cell r="M1699">
            <v>250</v>
          </cell>
          <cell r="N1699">
            <v>250</v>
          </cell>
          <cell r="O1699">
            <v>250</v>
          </cell>
          <cell r="P1699">
            <v>250</v>
          </cell>
          <cell r="Q1699">
            <v>0</v>
          </cell>
        </row>
        <row r="1700">
          <cell r="B1700" t="str">
            <v>30708072900</v>
          </cell>
          <cell r="C1700" t="str">
            <v>30708</v>
          </cell>
          <cell r="D1700">
            <v>2900</v>
          </cell>
          <cell r="E1700">
            <v>17000</v>
          </cell>
          <cell r="F1700">
            <v>1420</v>
          </cell>
          <cell r="G1700">
            <v>1420</v>
          </cell>
          <cell r="H1700">
            <v>1420</v>
          </cell>
          <cell r="I1700">
            <v>1420</v>
          </cell>
          <cell r="J1700">
            <v>1420</v>
          </cell>
          <cell r="K1700">
            <v>1420</v>
          </cell>
          <cell r="L1700">
            <v>1420</v>
          </cell>
          <cell r="M1700">
            <v>1420</v>
          </cell>
          <cell r="N1700">
            <v>1420</v>
          </cell>
          <cell r="O1700">
            <v>1420</v>
          </cell>
          <cell r="P1700">
            <v>1420</v>
          </cell>
          <cell r="Q1700">
            <v>1380</v>
          </cell>
        </row>
        <row r="1701">
          <cell r="B1701" t="str">
            <v>30708072907</v>
          </cell>
          <cell r="C1701" t="str">
            <v>30708</v>
          </cell>
          <cell r="D1701">
            <v>2907</v>
          </cell>
          <cell r="E1701">
            <v>271305</v>
          </cell>
          <cell r="F1701">
            <v>54205</v>
          </cell>
          <cell r="G1701">
            <v>34300</v>
          </cell>
          <cell r="H1701">
            <v>36600</v>
          </cell>
          <cell r="I1701">
            <v>29600</v>
          </cell>
          <cell r="J1701">
            <v>29600</v>
          </cell>
          <cell r="K1701">
            <v>29600</v>
          </cell>
          <cell r="L1701">
            <v>20100</v>
          </cell>
          <cell r="M1701">
            <v>15100</v>
          </cell>
          <cell r="N1701">
            <v>15100</v>
          </cell>
          <cell r="O1701">
            <v>7100</v>
          </cell>
          <cell r="P1701">
            <v>0</v>
          </cell>
          <cell r="Q1701">
            <v>0</v>
          </cell>
        </row>
        <row r="1702">
          <cell r="B1702" t="str">
            <v>30708072908</v>
          </cell>
          <cell r="C1702" t="str">
            <v>30708</v>
          </cell>
          <cell r="D1702">
            <v>2908</v>
          </cell>
          <cell r="E1702">
            <v>104442</v>
          </cell>
          <cell r="F1702">
            <v>12682</v>
          </cell>
          <cell r="G1702">
            <v>8800</v>
          </cell>
          <cell r="H1702">
            <v>8700</v>
          </cell>
          <cell r="I1702">
            <v>8400</v>
          </cell>
          <cell r="J1702">
            <v>8700</v>
          </cell>
          <cell r="K1702">
            <v>8700</v>
          </cell>
          <cell r="L1702">
            <v>8700</v>
          </cell>
          <cell r="M1702">
            <v>8700</v>
          </cell>
          <cell r="N1702">
            <v>8700</v>
          </cell>
          <cell r="O1702">
            <v>8700</v>
          </cell>
          <cell r="P1702">
            <v>8700</v>
          </cell>
          <cell r="Q1702">
            <v>4960</v>
          </cell>
        </row>
        <row r="1703">
          <cell r="B1703" t="str">
            <v>30708073101</v>
          </cell>
          <cell r="C1703" t="str">
            <v>30708</v>
          </cell>
          <cell r="D1703">
            <v>3101</v>
          </cell>
          <cell r="E1703">
            <v>9600</v>
          </cell>
          <cell r="F1703">
            <v>1200</v>
          </cell>
          <cell r="G1703">
            <v>800</v>
          </cell>
          <cell r="H1703">
            <v>800</v>
          </cell>
          <cell r="I1703">
            <v>800</v>
          </cell>
          <cell r="J1703">
            <v>800</v>
          </cell>
          <cell r="K1703">
            <v>800</v>
          </cell>
          <cell r="L1703">
            <v>800</v>
          </cell>
          <cell r="M1703">
            <v>800</v>
          </cell>
          <cell r="N1703">
            <v>800</v>
          </cell>
          <cell r="O1703">
            <v>800</v>
          </cell>
          <cell r="P1703">
            <v>800</v>
          </cell>
          <cell r="Q1703">
            <v>400</v>
          </cell>
        </row>
        <row r="1704">
          <cell r="B1704" t="str">
            <v>30708073103</v>
          </cell>
          <cell r="C1704" t="str">
            <v>30708</v>
          </cell>
          <cell r="D1704">
            <v>3103</v>
          </cell>
          <cell r="E1704">
            <v>10000</v>
          </cell>
          <cell r="F1704">
            <v>1000</v>
          </cell>
          <cell r="G1704">
            <v>1000</v>
          </cell>
          <cell r="H1704">
            <v>1000</v>
          </cell>
          <cell r="I1704">
            <v>1000</v>
          </cell>
          <cell r="J1704">
            <v>1000</v>
          </cell>
          <cell r="K1704">
            <v>1000</v>
          </cell>
          <cell r="L1704">
            <v>1000</v>
          </cell>
          <cell r="M1704">
            <v>1000</v>
          </cell>
          <cell r="N1704">
            <v>1000</v>
          </cell>
          <cell r="O1704">
            <v>1000</v>
          </cell>
          <cell r="P1704">
            <v>0</v>
          </cell>
          <cell r="Q1704">
            <v>0</v>
          </cell>
        </row>
        <row r="1705">
          <cell r="B1705" t="str">
            <v>30708073106</v>
          </cell>
          <cell r="C1705" t="str">
            <v>30708</v>
          </cell>
          <cell r="D1705">
            <v>3106</v>
          </cell>
          <cell r="E1705">
            <v>3200</v>
          </cell>
          <cell r="F1705">
            <v>500</v>
          </cell>
          <cell r="G1705">
            <v>500</v>
          </cell>
          <cell r="H1705">
            <v>500</v>
          </cell>
          <cell r="I1705">
            <v>500</v>
          </cell>
          <cell r="J1705">
            <v>500</v>
          </cell>
          <cell r="K1705">
            <v>500</v>
          </cell>
          <cell r="L1705">
            <v>200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</row>
        <row r="1706">
          <cell r="B1706" t="str">
            <v>30708073111</v>
          </cell>
          <cell r="C1706" t="str">
            <v>30708</v>
          </cell>
          <cell r="D1706">
            <v>3111</v>
          </cell>
          <cell r="E1706">
            <v>194760</v>
          </cell>
          <cell r="F1706">
            <v>39500</v>
          </cell>
          <cell r="G1706">
            <v>39500</v>
          </cell>
          <cell r="H1706">
            <v>39500</v>
          </cell>
          <cell r="I1706">
            <v>39500</v>
          </cell>
          <cell r="J1706">
            <v>36760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</row>
        <row r="1707">
          <cell r="B1707" t="str">
            <v>30708073302</v>
          </cell>
          <cell r="C1707" t="str">
            <v>30708</v>
          </cell>
          <cell r="D1707">
            <v>3302</v>
          </cell>
          <cell r="E1707">
            <v>45000</v>
          </cell>
          <cell r="F1707">
            <v>3750</v>
          </cell>
          <cell r="G1707">
            <v>3750</v>
          </cell>
          <cell r="H1707">
            <v>3750</v>
          </cell>
          <cell r="I1707">
            <v>3750</v>
          </cell>
          <cell r="J1707">
            <v>3750</v>
          </cell>
          <cell r="K1707">
            <v>3750</v>
          </cell>
          <cell r="L1707">
            <v>3750</v>
          </cell>
          <cell r="M1707">
            <v>3750</v>
          </cell>
          <cell r="N1707">
            <v>3750</v>
          </cell>
          <cell r="O1707">
            <v>3750</v>
          </cell>
          <cell r="P1707">
            <v>3750</v>
          </cell>
          <cell r="Q1707">
            <v>3750</v>
          </cell>
        </row>
        <row r="1708">
          <cell r="B1708" t="str">
            <v>30708073303</v>
          </cell>
          <cell r="C1708" t="str">
            <v>30708</v>
          </cell>
          <cell r="D1708">
            <v>3303</v>
          </cell>
          <cell r="E1708">
            <v>2100</v>
          </cell>
          <cell r="F1708">
            <v>180</v>
          </cell>
          <cell r="G1708">
            <v>180</v>
          </cell>
          <cell r="H1708">
            <v>180</v>
          </cell>
          <cell r="I1708">
            <v>180</v>
          </cell>
          <cell r="J1708">
            <v>180</v>
          </cell>
          <cell r="K1708">
            <v>180</v>
          </cell>
          <cell r="L1708">
            <v>180</v>
          </cell>
          <cell r="M1708">
            <v>180</v>
          </cell>
          <cell r="N1708">
            <v>180</v>
          </cell>
          <cell r="O1708">
            <v>180</v>
          </cell>
          <cell r="P1708">
            <v>180</v>
          </cell>
          <cell r="Q1708">
            <v>120</v>
          </cell>
        </row>
        <row r="1709">
          <cell r="B1709" t="str">
            <v>30708073402</v>
          </cell>
          <cell r="C1709" t="str">
            <v>30708</v>
          </cell>
          <cell r="D1709">
            <v>3402</v>
          </cell>
          <cell r="E1709">
            <v>7098</v>
          </cell>
          <cell r="F1709">
            <v>3598</v>
          </cell>
          <cell r="G1709">
            <v>700</v>
          </cell>
          <cell r="H1709">
            <v>700</v>
          </cell>
          <cell r="I1709">
            <v>700</v>
          </cell>
          <cell r="J1709">
            <v>700</v>
          </cell>
          <cell r="K1709">
            <v>700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</row>
        <row r="1710">
          <cell r="B1710" t="str">
            <v>30709071302</v>
          </cell>
          <cell r="C1710" t="str">
            <v>30709</v>
          </cell>
          <cell r="D1710">
            <v>1302</v>
          </cell>
          <cell r="E1710">
            <v>132000</v>
          </cell>
          <cell r="F1710">
            <v>11000</v>
          </cell>
          <cell r="G1710">
            <v>11000</v>
          </cell>
          <cell r="H1710">
            <v>11000</v>
          </cell>
          <cell r="I1710">
            <v>11000</v>
          </cell>
          <cell r="J1710">
            <v>11000</v>
          </cell>
          <cell r="K1710">
            <v>11000</v>
          </cell>
          <cell r="L1710">
            <v>11000</v>
          </cell>
          <cell r="M1710">
            <v>11000</v>
          </cell>
          <cell r="N1710">
            <v>11000</v>
          </cell>
          <cell r="O1710">
            <v>11000</v>
          </cell>
          <cell r="P1710">
            <v>11000</v>
          </cell>
          <cell r="Q1710">
            <v>11000</v>
          </cell>
        </row>
        <row r="1711">
          <cell r="B1711" t="str">
            <v>30709072103</v>
          </cell>
          <cell r="C1711" t="str">
            <v>30709</v>
          </cell>
          <cell r="D1711">
            <v>2103</v>
          </cell>
          <cell r="E1711">
            <v>22900</v>
          </cell>
          <cell r="F1711">
            <v>1908</v>
          </cell>
          <cell r="G1711">
            <v>1908</v>
          </cell>
          <cell r="H1711">
            <v>1908</v>
          </cell>
          <cell r="I1711">
            <v>1908</v>
          </cell>
          <cell r="J1711">
            <v>1908</v>
          </cell>
          <cell r="K1711">
            <v>1908</v>
          </cell>
          <cell r="L1711">
            <v>1908</v>
          </cell>
          <cell r="M1711">
            <v>1908</v>
          </cell>
          <cell r="N1711">
            <v>1908</v>
          </cell>
          <cell r="O1711">
            <v>1908</v>
          </cell>
          <cell r="P1711">
            <v>1908</v>
          </cell>
          <cell r="Q1711">
            <v>1912</v>
          </cell>
        </row>
        <row r="1712">
          <cell r="B1712" t="str">
            <v>30709072105</v>
          </cell>
          <cell r="C1712" t="str">
            <v>30709</v>
          </cell>
          <cell r="D1712">
            <v>2105</v>
          </cell>
          <cell r="E1712">
            <v>1294700</v>
          </cell>
          <cell r="F1712">
            <v>107891</v>
          </cell>
          <cell r="G1712">
            <v>107891</v>
          </cell>
          <cell r="H1712">
            <v>107891</v>
          </cell>
          <cell r="I1712">
            <v>107891</v>
          </cell>
          <cell r="J1712">
            <v>107891</v>
          </cell>
          <cell r="K1712">
            <v>107891</v>
          </cell>
          <cell r="L1712">
            <v>107891</v>
          </cell>
          <cell r="M1712">
            <v>107891</v>
          </cell>
          <cell r="N1712">
            <v>107891</v>
          </cell>
          <cell r="O1712">
            <v>107891</v>
          </cell>
          <cell r="P1712">
            <v>107891</v>
          </cell>
          <cell r="Q1712">
            <v>107899</v>
          </cell>
        </row>
        <row r="1713">
          <cell r="B1713" t="str">
            <v>30709072202</v>
          </cell>
          <cell r="C1713" t="str">
            <v>30709</v>
          </cell>
          <cell r="D1713">
            <v>2202</v>
          </cell>
          <cell r="E1713">
            <v>164311</v>
          </cell>
          <cell r="F1713">
            <v>13693</v>
          </cell>
          <cell r="G1713">
            <v>13693</v>
          </cell>
          <cell r="H1713">
            <v>13693</v>
          </cell>
          <cell r="I1713">
            <v>13693</v>
          </cell>
          <cell r="J1713">
            <v>13693</v>
          </cell>
          <cell r="K1713">
            <v>13693</v>
          </cell>
          <cell r="L1713">
            <v>13693</v>
          </cell>
          <cell r="M1713">
            <v>13693</v>
          </cell>
          <cell r="N1713">
            <v>13693</v>
          </cell>
          <cell r="O1713">
            <v>13693</v>
          </cell>
          <cell r="P1713">
            <v>13693</v>
          </cell>
          <cell r="Q1713">
            <v>13688</v>
          </cell>
        </row>
        <row r="1714">
          <cell r="B1714" t="str">
            <v>30709072207</v>
          </cell>
          <cell r="C1714" t="str">
            <v>30709</v>
          </cell>
          <cell r="D1714">
            <v>2207</v>
          </cell>
          <cell r="E1714">
            <v>63308</v>
          </cell>
          <cell r="F1714">
            <v>5276</v>
          </cell>
          <cell r="G1714">
            <v>5276</v>
          </cell>
          <cell r="H1714">
            <v>5276</v>
          </cell>
          <cell r="I1714">
            <v>5276</v>
          </cell>
          <cell r="J1714">
            <v>5276</v>
          </cell>
          <cell r="K1714">
            <v>5276</v>
          </cell>
          <cell r="L1714">
            <v>5276</v>
          </cell>
          <cell r="M1714">
            <v>5276</v>
          </cell>
          <cell r="N1714">
            <v>5276</v>
          </cell>
          <cell r="O1714">
            <v>5276</v>
          </cell>
          <cell r="P1714">
            <v>5276</v>
          </cell>
          <cell r="Q1714">
            <v>5272</v>
          </cell>
        </row>
        <row r="1715">
          <cell r="B1715" t="str">
            <v>30709072701</v>
          </cell>
          <cell r="C1715" t="str">
            <v>30709</v>
          </cell>
          <cell r="D1715">
            <v>2701</v>
          </cell>
          <cell r="E1715">
            <v>130800</v>
          </cell>
          <cell r="F1715">
            <v>10900</v>
          </cell>
          <cell r="G1715">
            <v>10900</v>
          </cell>
          <cell r="H1715">
            <v>10900</v>
          </cell>
          <cell r="I1715">
            <v>10900</v>
          </cell>
          <cell r="J1715">
            <v>10900</v>
          </cell>
          <cell r="K1715">
            <v>10900</v>
          </cell>
          <cell r="L1715">
            <v>10900</v>
          </cell>
          <cell r="M1715">
            <v>10900</v>
          </cell>
          <cell r="N1715">
            <v>10900</v>
          </cell>
          <cell r="O1715">
            <v>10900</v>
          </cell>
          <cell r="P1715">
            <v>10900</v>
          </cell>
          <cell r="Q1715">
            <v>10900</v>
          </cell>
        </row>
        <row r="1716">
          <cell r="B1716" t="str">
            <v>30709072702</v>
          </cell>
          <cell r="C1716" t="str">
            <v>30709</v>
          </cell>
          <cell r="D1716">
            <v>2702</v>
          </cell>
          <cell r="E1716">
            <v>64200</v>
          </cell>
          <cell r="F1716">
            <v>5350</v>
          </cell>
          <cell r="G1716">
            <v>5350</v>
          </cell>
          <cell r="H1716">
            <v>5350</v>
          </cell>
          <cell r="I1716">
            <v>5350</v>
          </cell>
          <cell r="J1716">
            <v>5350</v>
          </cell>
          <cell r="K1716">
            <v>5350</v>
          </cell>
          <cell r="L1716">
            <v>5350</v>
          </cell>
          <cell r="M1716">
            <v>5350</v>
          </cell>
          <cell r="N1716">
            <v>5350</v>
          </cell>
          <cell r="O1716">
            <v>5350</v>
          </cell>
          <cell r="P1716">
            <v>5350</v>
          </cell>
          <cell r="Q1716">
            <v>5350</v>
          </cell>
        </row>
        <row r="1717">
          <cell r="B1717" t="str">
            <v>30709072704</v>
          </cell>
          <cell r="C1717" t="str">
            <v>30709</v>
          </cell>
          <cell r="D1717">
            <v>2704</v>
          </cell>
          <cell r="E1717">
            <v>7100</v>
          </cell>
          <cell r="F1717">
            <v>592</v>
          </cell>
          <cell r="G1717">
            <v>592</v>
          </cell>
          <cell r="H1717">
            <v>592</v>
          </cell>
          <cell r="I1717">
            <v>592</v>
          </cell>
          <cell r="J1717">
            <v>592</v>
          </cell>
          <cell r="K1717">
            <v>592</v>
          </cell>
          <cell r="L1717">
            <v>592</v>
          </cell>
          <cell r="M1717">
            <v>592</v>
          </cell>
          <cell r="N1717">
            <v>592</v>
          </cell>
          <cell r="O1717">
            <v>592</v>
          </cell>
          <cell r="P1717">
            <v>592</v>
          </cell>
          <cell r="Q1717">
            <v>588</v>
          </cell>
        </row>
        <row r="1718">
          <cell r="B1718" t="str">
            <v>30709072900</v>
          </cell>
          <cell r="C1718" t="str">
            <v>30709</v>
          </cell>
          <cell r="D1718">
            <v>2900</v>
          </cell>
          <cell r="E1718">
            <v>42693</v>
          </cell>
          <cell r="F1718">
            <v>3558</v>
          </cell>
          <cell r="G1718">
            <v>3558</v>
          </cell>
          <cell r="H1718">
            <v>3558</v>
          </cell>
          <cell r="I1718">
            <v>3558</v>
          </cell>
          <cell r="J1718">
            <v>3558</v>
          </cell>
          <cell r="K1718">
            <v>3558</v>
          </cell>
          <cell r="L1718">
            <v>3558</v>
          </cell>
          <cell r="M1718">
            <v>3558</v>
          </cell>
          <cell r="N1718">
            <v>3558</v>
          </cell>
          <cell r="O1718">
            <v>3558</v>
          </cell>
          <cell r="P1718">
            <v>3558</v>
          </cell>
          <cell r="Q1718">
            <v>3555</v>
          </cell>
        </row>
        <row r="1719">
          <cell r="B1719" t="str">
            <v>30709072908</v>
          </cell>
          <cell r="C1719" t="str">
            <v>30709</v>
          </cell>
          <cell r="D1719">
            <v>2908</v>
          </cell>
          <cell r="E1719">
            <v>8667</v>
          </cell>
          <cell r="F1719">
            <v>722</v>
          </cell>
          <cell r="G1719">
            <v>722</v>
          </cell>
          <cell r="H1719">
            <v>722</v>
          </cell>
          <cell r="I1719">
            <v>722</v>
          </cell>
          <cell r="J1719">
            <v>722</v>
          </cell>
          <cell r="K1719">
            <v>722</v>
          </cell>
          <cell r="L1719">
            <v>722</v>
          </cell>
          <cell r="M1719">
            <v>722</v>
          </cell>
          <cell r="N1719">
            <v>722</v>
          </cell>
          <cell r="O1719">
            <v>722</v>
          </cell>
          <cell r="P1719">
            <v>722</v>
          </cell>
          <cell r="Q1719">
            <v>725</v>
          </cell>
        </row>
        <row r="1720">
          <cell r="B1720" t="str">
            <v>30709073101</v>
          </cell>
          <cell r="C1720" t="str">
            <v>30709</v>
          </cell>
          <cell r="D1720">
            <v>3101</v>
          </cell>
          <cell r="E1720">
            <v>31355</v>
          </cell>
          <cell r="F1720">
            <v>2613</v>
          </cell>
          <cell r="G1720">
            <v>2613</v>
          </cell>
          <cell r="H1720">
            <v>2613</v>
          </cell>
          <cell r="I1720">
            <v>2613</v>
          </cell>
          <cell r="J1720">
            <v>2613</v>
          </cell>
          <cell r="K1720">
            <v>2613</v>
          </cell>
          <cell r="L1720">
            <v>2613</v>
          </cell>
          <cell r="M1720">
            <v>2613</v>
          </cell>
          <cell r="N1720">
            <v>2613</v>
          </cell>
          <cell r="O1720">
            <v>2613</v>
          </cell>
          <cell r="P1720">
            <v>2613</v>
          </cell>
          <cell r="Q1720">
            <v>2612</v>
          </cell>
        </row>
        <row r="1721">
          <cell r="B1721" t="str">
            <v>30709073103</v>
          </cell>
          <cell r="C1721" t="str">
            <v>30709</v>
          </cell>
          <cell r="D1721">
            <v>3103</v>
          </cell>
          <cell r="E1721">
            <v>8988</v>
          </cell>
          <cell r="F1721">
            <v>749</v>
          </cell>
          <cell r="G1721">
            <v>749</v>
          </cell>
          <cell r="H1721">
            <v>749</v>
          </cell>
          <cell r="I1721">
            <v>749</v>
          </cell>
          <cell r="J1721">
            <v>749</v>
          </cell>
          <cell r="K1721">
            <v>749</v>
          </cell>
          <cell r="L1721">
            <v>749</v>
          </cell>
          <cell r="M1721">
            <v>749</v>
          </cell>
          <cell r="N1721">
            <v>749</v>
          </cell>
          <cell r="O1721">
            <v>749</v>
          </cell>
          <cell r="P1721">
            <v>749</v>
          </cell>
          <cell r="Q1721">
            <v>749</v>
          </cell>
        </row>
        <row r="1722">
          <cell r="B1722" t="str">
            <v>30709073302</v>
          </cell>
          <cell r="C1722" t="str">
            <v>30709</v>
          </cell>
          <cell r="D1722">
            <v>3302</v>
          </cell>
          <cell r="E1722">
            <v>208400</v>
          </cell>
          <cell r="F1722">
            <v>17367</v>
          </cell>
          <cell r="G1722">
            <v>17367</v>
          </cell>
          <cell r="H1722">
            <v>17367</v>
          </cell>
          <cell r="I1722">
            <v>17367</v>
          </cell>
          <cell r="J1722">
            <v>17367</v>
          </cell>
          <cell r="K1722">
            <v>17367</v>
          </cell>
          <cell r="L1722">
            <v>17367</v>
          </cell>
          <cell r="M1722">
            <v>17367</v>
          </cell>
          <cell r="N1722">
            <v>17367</v>
          </cell>
          <cell r="O1722">
            <v>17367</v>
          </cell>
          <cell r="P1722">
            <v>17367</v>
          </cell>
          <cell r="Q1722">
            <v>17363</v>
          </cell>
        </row>
        <row r="1723">
          <cell r="B1723" t="str">
            <v>30709073303</v>
          </cell>
          <cell r="C1723" t="str">
            <v>30709</v>
          </cell>
          <cell r="D1723">
            <v>3303</v>
          </cell>
          <cell r="E1723">
            <v>12095</v>
          </cell>
          <cell r="F1723">
            <v>1008</v>
          </cell>
          <cell r="G1723">
            <v>1008</v>
          </cell>
          <cell r="H1723">
            <v>1008</v>
          </cell>
          <cell r="I1723">
            <v>1008</v>
          </cell>
          <cell r="J1723">
            <v>1008</v>
          </cell>
          <cell r="K1723">
            <v>1008</v>
          </cell>
          <cell r="L1723">
            <v>1008</v>
          </cell>
          <cell r="M1723">
            <v>1008</v>
          </cell>
          <cell r="N1723">
            <v>1008</v>
          </cell>
          <cell r="O1723">
            <v>1008</v>
          </cell>
          <cell r="P1723">
            <v>1008</v>
          </cell>
          <cell r="Q1723">
            <v>1007</v>
          </cell>
        </row>
        <row r="1724">
          <cell r="B1724" t="str">
            <v>30709073404</v>
          </cell>
          <cell r="C1724" t="str">
            <v>30709</v>
          </cell>
          <cell r="D1724">
            <v>3404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</row>
        <row r="1725">
          <cell r="B1725" t="str">
            <v>30710072105</v>
          </cell>
          <cell r="C1725" t="str">
            <v>30710</v>
          </cell>
          <cell r="D1725">
            <v>2105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</row>
        <row r="1726">
          <cell r="B1726" t="str">
            <v>30710072202</v>
          </cell>
          <cell r="C1726" t="str">
            <v>30710</v>
          </cell>
          <cell r="D1726">
            <v>2202</v>
          </cell>
          <cell r="E1726">
            <v>12595</v>
          </cell>
          <cell r="F1726">
            <v>1050</v>
          </cell>
          <cell r="G1726">
            <v>1050</v>
          </cell>
          <cell r="H1726">
            <v>1050</v>
          </cell>
          <cell r="I1726">
            <v>1050</v>
          </cell>
          <cell r="J1726">
            <v>1050</v>
          </cell>
          <cell r="K1726">
            <v>1050</v>
          </cell>
          <cell r="L1726">
            <v>1050</v>
          </cell>
          <cell r="M1726">
            <v>1050</v>
          </cell>
          <cell r="N1726">
            <v>1050</v>
          </cell>
          <cell r="O1726">
            <v>1050</v>
          </cell>
          <cell r="P1726">
            <v>1050</v>
          </cell>
          <cell r="Q1726">
            <v>1045</v>
          </cell>
        </row>
        <row r="1727">
          <cell r="B1727" t="str">
            <v>30710072306</v>
          </cell>
          <cell r="C1727" t="str">
            <v>30710</v>
          </cell>
          <cell r="D1727">
            <v>2306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</row>
        <row r="1728">
          <cell r="B1728" t="str">
            <v>30710072701</v>
          </cell>
          <cell r="C1728" t="str">
            <v>30710</v>
          </cell>
          <cell r="D1728">
            <v>2701</v>
          </cell>
          <cell r="E1728">
            <v>89400</v>
          </cell>
          <cell r="F1728">
            <v>7450</v>
          </cell>
          <cell r="G1728">
            <v>7450</v>
          </cell>
          <cell r="H1728">
            <v>7450</v>
          </cell>
          <cell r="I1728">
            <v>7450</v>
          </cell>
          <cell r="J1728">
            <v>7450</v>
          </cell>
          <cell r="K1728">
            <v>7450</v>
          </cell>
          <cell r="L1728">
            <v>7450</v>
          </cell>
          <cell r="M1728">
            <v>7450</v>
          </cell>
          <cell r="N1728">
            <v>7450</v>
          </cell>
          <cell r="O1728">
            <v>7450</v>
          </cell>
          <cell r="P1728">
            <v>7450</v>
          </cell>
          <cell r="Q1728">
            <v>7450</v>
          </cell>
        </row>
        <row r="1729">
          <cell r="B1729" t="str">
            <v>30710072900</v>
          </cell>
          <cell r="C1729" t="str">
            <v>30710</v>
          </cell>
          <cell r="D1729">
            <v>2900</v>
          </cell>
          <cell r="E1729">
            <v>13380</v>
          </cell>
          <cell r="F1729">
            <v>1115</v>
          </cell>
          <cell r="G1729">
            <v>1115</v>
          </cell>
          <cell r="H1729">
            <v>1115</v>
          </cell>
          <cell r="I1729">
            <v>1115</v>
          </cell>
          <cell r="J1729">
            <v>1115</v>
          </cell>
          <cell r="K1729">
            <v>1115</v>
          </cell>
          <cell r="L1729">
            <v>1115</v>
          </cell>
          <cell r="M1729">
            <v>1115</v>
          </cell>
          <cell r="N1729">
            <v>1115</v>
          </cell>
          <cell r="O1729">
            <v>1115</v>
          </cell>
          <cell r="P1729">
            <v>1115</v>
          </cell>
          <cell r="Q1729">
            <v>1115</v>
          </cell>
        </row>
        <row r="1730">
          <cell r="B1730" t="str">
            <v>30710072907</v>
          </cell>
          <cell r="C1730" t="str">
            <v>30710</v>
          </cell>
          <cell r="D1730">
            <v>2907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</row>
        <row r="1731">
          <cell r="B1731" t="str">
            <v>30710072908</v>
          </cell>
          <cell r="C1731" t="str">
            <v>30710</v>
          </cell>
          <cell r="D1731">
            <v>2908</v>
          </cell>
          <cell r="E1731">
            <v>6638</v>
          </cell>
          <cell r="F1731">
            <v>553</v>
          </cell>
          <cell r="G1731">
            <v>553</v>
          </cell>
          <cell r="H1731">
            <v>553</v>
          </cell>
          <cell r="I1731">
            <v>553</v>
          </cell>
          <cell r="J1731">
            <v>553</v>
          </cell>
          <cell r="K1731">
            <v>553</v>
          </cell>
          <cell r="L1731">
            <v>553</v>
          </cell>
          <cell r="M1731">
            <v>553</v>
          </cell>
          <cell r="N1731">
            <v>553</v>
          </cell>
          <cell r="O1731">
            <v>553</v>
          </cell>
          <cell r="P1731">
            <v>553</v>
          </cell>
          <cell r="Q1731">
            <v>555</v>
          </cell>
        </row>
        <row r="1732">
          <cell r="B1732" t="str">
            <v>30710073111</v>
          </cell>
          <cell r="C1732" t="str">
            <v>30710</v>
          </cell>
          <cell r="D1732">
            <v>3111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</row>
        <row r="1733">
          <cell r="B1733" t="str">
            <v>30710073302</v>
          </cell>
          <cell r="C1733" t="str">
            <v>30710</v>
          </cell>
          <cell r="D1733">
            <v>3302</v>
          </cell>
          <cell r="E1733">
            <v>236300</v>
          </cell>
          <cell r="F1733">
            <v>19692</v>
          </cell>
          <cell r="G1733">
            <v>19692</v>
          </cell>
          <cell r="H1733">
            <v>19692</v>
          </cell>
          <cell r="I1733">
            <v>19692</v>
          </cell>
          <cell r="J1733">
            <v>19692</v>
          </cell>
          <cell r="K1733">
            <v>19692</v>
          </cell>
          <cell r="L1733">
            <v>19692</v>
          </cell>
          <cell r="M1733">
            <v>19692</v>
          </cell>
          <cell r="N1733">
            <v>19692</v>
          </cell>
          <cell r="O1733">
            <v>19692</v>
          </cell>
          <cell r="P1733">
            <v>19692</v>
          </cell>
          <cell r="Q1733">
            <v>19688</v>
          </cell>
        </row>
        <row r="1734">
          <cell r="B1734" t="str">
            <v>30711072202</v>
          </cell>
          <cell r="C1734" t="str">
            <v>30711</v>
          </cell>
          <cell r="D1734">
            <v>2202</v>
          </cell>
          <cell r="E1734">
            <v>16202</v>
          </cell>
          <cell r="F1734">
            <v>1350</v>
          </cell>
          <cell r="G1734">
            <v>1350</v>
          </cell>
          <cell r="H1734">
            <v>1350</v>
          </cell>
          <cell r="I1734">
            <v>1350</v>
          </cell>
          <cell r="J1734">
            <v>1350</v>
          </cell>
          <cell r="K1734">
            <v>1350</v>
          </cell>
          <cell r="L1734">
            <v>1350</v>
          </cell>
          <cell r="M1734">
            <v>1350</v>
          </cell>
          <cell r="N1734">
            <v>1350</v>
          </cell>
          <cell r="O1734">
            <v>1350</v>
          </cell>
          <cell r="P1734">
            <v>1350</v>
          </cell>
          <cell r="Q1734">
            <v>1352</v>
          </cell>
        </row>
        <row r="1735">
          <cell r="B1735" t="str">
            <v>30711072306</v>
          </cell>
          <cell r="C1735" t="str">
            <v>30711</v>
          </cell>
          <cell r="D1735">
            <v>2306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</row>
        <row r="1736">
          <cell r="B1736" t="str">
            <v>30711072701</v>
          </cell>
          <cell r="C1736" t="str">
            <v>30711</v>
          </cell>
          <cell r="D1736">
            <v>2701</v>
          </cell>
          <cell r="E1736">
            <v>34900</v>
          </cell>
          <cell r="F1736">
            <v>2908</v>
          </cell>
          <cell r="G1736">
            <v>2908</v>
          </cell>
          <cell r="H1736">
            <v>2908</v>
          </cell>
          <cell r="I1736">
            <v>2908</v>
          </cell>
          <cell r="J1736">
            <v>2908</v>
          </cell>
          <cell r="K1736">
            <v>2908</v>
          </cell>
          <cell r="L1736">
            <v>2908</v>
          </cell>
          <cell r="M1736">
            <v>2908</v>
          </cell>
          <cell r="N1736">
            <v>2908</v>
          </cell>
          <cell r="O1736">
            <v>2908</v>
          </cell>
          <cell r="P1736">
            <v>2908</v>
          </cell>
          <cell r="Q1736">
            <v>2912</v>
          </cell>
        </row>
        <row r="1737">
          <cell r="B1737" t="str">
            <v>30711072900</v>
          </cell>
          <cell r="C1737" t="str">
            <v>30711</v>
          </cell>
          <cell r="D1737">
            <v>2900</v>
          </cell>
          <cell r="E1737">
            <v>13264</v>
          </cell>
          <cell r="F1737">
            <v>1105</v>
          </cell>
          <cell r="G1737">
            <v>1105</v>
          </cell>
          <cell r="H1737">
            <v>1105</v>
          </cell>
          <cell r="I1737">
            <v>1105</v>
          </cell>
          <cell r="J1737">
            <v>1105</v>
          </cell>
          <cell r="K1737">
            <v>1105</v>
          </cell>
          <cell r="L1737">
            <v>1105</v>
          </cell>
          <cell r="M1737">
            <v>1105</v>
          </cell>
          <cell r="N1737">
            <v>1105</v>
          </cell>
          <cell r="O1737">
            <v>1105</v>
          </cell>
          <cell r="P1737">
            <v>1105</v>
          </cell>
          <cell r="Q1737">
            <v>1109</v>
          </cell>
        </row>
        <row r="1738">
          <cell r="B1738" t="str">
            <v>30711072907</v>
          </cell>
          <cell r="C1738" t="str">
            <v>30711</v>
          </cell>
          <cell r="D1738">
            <v>2907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</row>
        <row r="1739">
          <cell r="B1739" t="str">
            <v>30711072908</v>
          </cell>
          <cell r="C1739" t="str">
            <v>30711</v>
          </cell>
          <cell r="D1739">
            <v>2908</v>
          </cell>
          <cell r="E1739">
            <v>4712</v>
          </cell>
          <cell r="F1739">
            <v>393</v>
          </cell>
          <cell r="G1739">
            <v>393</v>
          </cell>
          <cell r="H1739">
            <v>393</v>
          </cell>
          <cell r="I1739">
            <v>393</v>
          </cell>
          <cell r="J1739">
            <v>393</v>
          </cell>
          <cell r="K1739">
            <v>393</v>
          </cell>
          <cell r="L1739">
            <v>393</v>
          </cell>
          <cell r="M1739">
            <v>393</v>
          </cell>
          <cell r="N1739">
            <v>393</v>
          </cell>
          <cell r="O1739">
            <v>393</v>
          </cell>
          <cell r="P1739">
            <v>393</v>
          </cell>
          <cell r="Q1739">
            <v>389</v>
          </cell>
        </row>
        <row r="1740">
          <cell r="B1740" t="str">
            <v>30711073302</v>
          </cell>
          <cell r="C1740" t="str">
            <v>30711</v>
          </cell>
          <cell r="D1740">
            <v>3302</v>
          </cell>
          <cell r="E1740">
            <v>79300</v>
          </cell>
          <cell r="F1740">
            <v>6608</v>
          </cell>
          <cell r="G1740">
            <v>6608</v>
          </cell>
          <cell r="H1740">
            <v>6608</v>
          </cell>
          <cell r="I1740">
            <v>6608</v>
          </cell>
          <cell r="J1740">
            <v>6608</v>
          </cell>
          <cell r="K1740">
            <v>6608</v>
          </cell>
          <cell r="L1740">
            <v>6608</v>
          </cell>
          <cell r="M1740">
            <v>6608</v>
          </cell>
          <cell r="N1740">
            <v>6608</v>
          </cell>
          <cell r="O1740">
            <v>6608</v>
          </cell>
          <cell r="P1740">
            <v>6608</v>
          </cell>
          <cell r="Q1740">
            <v>6612</v>
          </cell>
        </row>
        <row r="1741">
          <cell r="B1741" t="str">
            <v>30712072202</v>
          </cell>
          <cell r="C1741" t="str">
            <v>30712</v>
          </cell>
          <cell r="D1741">
            <v>2202</v>
          </cell>
          <cell r="E1741">
            <v>25920</v>
          </cell>
          <cell r="F1741">
            <v>2160</v>
          </cell>
          <cell r="G1741">
            <v>2160</v>
          </cell>
          <cell r="H1741">
            <v>2160</v>
          </cell>
          <cell r="I1741">
            <v>2160</v>
          </cell>
          <cell r="J1741">
            <v>2160</v>
          </cell>
          <cell r="K1741">
            <v>2160</v>
          </cell>
          <cell r="L1741">
            <v>2160</v>
          </cell>
          <cell r="M1741">
            <v>2160</v>
          </cell>
          <cell r="N1741">
            <v>2160</v>
          </cell>
          <cell r="O1741">
            <v>2160</v>
          </cell>
          <cell r="P1741">
            <v>2160</v>
          </cell>
          <cell r="Q1741">
            <v>2160</v>
          </cell>
        </row>
        <row r="1742">
          <cell r="B1742" t="str">
            <v>30712072306</v>
          </cell>
          <cell r="C1742" t="str">
            <v>30712</v>
          </cell>
          <cell r="D1742">
            <v>2306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</row>
        <row r="1743">
          <cell r="B1743" t="str">
            <v>30712072701</v>
          </cell>
          <cell r="C1743" t="str">
            <v>30712</v>
          </cell>
          <cell r="D1743">
            <v>2701</v>
          </cell>
          <cell r="E1743">
            <v>53800</v>
          </cell>
          <cell r="F1743">
            <v>4483</v>
          </cell>
          <cell r="G1743">
            <v>4483</v>
          </cell>
          <cell r="H1743">
            <v>4483</v>
          </cell>
          <cell r="I1743">
            <v>4483</v>
          </cell>
          <cell r="J1743">
            <v>4483</v>
          </cell>
          <cell r="K1743">
            <v>4483</v>
          </cell>
          <cell r="L1743">
            <v>4483</v>
          </cell>
          <cell r="M1743">
            <v>4483</v>
          </cell>
          <cell r="N1743">
            <v>4483</v>
          </cell>
          <cell r="O1743">
            <v>4483</v>
          </cell>
          <cell r="P1743">
            <v>4483</v>
          </cell>
          <cell r="Q1743">
            <v>4487</v>
          </cell>
        </row>
        <row r="1744">
          <cell r="B1744" t="str">
            <v>30712072900</v>
          </cell>
          <cell r="C1744" t="str">
            <v>30712</v>
          </cell>
          <cell r="D1744">
            <v>2900</v>
          </cell>
          <cell r="E1744">
            <v>12840</v>
          </cell>
          <cell r="F1744">
            <v>1070</v>
          </cell>
          <cell r="G1744">
            <v>1070</v>
          </cell>
          <cell r="H1744">
            <v>1070</v>
          </cell>
          <cell r="I1744">
            <v>1070</v>
          </cell>
          <cell r="J1744">
            <v>1070</v>
          </cell>
          <cell r="K1744">
            <v>1070</v>
          </cell>
          <cell r="L1744">
            <v>1070</v>
          </cell>
          <cell r="M1744">
            <v>1070</v>
          </cell>
          <cell r="N1744">
            <v>1070</v>
          </cell>
          <cell r="O1744">
            <v>1070</v>
          </cell>
          <cell r="P1744">
            <v>1070</v>
          </cell>
          <cell r="Q1744">
            <v>1070</v>
          </cell>
        </row>
        <row r="1745">
          <cell r="B1745" t="str">
            <v>30712072907</v>
          </cell>
          <cell r="C1745" t="str">
            <v>30712</v>
          </cell>
          <cell r="D1745">
            <v>2907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</row>
        <row r="1746">
          <cell r="B1746" t="str">
            <v>30712072908</v>
          </cell>
          <cell r="C1746" t="str">
            <v>30712</v>
          </cell>
          <cell r="D1746">
            <v>2908</v>
          </cell>
          <cell r="E1746">
            <v>4918</v>
          </cell>
          <cell r="F1746">
            <v>410</v>
          </cell>
          <cell r="G1746">
            <v>410</v>
          </cell>
          <cell r="H1746">
            <v>410</v>
          </cell>
          <cell r="I1746">
            <v>410</v>
          </cell>
          <cell r="J1746">
            <v>410</v>
          </cell>
          <cell r="K1746">
            <v>410</v>
          </cell>
          <cell r="L1746">
            <v>410</v>
          </cell>
          <cell r="M1746">
            <v>410</v>
          </cell>
          <cell r="N1746">
            <v>410</v>
          </cell>
          <cell r="O1746">
            <v>410</v>
          </cell>
          <cell r="P1746">
            <v>410</v>
          </cell>
          <cell r="Q1746">
            <v>408</v>
          </cell>
        </row>
        <row r="1747">
          <cell r="B1747" t="str">
            <v>30712073302</v>
          </cell>
          <cell r="C1747" t="str">
            <v>30712</v>
          </cell>
          <cell r="D1747">
            <v>3302</v>
          </cell>
          <cell r="E1747">
            <v>86400</v>
          </cell>
          <cell r="F1747">
            <v>7200</v>
          </cell>
          <cell r="G1747">
            <v>7200</v>
          </cell>
          <cell r="H1747">
            <v>7200</v>
          </cell>
          <cell r="I1747">
            <v>7200</v>
          </cell>
          <cell r="J1747">
            <v>7200</v>
          </cell>
          <cell r="K1747">
            <v>7200</v>
          </cell>
          <cell r="L1747">
            <v>7200</v>
          </cell>
          <cell r="M1747">
            <v>7200</v>
          </cell>
          <cell r="N1747">
            <v>7200</v>
          </cell>
          <cell r="O1747">
            <v>7200</v>
          </cell>
          <cell r="P1747">
            <v>7200</v>
          </cell>
          <cell r="Q1747">
            <v>7200</v>
          </cell>
        </row>
        <row r="1748">
          <cell r="B1748" t="str">
            <v>30713071401</v>
          </cell>
          <cell r="C1748" t="str">
            <v>30713</v>
          </cell>
          <cell r="D1748">
            <v>1401</v>
          </cell>
          <cell r="E1748">
            <v>204000</v>
          </cell>
          <cell r="F1748">
            <v>17000</v>
          </cell>
          <cell r="G1748">
            <v>17000</v>
          </cell>
          <cell r="H1748">
            <v>17000</v>
          </cell>
          <cell r="I1748">
            <v>17000</v>
          </cell>
          <cell r="J1748">
            <v>17000</v>
          </cell>
          <cell r="K1748">
            <v>17000</v>
          </cell>
          <cell r="L1748">
            <v>17000</v>
          </cell>
          <cell r="M1748">
            <v>17000</v>
          </cell>
          <cell r="N1748">
            <v>17000</v>
          </cell>
          <cell r="O1748">
            <v>17000</v>
          </cell>
          <cell r="P1748">
            <v>17000</v>
          </cell>
          <cell r="Q1748">
            <v>17000</v>
          </cell>
        </row>
        <row r="1749">
          <cell r="B1749" t="str">
            <v>30713072105</v>
          </cell>
          <cell r="C1749" t="str">
            <v>30713</v>
          </cell>
          <cell r="D1749">
            <v>2105</v>
          </cell>
          <cell r="E1749">
            <v>25000</v>
          </cell>
          <cell r="F1749">
            <v>8000</v>
          </cell>
          <cell r="G1749">
            <v>0</v>
          </cell>
          <cell r="H1749">
            <v>8000</v>
          </cell>
          <cell r="I1749">
            <v>0</v>
          </cell>
          <cell r="J1749">
            <v>7000</v>
          </cell>
          <cell r="K1749">
            <v>0</v>
          </cell>
          <cell r="L1749">
            <v>2000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</row>
        <row r="1750">
          <cell r="B1750" t="str">
            <v>30713072202</v>
          </cell>
          <cell r="C1750" t="str">
            <v>30713</v>
          </cell>
          <cell r="D1750">
            <v>2202</v>
          </cell>
          <cell r="E1750">
            <v>21907</v>
          </cell>
          <cell r="F1750">
            <v>1826</v>
          </cell>
          <cell r="G1750">
            <v>1826</v>
          </cell>
          <cell r="H1750">
            <v>1826</v>
          </cell>
          <cell r="I1750">
            <v>1826</v>
          </cell>
          <cell r="J1750">
            <v>1826</v>
          </cell>
          <cell r="K1750">
            <v>1826</v>
          </cell>
          <cell r="L1750">
            <v>1826</v>
          </cell>
          <cell r="M1750">
            <v>1826</v>
          </cell>
          <cell r="N1750">
            <v>1826</v>
          </cell>
          <cell r="O1750">
            <v>1826</v>
          </cell>
          <cell r="P1750">
            <v>1826</v>
          </cell>
          <cell r="Q1750">
            <v>1821</v>
          </cell>
        </row>
        <row r="1751">
          <cell r="B1751" t="str">
            <v>30713072306</v>
          </cell>
          <cell r="C1751" t="str">
            <v>30713</v>
          </cell>
          <cell r="D1751">
            <v>2306</v>
          </cell>
          <cell r="E1751">
            <v>35000</v>
          </cell>
          <cell r="F1751">
            <v>5000</v>
          </cell>
          <cell r="G1751">
            <v>10000</v>
          </cell>
          <cell r="H1751">
            <v>5000</v>
          </cell>
          <cell r="I1751">
            <v>5000</v>
          </cell>
          <cell r="J1751">
            <v>0</v>
          </cell>
          <cell r="K1751">
            <v>5000</v>
          </cell>
          <cell r="L1751">
            <v>0</v>
          </cell>
          <cell r="M1751">
            <v>5000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</row>
        <row r="1752">
          <cell r="B1752" t="str">
            <v>30713072401</v>
          </cell>
          <cell r="C1752" t="str">
            <v>30713</v>
          </cell>
          <cell r="D1752">
            <v>2401</v>
          </cell>
          <cell r="E1752">
            <v>91000</v>
          </cell>
          <cell r="F1752">
            <v>10000</v>
          </cell>
          <cell r="G1752">
            <v>20000</v>
          </cell>
          <cell r="H1752">
            <v>10000</v>
          </cell>
          <cell r="I1752">
            <v>20000</v>
          </cell>
          <cell r="J1752">
            <v>10000</v>
          </cell>
          <cell r="K1752">
            <v>10000</v>
          </cell>
          <cell r="L1752">
            <v>11000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</row>
        <row r="1753">
          <cell r="B1753" t="str">
            <v>30713072701</v>
          </cell>
          <cell r="C1753" t="str">
            <v>30713</v>
          </cell>
          <cell r="D1753">
            <v>2701</v>
          </cell>
          <cell r="E1753">
            <v>96900</v>
          </cell>
          <cell r="F1753">
            <v>8075</v>
          </cell>
          <cell r="G1753">
            <v>8075</v>
          </cell>
          <cell r="H1753">
            <v>8075</v>
          </cell>
          <cell r="I1753">
            <v>8075</v>
          </cell>
          <cell r="J1753">
            <v>8075</v>
          </cell>
          <cell r="K1753">
            <v>8075</v>
          </cell>
          <cell r="L1753">
            <v>8075</v>
          </cell>
          <cell r="M1753">
            <v>8075</v>
          </cell>
          <cell r="N1753">
            <v>8075</v>
          </cell>
          <cell r="O1753">
            <v>8075</v>
          </cell>
          <cell r="P1753">
            <v>8075</v>
          </cell>
          <cell r="Q1753">
            <v>8075</v>
          </cell>
        </row>
        <row r="1754">
          <cell r="B1754" t="str">
            <v>30713072900</v>
          </cell>
          <cell r="C1754" t="str">
            <v>30713</v>
          </cell>
          <cell r="D1754">
            <v>2900</v>
          </cell>
          <cell r="E1754">
            <v>51910</v>
          </cell>
          <cell r="F1754">
            <v>1409</v>
          </cell>
          <cell r="G1754">
            <v>11409</v>
          </cell>
          <cell r="H1754">
            <v>1409</v>
          </cell>
          <cell r="I1754">
            <v>11409</v>
          </cell>
          <cell r="J1754">
            <v>1409</v>
          </cell>
          <cell r="K1754">
            <v>11409</v>
          </cell>
          <cell r="L1754">
            <v>6409</v>
          </cell>
          <cell r="M1754">
            <v>1409</v>
          </cell>
          <cell r="N1754">
            <v>1409</v>
          </cell>
          <cell r="O1754">
            <v>1409</v>
          </cell>
          <cell r="P1754">
            <v>1409</v>
          </cell>
          <cell r="Q1754">
            <v>1411</v>
          </cell>
        </row>
        <row r="1755">
          <cell r="B1755" t="str">
            <v>30713072907</v>
          </cell>
          <cell r="C1755" t="str">
            <v>30713</v>
          </cell>
          <cell r="D1755">
            <v>2907</v>
          </cell>
          <cell r="E1755">
            <v>186810</v>
          </cell>
          <cell r="F1755">
            <v>20568</v>
          </cell>
          <cell r="G1755">
            <v>30568</v>
          </cell>
          <cell r="H1755">
            <v>20568</v>
          </cell>
          <cell r="I1755">
            <v>20568</v>
          </cell>
          <cell r="J1755">
            <v>20568</v>
          </cell>
          <cell r="K1755">
            <v>20568</v>
          </cell>
          <cell r="L1755">
            <v>20568</v>
          </cell>
          <cell r="M1755">
            <v>10568</v>
          </cell>
          <cell r="N1755">
            <v>10568</v>
          </cell>
          <cell r="O1755">
            <v>10568</v>
          </cell>
          <cell r="P1755">
            <v>568</v>
          </cell>
          <cell r="Q1755">
            <v>562</v>
          </cell>
        </row>
        <row r="1756">
          <cell r="B1756" t="str">
            <v>30713072908</v>
          </cell>
          <cell r="C1756" t="str">
            <v>30713</v>
          </cell>
          <cell r="D1756">
            <v>2908</v>
          </cell>
          <cell r="E1756">
            <v>108025</v>
          </cell>
          <cell r="F1756">
            <v>20669</v>
          </cell>
          <cell r="G1756">
            <v>30669</v>
          </cell>
          <cell r="H1756">
            <v>20669</v>
          </cell>
          <cell r="I1756">
            <v>10669</v>
          </cell>
          <cell r="J1756">
            <v>10669</v>
          </cell>
          <cell r="K1756">
            <v>5669</v>
          </cell>
          <cell r="L1756">
            <v>5669</v>
          </cell>
          <cell r="M1756">
            <v>669</v>
          </cell>
          <cell r="N1756">
            <v>669</v>
          </cell>
          <cell r="O1756">
            <v>669</v>
          </cell>
          <cell r="P1756">
            <v>669</v>
          </cell>
          <cell r="Q1756">
            <v>666</v>
          </cell>
        </row>
        <row r="1757">
          <cell r="B1757" t="str">
            <v>30713073101</v>
          </cell>
          <cell r="C1757" t="str">
            <v>30713</v>
          </cell>
          <cell r="D1757">
            <v>3101</v>
          </cell>
          <cell r="E1757">
            <v>46227</v>
          </cell>
          <cell r="F1757">
            <v>3852</v>
          </cell>
          <cell r="G1757">
            <v>3852</v>
          </cell>
          <cell r="H1757">
            <v>3852</v>
          </cell>
          <cell r="I1757">
            <v>3852</v>
          </cell>
          <cell r="J1757">
            <v>3852</v>
          </cell>
          <cell r="K1757">
            <v>3852</v>
          </cell>
          <cell r="L1757">
            <v>3852</v>
          </cell>
          <cell r="M1757">
            <v>3852</v>
          </cell>
          <cell r="N1757">
            <v>3852</v>
          </cell>
          <cell r="O1757">
            <v>3852</v>
          </cell>
          <cell r="P1757">
            <v>3852</v>
          </cell>
          <cell r="Q1757">
            <v>3855</v>
          </cell>
        </row>
        <row r="1758">
          <cell r="B1758" t="str">
            <v>30713073103</v>
          </cell>
          <cell r="C1758" t="str">
            <v>30713</v>
          </cell>
          <cell r="D1758">
            <v>3103</v>
          </cell>
          <cell r="E1758">
            <v>55212</v>
          </cell>
          <cell r="F1758">
            <v>4601</v>
          </cell>
          <cell r="G1758">
            <v>4601</v>
          </cell>
          <cell r="H1758">
            <v>4601</v>
          </cell>
          <cell r="I1758">
            <v>4601</v>
          </cell>
          <cell r="J1758">
            <v>4601</v>
          </cell>
          <cell r="K1758">
            <v>4601</v>
          </cell>
          <cell r="L1758">
            <v>4601</v>
          </cell>
          <cell r="M1758">
            <v>4601</v>
          </cell>
          <cell r="N1758">
            <v>4601</v>
          </cell>
          <cell r="O1758">
            <v>4601</v>
          </cell>
          <cell r="P1758">
            <v>4601</v>
          </cell>
          <cell r="Q1758">
            <v>4601</v>
          </cell>
        </row>
        <row r="1759">
          <cell r="B1759" t="str">
            <v>30713073111</v>
          </cell>
          <cell r="C1759" t="str">
            <v>30713</v>
          </cell>
          <cell r="D1759">
            <v>3111</v>
          </cell>
          <cell r="E1759">
            <v>130000</v>
          </cell>
          <cell r="F1759">
            <v>15000</v>
          </cell>
          <cell r="G1759">
            <v>15000</v>
          </cell>
          <cell r="H1759">
            <v>10000</v>
          </cell>
          <cell r="I1759">
            <v>10000</v>
          </cell>
          <cell r="J1759">
            <v>20000</v>
          </cell>
          <cell r="K1759">
            <v>10000</v>
          </cell>
          <cell r="L1759">
            <v>15000</v>
          </cell>
          <cell r="M1759">
            <v>15000</v>
          </cell>
          <cell r="N1759">
            <v>20000</v>
          </cell>
          <cell r="O1759">
            <v>0</v>
          </cell>
          <cell r="P1759">
            <v>0</v>
          </cell>
          <cell r="Q1759">
            <v>0</v>
          </cell>
        </row>
        <row r="1760">
          <cell r="B1760" t="str">
            <v>30713073302</v>
          </cell>
          <cell r="C1760" t="str">
            <v>30713</v>
          </cell>
          <cell r="D1760">
            <v>3302</v>
          </cell>
          <cell r="E1760">
            <v>553300</v>
          </cell>
          <cell r="F1760">
            <v>46108</v>
          </cell>
          <cell r="G1760">
            <v>46108</v>
          </cell>
          <cell r="H1760">
            <v>46108</v>
          </cell>
          <cell r="I1760">
            <v>46108</v>
          </cell>
          <cell r="J1760">
            <v>46108</v>
          </cell>
          <cell r="K1760">
            <v>46108</v>
          </cell>
          <cell r="L1760">
            <v>46108</v>
          </cell>
          <cell r="M1760">
            <v>46108</v>
          </cell>
          <cell r="N1760">
            <v>46108</v>
          </cell>
          <cell r="O1760">
            <v>46108</v>
          </cell>
          <cell r="P1760">
            <v>46108</v>
          </cell>
          <cell r="Q1760">
            <v>46112</v>
          </cell>
        </row>
        <row r="1761">
          <cell r="B1761" t="str">
            <v>30713073303</v>
          </cell>
          <cell r="C1761" t="str">
            <v>30713</v>
          </cell>
          <cell r="D1761">
            <v>3303</v>
          </cell>
          <cell r="E1761">
            <v>30000</v>
          </cell>
          <cell r="F1761">
            <v>2500</v>
          </cell>
          <cell r="G1761">
            <v>2500</v>
          </cell>
          <cell r="H1761">
            <v>2500</v>
          </cell>
          <cell r="I1761">
            <v>2500</v>
          </cell>
          <cell r="J1761">
            <v>2500</v>
          </cell>
          <cell r="K1761">
            <v>2500</v>
          </cell>
          <cell r="L1761">
            <v>2500</v>
          </cell>
          <cell r="M1761">
            <v>2500</v>
          </cell>
          <cell r="N1761">
            <v>2500</v>
          </cell>
          <cell r="O1761">
            <v>2500</v>
          </cell>
          <cell r="P1761">
            <v>2500</v>
          </cell>
          <cell r="Q1761">
            <v>2500</v>
          </cell>
        </row>
        <row r="1762">
          <cell r="B1762" t="str">
            <v>30713073404</v>
          </cell>
          <cell r="C1762" t="str">
            <v>30713</v>
          </cell>
          <cell r="D1762">
            <v>3404</v>
          </cell>
          <cell r="E1762">
            <v>35000</v>
          </cell>
          <cell r="F1762">
            <v>2916</v>
          </cell>
          <cell r="G1762">
            <v>2916</v>
          </cell>
          <cell r="H1762">
            <v>2916</v>
          </cell>
          <cell r="I1762">
            <v>2916</v>
          </cell>
          <cell r="J1762">
            <v>2916</v>
          </cell>
          <cell r="K1762">
            <v>2916</v>
          </cell>
          <cell r="L1762">
            <v>2916</v>
          </cell>
          <cell r="M1762">
            <v>2916</v>
          </cell>
          <cell r="N1762">
            <v>2916</v>
          </cell>
          <cell r="O1762">
            <v>2916</v>
          </cell>
          <cell r="P1762">
            <v>2916</v>
          </cell>
          <cell r="Q1762">
            <v>2924</v>
          </cell>
        </row>
        <row r="1763">
          <cell r="B1763" t="str">
            <v>30713073419</v>
          </cell>
          <cell r="C1763" t="str">
            <v>30713</v>
          </cell>
          <cell r="D1763">
            <v>3419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</row>
        <row r="1764">
          <cell r="B1764" t="str">
            <v>30714071401</v>
          </cell>
          <cell r="C1764" t="str">
            <v>30714</v>
          </cell>
          <cell r="D1764">
            <v>1401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</row>
        <row r="1765">
          <cell r="B1765" t="str">
            <v>30714072202</v>
          </cell>
          <cell r="C1765" t="str">
            <v>30714</v>
          </cell>
          <cell r="D1765">
            <v>2202</v>
          </cell>
          <cell r="E1765">
            <v>142035</v>
          </cell>
          <cell r="F1765">
            <v>11836</v>
          </cell>
          <cell r="G1765">
            <v>11836</v>
          </cell>
          <cell r="H1765">
            <v>11836</v>
          </cell>
          <cell r="I1765">
            <v>11836</v>
          </cell>
          <cell r="J1765">
            <v>11836</v>
          </cell>
          <cell r="K1765">
            <v>11836</v>
          </cell>
          <cell r="L1765">
            <v>11836</v>
          </cell>
          <cell r="M1765">
            <v>11836</v>
          </cell>
          <cell r="N1765">
            <v>11836</v>
          </cell>
          <cell r="O1765">
            <v>11836</v>
          </cell>
          <cell r="P1765">
            <v>11836</v>
          </cell>
          <cell r="Q1765">
            <v>11839</v>
          </cell>
        </row>
        <row r="1766">
          <cell r="B1766" t="str">
            <v>30714072306</v>
          </cell>
          <cell r="C1766" t="str">
            <v>30714</v>
          </cell>
          <cell r="D1766">
            <v>2306</v>
          </cell>
          <cell r="E1766">
            <v>50000</v>
          </cell>
          <cell r="F1766">
            <v>0</v>
          </cell>
          <cell r="G1766">
            <v>20000</v>
          </cell>
          <cell r="H1766">
            <v>0</v>
          </cell>
          <cell r="I1766">
            <v>15000</v>
          </cell>
          <cell r="J1766">
            <v>0</v>
          </cell>
          <cell r="K1766">
            <v>15000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</row>
        <row r="1767">
          <cell r="B1767" t="str">
            <v>30714072401</v>
          </cell>
          <cell r="C1767" t="str">
            <v>30714</v>
          </cell>
          <cell r="D1767">
            <v>2401</v>
          </cell>
          <cell r="E1767">
            <v>65000</v>
          </cell>
          <cell r="F1767">
            <v>15000</v>
          </cell>
          <cell r="G1767">
            <v>15000</v>
          </cell>
          <cell r="H1767">
            <v>15000</v>
          </cell>
          <cell r="I1767">
            <v>15000</v>
          </cell>
          <cell r="J1767">
            <v>5000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</row>
        <row r="1768">
          <cell r="B1768" t="str">
            <v>30714072701</v>
          </cell>
          <cell r="C1768" t="str">
            <v>30714</v>
          </cell>
          <cell r="D1768">
            <v>2701</v>
          </cell>
          <cell r="E1768">
            <v>116600</v>
          </cell>
          <cell r="F1768">
            <v>9717</v>
          </cell>
          <cell r="G1768">
            <v>9717</v>
          </cell>
          <cell r="H1768">
            <v>9717</v>
          </cell>
          <cell r="I1768">
            <v>9717</v>
          </cell>
          <cell r="J1768">
            <v>9717</v>
          </cell>
          <cell r="K1768">
            <v>9717</v>
          </cell>
          <cell r="L1768">
            <v>9717</v>
          </cell>
          <cell r="M1768">
            <v>9717</v>
          </cell>
          <cell r="N1768">
            <v>9717</v>
          </cell>
          <cell r="O1768">
            <v>9717</v>
          </cell>
          <cell r="P1768">
            <v>9717</v>
          </cell>
          <cell r="Q1768">
            <v>9713</v>
          </cell>
        </row>
        <row r="1769">
          <cell r="B1769" t="str">
            <v>30714072708</v>
          </cell>
          <cell r="C1769" t="str">
            <v>30714</v>
          </cell>
          <cell r="D1769">
            <v>2708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</row>
        <row r="1770">
          <cell r="B1770" t="str">
            <v>30714072800</v>
          </cell>
          <cell r="C1770" t="str">
            <v>30714</v>
          </cell>
          <cell r="D1770">
            <v>2800</v>
          </cell>
          <cell r="E1770">
            <v>25000</v>
          </cell>
          <cell r="F1770">
            <v>0</v>
          </cell>
          <cell r="G1770">
            <v>10000</v>
          </cell>
          <cell r="H1770">
            <v>5000</v>
          </cell>
          <cell r="I1770">
            <v>10000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</row>
        <row r="1771">
          <cell r="B1771" t="str">
            <v>30714072900</v>
          </cell>
          <cell r="C1771" t="str">
            <v>30714</v>
          </cell>
          <cell r="D1771">
            <v>2900</v>
          </cell>
          <cell r="E1771">
            <v>77573</v>
          </cell>
          <cell r="F1771">
            <v>11881</v>
          </cell>
          <cell r="G1771">
            <v>6881</v>
          </cell>
          <cell r="H1771">
            <v>11881</v>
          </cell>
          <cell r="I1771">
            <v>11881</v>
          </cell>
          <cell r="J1771">
            <v>6881</v>
          </cell>
          <cell r="K1771">
            <v>6881</v>
          </cell>
          <cell r="L1771">
            <v>6881</v>
          </cell>
          <cell r="M1771">
            <v>6881</v>
          </cell>
          <cell r="N1771">
            <v>1881</v>
          </cell>
          <cell r="O1771">
            <v>1881</v>
          </cell>
          <cell r="P1771">
            <v>1881</v>
          </cell>
          <cell r="Q1771">
            <v>1882</v>
          </cell>
        </row>
        <row r="1772">
          <cell r="B1772" t="str">
            <v>30714072907</v>
          </cell>
          <cell r="C1772" t="str">
            <v>30714</v>
          </cell>
          <cell r="D1772">
            <v>2907</v>
          </cell>
          <cell r="E1772">
            <v>166302</v>
          </cell>
          <cell r="F1772">
            <v>20397</v>
          </cell>
          <cell r="G1772">
            <v>15397</v>
          </cell>
          <cell r="H1772">
            <v>30397</v>
          </cell>
          <cell r="I1772">
            <v>15397</v>
          </cell>
          <cell r="J1772">
            <v>20397</v>
          </cell>
          <cell r="K1772">
            <v>20397</v>
          </cell>
          <cell r="L1772">
            <v>10397</v>
          </cell>
          <cell r="M1772">
            <v>20397</v>
          </cell>
          <cell r="N1772">
            <v>10397</v>
          </cell>
          <cell r="O1772">
            <v>1933</v>
          </cell>
          <cell r="P1772">
            <v>397</v>
          </cell>
          <cell r="Q1772">
            <v>399</v>
          </cell>
        </row>
        <row r="1773">
          <cell r="B1773" t="str">
            <v>30714072908</v>
          </cell>
          <cell r="C1773" t="str">
            <v>30714</v>
          </cell>
          <cell r="D1773">
            <v>2908</v>
          </cell>
          <cell r="E1773">
            <v>107922</v>
          </cell>
          <cell r="F1773">
            <v>20607</v>
          </cell>
          <cell r="G1773">
            <v>20607</v>
          </cell>
          <cell r="H1773">
            <v>15607</v>
          </cell>
          <cell r="I1773">
            <v>15607</v>
          </cell>
          <cell r="J1773">
            <v>10607</v>
          </cell>
          <cell r="K1773">
            <v>10607</v>
          </cell>
          <cell r="L1773">
            <v>10607</v>
          </cell>
          <cell r="M1773">
            <v>1249</v>
          </cell>
          <cell r="N1773">
            <v>607</v>
          </cell>
          <cell r="O1773">
            <v>607</v>
          </cell>
          <cell r="P1773">
            <v>607</v>
          </cell>
          <cell r="Q1773">
            <v>603</v>
          </cell>
        </row>
        <row r="1774">
          <cell r="B1774" t="str">
            <v>30714073302</v>
          </cell>
          <cell r="C1774" t="str">
            <v>30714</v>
          </cell>
          <cell r="D1774">
            <v>3302</v>
          </cell>
          <cell r="E1774">
            <v>1001700</v>
          </cell>
          <cell r="F1774">
            <v>83475</v>
          </cell>
          <cell r="G1774">
            <v>83475</v>
          </cell>
          <cell r="H1774">
            <v>83475</v>
          </cell>
          <cell r="I1774">
            <v>83475</v>
          </cell>
          <cell r="J1774">
            <v>83475</v>
          </cell>
          <cell r="K1774">
            <v>83475</v>
          </cell>
          <cell r="L1774">
            <v>83475</v>
          </cell>
          <cell r="M1774">
            <v>83475</v>
          </cell>
          <cell r="N1774">
            <v>83475</v>
          </cell>
          <cell r="O1774">
            <v>83475</v>
          </cell>
          <cell r="P1774">
            <v>83475</v>
          </cell>
          <cell r="Q1774">
            <v>83475</v>
          </cell>
        </row>
        <row r="1775">
          <cell r="B1775" t="str">
            <v>30714073401</v>
          </cell>
          <cell r="C1775" t="str">
            <v>30714</v>
          </cell>
          <cell r="D1775">
            <v>3401</v>
          </cell>
          <cell r="E1775">
            <v>60400</v>
          </cell>
          <cell r="F1775">
            <v>0</v>
          </cell>
          <cell r="G1775">
            <v>30400</v>
          </cell>
          <cell r="H1775">
            <v>0</v>
          </cell>
          <cell r="I1775">
            <v>30000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</row>
        <row r="1776">
          <cell r="B1776" t="str">
            <v>30714073411</v>
          </cell>
          <cell r="C1776" t="str">
            <v>30714</v>
          </cell>
          <cell r="D1776">
            <v>3411</v>
          </cell>
          <cell r="E1776">
            <v>60000</v>
          </cell>
          <cell r="F1776">
            <v>0</v>
          </cell>
          <cell r="G1776">
            <v>30000</v>
          </cell>
          <cell r="H1776">
            <v>0</v>
          </cell>
          <cell r="I1776">
            <v>30000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</row>
        <row r="1777">
          <cell r="B1777" t="str">
            <v>30714073419</v>
          </cell>
          <cell r="C1777" t="str">
            <v>30714</v>
          </cell>
          <cell r="D1777">
            <v>3419</v>
          </cell>
          <cell r="E1777">
            <v>134669</v>
          </cell>
          <cell r="F1777">
            <v>472</v>
          </cell>
          <cell r="G1777">
            <v>40472</v>
          </cell>
          <cell r="H1777">
            <v>10472</v>
          </cell>
          <cell r="I1777">
            <v>30472</v>
          </cell>
          <cell r="J1777">
            <v>30472</v>
          </cell>
          <cell r="K1777">
            <v>10472</v>
          </cell>
          <cell r="L1777">
            <v>9472</v>
          </cell>
          <cell r="M1777">
            <v>472</v>
          </cell>
          <cell r="N1777">
            <v>472</v>
          </cell>
          <cell r="O1777">
            <v>472</v>
          </cell>
          <cell r="P1777">
            <v>472</v>
          </cell>
          <cell r="Q1777">
            <v>477</v>
          </cell>
        </row>
        <row r="1778">
          <cell r="B1778" t="str">
            <v>30714073421</v>
          </cell>
          <cell r="C1778" t="str">
            <v>30714</v>
          </cell>
          <cell r="D1778">
            <v>3421</v>
          </cell>
          <cell r="E1778">
            <v>42000</v>
          </cell>
          <cell r="F1778">
            <v>0</v>
          </cell>
          <cell r="G1778">
            <v>10000</v>
          </cell>
          <cell r="H1778">
            <v>0</v>
          </cell>
          <cell r="I1778">
            <v>0</v>
          </cell>
          <cell r="J1778">
            <v>15000</v>
          </cell>
          <cell r="K1778">
            <v>0</v>
          </cell>
          <cell r="L1778">
            <v>0</v>
          </cell>
          <cell r="M1778">
            <v>10000</v>
          </cell>
          <cell r="N1778">
            <v>5000</v>
          </cell>
          <cell r="O1778">
            <v>0</v>
          </cell>
          <cell r="P1778">
            <v>2000</v>
          </cell>
          <cell r="Q1778">
            <v>0</v>
          </cell>
        </row>
        <row r="1779">
          <cell r="B1779" t="str">
            <v>30714073509</v>
          </cell>
          <cell r="C1779" t="str">
            <v>30714</v>
          </cell>
          <cell r="D1779">
            <v>3509</v>
          </cell>
          <cell r="E1779">
            <v>120000</v>
          </cell>
          <cell r="F1779">
            <v>20000</v>
          </cell>
          <cell r="G1779">
            <v>30000</v>
          </cell>
          <cell r="H1779">
            <v>20000</v>
          </cell>
          <cell r="I1779">
            <v>20000</v>
          </cell>
          <cell r="J1779">
            <v>10000</v>
          </cell>
          <cell r="K1779">
            <v>20000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</row>
        <row r="1780">
          <cell r="B1780" t="str">
            <v>30715071302</v>
          </cell>
          <cell r="C1780" t="str">
            <v>30715</v>
          </cell>
          <cell r="D1780">
            <v>1302</v>
          </cell>
          <cell r="E1780">
            <v>35000</v>
          </cell>
          <cell r="F1780">
            <v>2916</v>
          </cell>
          <cell r="G1780">
            <v>2916</v>
          </cell>
          <cell r="H1780">
            <v>2916</v>
          </cell>
          <cell r="I1780">
            <v>2916</v>
          </cell>
          <cell r="J1780">
            <v>2916</v>
          </cell>
          <cell r="K1780">
            <v>2916</v>
          </cell>
          <cell r="L1780">
            <v>2916</v>
          </cell>
          <cell r="M1780">
            <v>2916</v>
          </cell>
          <cell r="N1780">
            <v>2916</v>
          </cell>
          <cell r="O1780">
            <v>2916</v>
          </cell>
          <cell r="P1780">
            <v>2916</v>
          </cell>
          <cell r="Q1780">
            <v>2924</v>
          </cell>
        </row>
        <row r="1781">
          <cell r="B1781" t="str">
            <v>30715071401</v>
          </cell>
          <cell r="C1781" t="str">
            <v>30715</v>
          </cell>
          <cell r="D1781">
            <v>1401</v>
          </cell>
          <cell r="E1781">
            <v>494860</v>
          </cell>
          <cell r="F1781">
            <v>61860</v>
          </cell>
          <cell r="G1781">
            <v>39000</v>
          </cell>
          <cell r="H1781">
            <v>39000</v>
          </cell>
          <cell r="I1781">
            <v>39000</v>
          </cell>
          <cell r="J1781">
            <v>39000</v>
          </cell>
          <cell r="K1781">
            <v>39000</v>
          </cell>
          <cell r="L1781">
            <v>39000</v>
          </cell>
          <cell r="M1781">
            <v>39000</v>
          </cell>
          <cell r="N1781">
            <v>39000</v>
          </cell>
          <cell r="O1781">
            <v>39000</v>
          </cell>
          <cell r="P1781">
            <v>41000</v>
          </cell>
          <cell r="Q1781">
            <v>41000</v>
          </cell>
        </row>
        <row r="1782">
          <cell r="B1782" t="str">
            <v>30715072202</v>
          </cell>
          <cell r="C1782" t="str">
            <v>30715</v>
          </cell>
          <cell r="D1782">
            <v>2202</v>
          </cell>
          <cell r="E1782">
            <v>82835</v>
          </cell>
          <cell r="F1782">
            <v>7152</v>
          </cell>
          <cell r="G1782">
            <v>7152</v>
          </cell>
          <cell r="H1782">
            <v>7152</v>
          </cell>
          <cell r="I1782">
            <v>7152</v>
          </cell>
          <cell r="J1782">
            <v>7152</v>
          </cell>
          <cell r="K1782">
            <v>7152</v>
          </cell>
          <cell r="L1782">
            <v>7152</v>
          </cell>
          <cell r="M1782">
            <v>7152</v>
          </cell>
          <cell r="N1782">
            <v>8152</v>
          </cell>
          <cell r="O1782">
            <v>7152</v>
          </cell>
          <cell r="P1782">
            <v>5152</v>
          </cell>
          <cell r="Q1782">
            <v>5163</v>
          </cell>
        </row>
        <row r="1783">
          <cell r="B1783" t="str">
            <v>30715072207</v>
          </cell>
          <cell r="C1783" t="str">
            <v>30715</v>
          </cell>
          <cell r="D1783">
            <v>2207</v>
          </cell>
          <cell r="E1783">
            <v>33252</v>
          </cell>
          <cell r="F1783">
            <v>2771</v>
          </cell>
          <cell r="G1783">
            <v>2771</v>
          </cell>
          <cell r="H1783">
            <v>2771</v>
          </cell>
          <cell r="I1783">
            <v>2771</v>
          </cell>
          <cell r="J1783">
            <v>2771</v>
          </cell>
          <cell r="K1783">
            <v>2771</v>
          </cell>
          <cell r="L1783">
            <v>2771</v>
          </cell>
          <cell r="M1783">
            <v>2771</v>
          </cell>
          <cell r="N1783">
            <v>2771</v>
          </cell>
          <cell r="O1783">
            <v>2771</v>
          </cell>
          <cell r="P1783">
            <v>2771</v>
          </cell>
          <cell r="Q1783">
            <v>2771</v>
          </cell>
        </row>
        <row r="1784">
          <cell r="B1784" t="str">
            <v>30715072310</v>
          </cell>
          <cell r="C1784" t="str">
            <v>30715</v>
          </cell>
          <cell r="D1784">
            <v>2310</v>
          </cell>
          <cell r="E1784">
            <v>148000</v>
          </cell>
          <cell r="F1784">
            <v>74000</v>
          </cell>
          <cell r="G1784">
            <v>0</v>
          </cell>
          <cell r="H1784">
            <v>0</v>
          </cell>
          <cell r="I1784">
            <v>0</v>
          </cell>
          <cell r="J1784">
            <v>74000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</row>
        <row r="1785">
          <cell r="B1785" t="str">
            <v>30715072401</v>
          </cell>
          <cell r="C1785" t="str">
            <v>30715</v>
          </cell>
          <cell r="D1785">
            <v>2401</v>
          </cell>
          <cell r="E1785">
            <v>5553710</v>
          </cell>
          <cell r="F1785">
            <v>613230</v>
          </cell>
          <cell r="G1785">
            <v>259850</v>
          </cell>
          <cell r="H1785">
            <v>748710</v>
          </cell>
          <cell r="I1785">
            <v>461740</v>
          </cell>
          <cell r="J1785">
            <v>1096360</v>
          </cell>
          <cell r="K1785">
            <v>333850</v>
          </cell>
          <cell r="L1785">
            <v>523830</v>
          </cell>
          <cell r="M1785">
            <v>349850</v>
          </cell>
          <cell r="N1785">
            <v>289850</v>
          </cell>
          <cell r="O1785">
            <v>333830</v>
          </cell>
          <cell r="P1785">
            <v>239850</v>
          </cell>
          <cell r="Q1785">
            <v>302760</v>
          </cell>
        </row>
        <row r="1786">
          <cell r="B1786" t="str">
            <v>30715072701</v>
          </cell>
          <cell r="C1786" t="str">
            <v>30715</v>
          </cell>
          <cell r="D1786">
            <v>2701</v>
          </cell>
          <cell r="E1786">
            <v>37900</v>
          </cell>
          <cell r="F1786">
            <v>3158</v>
          </cell>
          <cell r="G1786">
            <v>3158</v>
          </cell>
          <cell r="H1786">
            <v>3158</v>
          </cell>
          <cell r="I1786">
            <v>3158</v>
          </cell>
          <cell r="J1786">
            <v>3158</v>
          </cell>
          <cell r="K1786">
            <v>3158</v>
          </cell>
          <cell r="L1786">
            <v>3158</v>
          </cell>
          <cell r="M1786">
            <v>3158</v>
          </cell>
          <cell r="N1786">
            <v>3158</v>
          </cell>
          <cell r="O1786">
            <v>3158</v>
          </cell>
          <cell r="P1786">
            <v>3158</v>
          </cell>
          <cell r="Q1786">
            <v>3162</v>
          </cell>
        </row>
        <row r="1787">
          <cell r="B1787" t="str">
            <v>30715072702</v>
          </cell>
          <cell r="C1787" t="str">
            <v>30715</v>
          </cell>
          <cell r="D1787">
            <v>2702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</row>
        <row r="1788">
          <cell r="B1788" t="str">
            <v>30715072900</v>
          </cell>
          <cell r="C1788" t="str">
            <v>30715</v>
          </cell>
          <cell r="D1788">
            <v>2900</v>
          </cell>
          <cell r="E1788">
            <v>41400</v>
          </cell>
          <cell r="F1788">
            <v>3450</v>
          </cell>
          <cell r="G1788">
            <v>3450</v>
          </cell>
          <cell r="H1788">
            <v>3450</v>
          </cell>
          <cell r="I1788">
            <v>3450</v>
          </cell>
          <cell r="J1788">
            <v>3450</v>
          </cell>
          <cell r="K1788">
            <v>3450</v>
          </cell>
          <cell r="L1788">
            <v>3450</v>
          </cell>
          <cell r="M1788">
            <v>3450</v>
          </cell>
          <cell r="N1788">
            <v>3450</v>
          </cell>
          <cell r="O1788">
            <v>3450</v>
          </cell>
          <cell r="P1788">
            <v>3450</v>
          </cell>
          <cell r="Q1788">
            <v>3450</v>
          </cell>
        </row>
        <row r="1789">
          <cell r="B1789" t="str">
            <v>30715072907</v>
          </cell>
          <cell r="C1789" t="str">
            <v>30715</v>
          </cell>
          <cell r="D1789">
            <v>2907</v>
          </cell>
          <cell r="E1789">
            <v>3274450</v>
          </cell>
          <cell r="F1789">
            <v>598660</v>
          </cell>
          <cell r="G1789">
            <v>396140</v>
          </cell>
          <cell r="H1789">
            <v>850000</v>
          </cell>
          <cell r="I1789">
            <v>481700</v>
          </cell>
          <cell r="J1789">
            <v>160000</v>
          </cell>
          <cell r="K1789">
            <v>50000</v>
          </cell>
          <cell r="L1789">
            <v>308750</v>
          </cell>
          <cell r="M1789">
            <v>192200</v>
          </cell>
          <cell r="N1789">
            <v>237000</v>
          </cell>
          <cell r="O1789">
            <v>0</v>
          </cell>
          <cell r="P1789">
            <v>0</v>
          </cell>
          <cell r="Q1789">
            <v>0</v>
          </cell>
        </row>
        <row r="1790">
          <cell r="B1790" t="str">
            <v>30715072908</v>
          </cell>
          <cell r="C1790" t="str">
            <v>30715</v>
          </cell>
          <cell r="D1790">
            <v>2908</v>
          </cell>
          <cell r="E1790">
            <v>107100</v>
          </cell>
          <cell r="F1790">
            <v>17675</v>
          </cell>
          <cell r="G1790">
            <v>2675</v>
          </cell>
          <cell r="H1790">
            <v>12675</v>
          </cell>
          <cell r="I1790">
            <v>2675</v>
          </cell>
          <cell r="J1790">
            <v>12675</v>
          </cell>
          <cell r="K1790">
            <v>2675</v>
          </cell>
          <cell r="L1790">
            <v>12675</v>
          </cell>
          <cell r="M1790">
            <v>2675</v>
          </cell>
          <cell r="N1790">
            <v>12675</v>
          </cell>
          <cell r="O1790">
            <v>12675</v>
          </cell>
          <cell r="P1790">
            <v>12675</v>
          </cell>
          <cell r="Q1790">
            <v>2675</v>
          </cell>
        </row>
        <row r="1791">
          <cell r="B1791" t="str">
            <v>30715073101</v>
          </cell>
          <cell r="C1791" t="str">
            <v>30715</v>
          </cell>
          <cell r="D1791">
            <v>3101</v>
          </cell>
          <cell r="E1791">
            <v>144500</v>
          </cell>
          <cell r="F1791">
            <v>58916</v>
          </cell>
          <cell r="G1791">
            <v>7416</v>
          </cell>
          <cell r="H1791">
            <v>7416</v>
          </cell>
          <cell r="I1791">
            <v>11416</v>
          </cell>
          <cell r="J1791">
            <v>7416</v>
          </cell>
          <cell r="K1791">
            <v>7416</v>
          </cell>
          <cell r="L1791">
            <v>11416</v>
          </cell>
          <cell r="M1791">
            <v>7416</v>
          </cell>
          <cell r="N1791">
            <v>7416</v>
          </cell>
          <cell r="O1791">
            <v>11416</v>
          </cell>
          <cell r="P1791">
            <v>3416</v>
          </cell>
          <cell r="Q1791">
            <v>3424</v>
          </cell>
        </row>
        <row r="1792">
          <cell r="B1792" t="str">
            <v>30715073102</v>
          </cell>
          <cell r="C1792" t="str">
            <v>30715</v>
          </cell>
          <cell r="D1792">
            <v>3102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</row>
        <row r="1793">
          <cell r="B1793" t="str">
            <v>30715073103</v>
          </cell>
          <cell r="C1793" t="str">
            <v>30715</v>
          </cell>
          <cell r="D1793">
            <v>3103</v>
          </cell>
          <cell r="E1793">
            <v>52100</v>
          </cell>
          <cell r="F1793">
            <v>52100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</row>
        <row r="1794">
          <cell r="B1794" t="str">
            <v>30715073111</v>
          </cell>
          <cell r="C1794" t="str">
            <v>30715</v>
          </cell>
          <cell r="D1794">
            <v>3111</v>
          </cell>
          <cell r="E1794">
            <v>181670</v>
          </cell>
          <cell r="F1794">
            <v>35000</v>
          </cell>
          <cell r="G1794">
            <v>30700</v>
          </cell>
          <cell r="H1794">
            <v>10000</v>
          </cell>
          <cell r="I1794">
            <v>43000</v>
          </cell>
          <cell r="J1794">
            <v>0</v>
          </cell>
          <cell r="K1794">
            <v>13000</v>
          </cell>
          <cell r="L1794">
            <v>10700</v>
          </cell>
          <cell r="M1794">
            <v>19270</v>
          </cell>
          <cell r="N1794">
            <v>10000</v>
          </cell>
          <cell r="O1794">
            <v>10000</v>
          </cell>
          <cell r="P1794">
            <v>0</v>
          </cell>
          <cell r="Q1794">
            <v>0</v>
          </cell>
        </row>
        <row r="1795">
          <cell r="B1795" t="str">
            <v>30715073302</v>
          </cell>
          <cell r="C1795" t="str">
            <v>30715</v>
          </cell>
          <cell r="D1795">
            <v>3302</v>
          </cell>
          <cell r="E1795">
            <v>80310</v>
          </cell>
          <cell r="F1795">
            <v>6692</v>
          </cell>
          <cell r="G1795">
            <v>6692</v>
          </cell>
          <cell r="H1795">
            <v>6692</v>
          </cell>
          <cell r="I1795">
            <v>6692</v>
          </cell>
          <cell r="J1795">
            <v>6692</v>
          </cell>
          <cell r="K1795">
            <v>6692</v>
          </cell>
          <cell r="L1795">
            <v>6692</v>
          </cell>
          <cell r="M1795">
            <v>6692</v>
          </cell>
          <cell r="N1795">
            <v>6692</v>
          </cell>
          <cell r="O1795">
            <v>6692</v>
          </cell>
          <cell r="P1795">
            <v>6692</v>
          </cell>
          <cell r="Q1795">
            <v>6698</v>
          </cell>
        </row>
        <row r="1796">
          <cell r="B1796" t="str">
            <v>30715073402</v>
          </cell>
          <cell r="C1796" t="str">
            <v>30715</v>
          </cell>
          <cell r="D1796">
            <v>3402</v>
          </cell>
          <cell r="E1796">
            <v>36000</v>
          </cell>
          <cell r="F1796">
            <v>36000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</row>
        <row r="1797">
          <cell r="B1797" t="str">
            <v>30716072202</v>
          </cell>
          <cell r="C1797" t="str">
            <v>30716</v>
          </cell>
          <cell r="D1797">
            <v>2202</v>
          </cell>
          <cell r="E1797">
            <v>150500</v>
          </cell>
          <cell r="F1797">
            <v>12542</v>
          </cell>
          <cell r="G1797">
            <v>12542</v>
          </cell>
          <cell r="H1797">
            <v>12542</v>
          </cell>
          <cell r="I1797">
            <v>12542</v>
          </cell>
          <cell r="J1797">
            <v>12542</v>
          </cell>
          <cell r="K1797">
            <v>12542</v>
          </cell>
          <cell r="L1797">
            <v>12542</v>
          </cell>
          <cell r="M1797">
            <v>12542</v>
          </cell>
          <cell r="N1797">
            <v>12542</v>
          </cell>
          <cell r="O1797">
            <v>12542</v>
          </cell>
          <cell r="P1797">
            <v>12542</v>
          </cell>
          <cell r="Q1797">
            <v>12538</v>
          </cell>
        </row>
        <row r="1798">
          <cell r="B1798" t="str">
            <v>30716072207</v>
          </cell>
          <cell r="C1798" t="str">
            <v>30716</v>
          </cell>
          <cell r="D1798">
            <v>2207</v>
          </cell>
          <cell r="E1798">
            <v>27157</v>
          </cell>
          <cell r="F1798">
            <v>2263</v>
          </cell>
          <cell r="G1798">
            <v>2263</v>
          </cell>
          <cell r="H1798">
            <v>2263</v>
          </cell>
          <cell r="I1798">
            <v>2263</v>
          </cell>
          <cell r="J1798">
            <v>2263</v>
          </cell>
          <cell r="K1798">
            <v>2263</v>
          </cell>
          <cell r="L1798">
            <v>2263</v>
          </cell>
          <cell r="M1798">
            <v>2263</v>
          </cell>
          <cell r="N1798">
            <v>2263</v>
          </cell>
          <cell r="O1798">
            <v>2263</v>
          </cell>
          <cell r="P1798">
            <v>2263</v>
          </cell>
          <cell r="Q1798">
            <v>2264</v>
          </cell>
        </row>
        <row r="1799">
          <cell r="B1799" t="str">
            <v>30716072701</v>
          </cell>
          <cell r="C1799" t="str">
            <v>30716</v>
          </cell>
          <cell r="D1799">
            <v>2701</v>
          </cell>
          <cell r="E1799">
            <v>9500</v>
          </cell>
          <cell r="F1799">
            <v>792</v>
          </cell>
          <cell r="G1799">
            <v>792</v>
          </cell>
          <cell r="H1799">
            <v>792</v>
          </cell>
          <cell r="I1799">
            <v>792</v>
          </cell>
          <cell r="J1799">
            <v>792</v>
          </cell>
          <cell r="K1799">
            <v>792</v>
          </cell>
          <cell r="L1799">
            <v>792</v>
          </cell>
          <cell r="M1799">
            <v>792</v>
          </cell>
          <cell r="N1799">
            <v>792</v>
          </cell>
          <cell r="O1799">
            <v>792</v>
          </cell>
          <cell r="P1799">
            <v>792</v>
          </cell>
          <cell r="Q1799">
            <v>788</v>
          </cell>
        </row>
        <row r="1800">
          <cell r="B1800" t="str">
            <v>30716072702</v>
          </cell>
          <cell r="C1800" t="str">
            <v>30716</v>
          </cell>
          <cell r="D1800">
            <v>2702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</row>
        <row r="1801">
          <cell r="B1801" t="str">
            <v>30716072900</v>
          </cell>
          <cell r="C1801" t="str">
            <v>30716</v>
          </cell>
          <cell r="D1801">
            <v>2900</v>
          </cell>
          <cell r="E1801">
            <v>9500</v>
          </cell>
          <cell r="F1801">
            <v>791</v>
          </cell>
          <cell r="G1801">
            <v>791</v>
          </cell>
          <cell r="H1801">
            <v>791</v>
          </cell>
          <cell r="I1801">
            <v>791</v>
          </cell>
          <cell r="J1801">
            <v>791</v>
          </cell>
          <cell r="K1801">
            <v>791</v>
          </cell>
          <cell r="L1801">
            <v>791</v>
          </cell>
          <cell r="M1801">
            <v>791</v>
          </cell>
          <cell r="N1801">
            <v>791</v>
          </cell>
          <cell r="O1801">
            <v>791</v>
          </cell>
          <cell r="P1801">
            <v>791</v>
          </cell>
          <cell r="Q1801">
            <v>799</v>
          </cell>
        </row>
        <row r="1802">
          <cell r="B1802" t="str">
            <v>30716072907</v>
          </cell>
          <cell r="C1802" t="str">
            <v>30716</v>
          </cell>
          <cell r="D1802">
            <v>2907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</row>
        <row r="1803">
          <cell r="B1803" t="str">
            <v>30716072908</v>
          </cell>
          <cell r="C1803" t="str">
            <v>30716</v>
          </cell>
          <cell r="D1803">
            <v>2908</v>
          </cell>
          <cell r="E1803">
            <v>5600</v>
          </cell>
          <cell r="F1803">
            <v>467</v>
          </cell>
          <cell r="G1803">
            <v>467</v>
          </cell>
          <cell r="H1803">
            <v>467</v>
          </cell>
          <cell r="I1803">
            <v>467</v>
          </cell>
          <cell r="J1803">
            <v>467</v>
          </cell>
          <cell r="K1803">
            <v>467</v>
          </cell>
          <cell r="L1803">
            <v>467</v>
          </cell>
          <cell r="M1803">
            <v>467</v>
          </cell>
          <cell r="N1803">
            <v>467</v>
          </cell>
          <cell r="O1803">
            <v>467</v>
          </cell>
          <cell r="P1803">
            <v>467</v>
          </cell>
          <cell r="Q1803">
            <v>463</v>
          </cell>
        </row>
        <row r="1804">
          <cell r="B1804" t="str">
            <v>30716073101</v>
          </cell>
          <cell r="C1804" t="str">
            <v>30716</v>
          </cell>
          <cell r="D1804">
            <v>3101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</row>
        <row r="1805">
          <cell r="B1805" t="str">
            <v>30716073110</v>
          </cell>
          <cell r="C1805" t="str">
            <v>30716</v>
          </cell>
          <cell r="D1805">
            <v>3110</v>
          </cell>
          <cell r="E1805">
            <v>6570</v>
          </cell>
          <cell r="F1805">
            <v>548</v>
          </cell>
          <cell r="G1805">
            <v>548</v>
          </cell>
          <cell r="H1805">
            <v>548</v>
          </cell>
          <cell r="I1805">
            <v>548</v>
          </cell>
          <cell r="J1805">
            <v>548</v>
          </cell>
          <cell r="K1805">
            <v>548</v>
          </cell>
          <cell r="L1805">
            <v>548</v>
          </cell>
          <cell r="M1805">
            <v>548</v>
          </cell>
          <cell r="N1805">
            <v>548</v>
          </cell>
          <cell r="O1805">
            <v>548</v>
          </cell>
          <cell r="P1805">
            <v>548</v>
          </cell>
          <cell r="Q1805">
            <v>542</v>
          </cell>
        </row>
        <row r="1806">
          <cell r="B1806" t="str">
            <v>30716073111</v>
          </cell>
          <cell r="C1806" t="str">
            <v>30716</v>
          </cell>
          <cell r="D1806">
            <v>3111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</row>
        <row r="1807">
          <cell r="B1807" t="str">
            <v>30716073302</v>
          </cell>
          <cell r="C1807" t="str">
            <v>30716</v>
          </cell>
          <cell r="D1807">
            <v>3302</v>
          </cell>
          <cell r="E1807">
            <v>24440</v>
          </cell>
          <cell r="F1807">
            <v>2037</v>
          </cell>
          <cell r="G1807">
            <v>2037</v>
          </cell>
          <cell r="H1807">
            <v>2037</v>
          </cell>
          <cell r="I1807">
            <v>2037</v>
          </cell>
          <cell r="J1807">
            <v>2037</v>
          </cell>
          <cell r="K1807">
            <v>2037</v>
          </cell>
          <cell r="L1807">
            <v>2037</v>
          </cell>
          <cell r="M1807">
            <v>2037</v>
          </cell>
          <cell r="N1807">
            <v>2037</v>
          </cell>
          <cell r="O1807">
            <v>2037</v>
          </cell>
          <cell r="P1807">
            <v>2037</v>
          </cell>
          <cell r="Q1807">
            <v>2033</v>
          </cell>
        </row>
        <row r="1808">
          <cell r="B1808" t="str">
            <v>30717072202</v>
          </cell>
          <cell r="C1808" t="str">
            <v>30717</v>
          </cell>
          <cell r="D1808">
            <v>2202</v>
          </cell>
          <cell r="E1808">
            <v>97627</v>
          </cell>
          <cell r="F1808">
            <v>8136</v>
          </cell>
          <cell r="G1808">
            <v>8136</v>
          </cell>
          <cell r="H1808">
            <v>8136</v>
          </cell>
          <cell r="I1808">
            <v>8136</v>
          </cell>
          <cell r="J1808">
            <v>8136</v>
          </cell>
          <cell r="K1808">
            <v>8136</v>
          </cell>
          <cell r="L1808">
            <v>8136</v>
          </cell>
          <cell r="M1808">
            <v>8136</v>
          </cell>
          <cell r="N1808">
            <v>8136</v>
          </cell>
          <cell r="O1808">
            <v>8136</v>
          </cell>
          <cell r="P1808">
            <v>8136</v>
          </cell>
          <cell r="Q1808">
            <v>8131</v>
          </cell>
        </row>
        <row r="1809">
          <cell r="B1809" t="str">
            <v>30717072701</v>
          </cell>
          <cell r="C1809" t="str">
            <v>30717</v>
          </cell>
          <cell r="D1809">
            <v>2701</v>
          </cell>
          <cell r="E1809">
            <v>19000</v>
          </cell>
          <cell r="F1809">
            <v>1583</v>
          </cell>
          <cell r="G1809">
            <v>1583</v>
          </cell>
          <cell r="H1809">
            <v>1583</v>
          </cell>
          <cell r="I1809">
            <v>1583</v>
          </cell>
          <cell r="J1809">
            <v>1583</v>
          </cell>
          <cell r="K1809">
            <v>1583</v>
          </cell>
          <cell r="L1809">
            <v>1583</v>
          </cell>
          <cell r="M1809">
            <v>1583</v>
          </cell>
          <cell r="N1809">
            <v>1583</v>
          </cell>
          <cell r="O1809">
            <v>1583</v>
          </cell>
          <cell r="P1809">
            <v>1583</v>
          </cell>
          <cell r="Q1809">
            <v>1587</v>
          </cell>
        </row>
        <row r="1810">
          <cell r="B1810" t="str">
            <v>30717072702</v>
          </cell>
          <cell r="C1810" t="str">
            <v>30717</v>
          </cell>
          <cell r="D1810">
            <v>2702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</row>
        <row r="1811">
          <cell r="B1811" t="str">
            <v>30717072900</v>
          </cell>
          <cell r="C1811" t="str">
            <v>30717</v>
          </cell>
          <cell r="D1811">
            <v>2900</v>
          </cell>
          <cell r="E1811">
            <v>6200</v>
          </cell>
          <cell r="F1811">
            <v>516</v>
          </cell>
          <cell r="G1811">
            <v>516</v>
          </cell>
          <cell r="H1811">
            <v>516</v>
          </cell>
          <cell r="I1811">
            <v>516</v>
          </cell>
          <cell r="J1811">
            <v>516</v>
          </cell>
          <cell r="K1811">
            <v>516</v>
          </cell>
          <cell r="L1811">
            <v>516</v>
          </cell>
          <cell r="M1811">
            <v>516</v>
          </cell>
          <cell r="N1811">
            <v>516</v>
          </cell>
          <cell r="O1811">
            <v>516</v>
          </cell>
          <cell r="P1811">
            <v>516</v>
          </cell>
          <cell r="Q1811">
            <v>524</v>
          </cell>
        </row>
        <row r="1812">
          <cell r="B1812" t="str">
            <v>30717072907</v>
          </cell>
          <cell r="C1812" t="str">
            <v>30717</v>
          </cell>
          <cell r="D1812">
            <v>2907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</row>
        <row r="1813">
          <cell r="B1813" t="str">
            <v>30717072908</v>
          </cell>
          <cell r="C1813" t="str">
            <v>30717</v>
          </cell>
          <cell r="D1813">
            <v>2908</v>
          </cell>
          <cell r="E1813">
            <v>3700</v>
          </cell>
          <cell r="F1813">
            <v>308</v>
          </cell>
          <cell r="G1813">
            <v>308</v>
          </cell>
          <cell r="H1813">
            <v>308</v>
          </cell>
          <cell r="I1813">
            <v>308</v>
          </cell>
          <cell r="J1813">
            <v>308</v>
          </cell>
          <cell r="K1813">
            <v>308</v>
          </cell>
          <cell r="L1813">
            <v>308</v>
          </cell>
          <cell r="M1813">
            <v>308</v>
          </cell>
          <cell r="N1813">
            <v>308</v>
          </cell>
          <cell r="O1813">
            <v>308</v>
          </cell>
          <cell r="P1813">
            <v>308</v>
          </cell>
          <cell r="Q1813">
            <v>312</v>
          </cell>
        </row>
        <row r="1814">
          <cell r="B1814" t="str">
            <v>30717073111</v>
          </cell>
          <cell r="C1814" t="str">
            <v>30717</v>
          </cell>
          <cell r="D1814">
            <v>3111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</row>
        <row r="1815">
          <cell r="B1815" t="str">
            <v>30717073302</v>
          </cell>
          <cell r="C1815" t="str">
            <v>30717</v>
          </cell>
          <cell r="D1815">
            <v>3302</v>
          </cell>
          <cell r="E1815">
            <v>45280</v>
          </cell>
          <cell r="F1815">
            <v>3773</v>
          </cell>
          <cell r="G1815">
            <v>3773</v>
          </cell>
          <cell r="H1815">
            <v>3773</v>
          </cell>
          <cell r="I1815">
            <v>3773</v>
          </cell>
          <cell r="J1815">
            <v>3773</v>
          </cell>
          <cell r="K1815">
            <v>3773</v>
          </cell>
          <cell r="L1815">
            <v>3773</v>
          </cell>
          <cell r="M1815">
            <v>3773</v>
          </cell>
          <cell r="N1815">
            <v>3773</v>
          </cell>
          <cell r="O1815">
            <v>3773</v>
          </cell>
          <cell r="P1815">
            <v>3773</v>
          </cell>
          <cell r="Q1815">
            <v>3777</v>
          </cell>
        </row>
        <row r="1816">
          <cell r="B1816" t="str">
            <v>30800081302</v>
          </cell>
          <cell r="C1816" t="str">
            <v>30800</v>
          </cell>
          <cell r="D1816">
            <v>1302</v>
          </cell>
          <cell r="E1816">
            <v>267200</v>
          </cell>
          <cell r="F1816">
            <v>22267</v>
          </cell>
          <cell r="G1816">
            <v>22267</v>
          </cell>
          <cell r="H1816">
            <v>22267</v>
          </cell>
          <cell r="I1816">
            <v>22267</v>
          </cell>
          <cell r="J1816">
            <v>22267</v>
          </cell>
          <cell r="K1816">
            <v>22267</v>
          </cell>
          <cell r="L1816">
            <v>22267</v>
          </cell>
          <cell r="M1816">
            <v>22267</v>
          </cell>
          <cell r="N1816">
            <v>22267</v>
          </cell>
          <cell r="O1816">
            <v>22267</v>
          </cell>
          <cell r="P1816">
            <v>22267</v>
          </cell>
          <cell r="Q1816">
            <v>22263</v>
          </cell>
        </row>
        <row r="1817">
          <cell r="B1817" t="str">
            <v>30800082103</v>
          </cell>
          <cell r="C1817" t="str">
            <v>30800</v>
          </cell>
          <cell r="D1817">
            <v>2103</v>
          </cell>
          <cell r="E1817">
            <v>168300</v>
          </cell>
          <cell r="F1817">
            <v>14025</v>
          </cell>
          <cell r="G1817">
            <v>14025</v>
          </cell>
          <cell r="H1817">
            <v>14025</v>
          </cell>
          <cell r="I1817">
            <v>14025</v>
          </cell>
          <cell r="J1817">
            <v>14025</v>
          </cell>
          <cell r="K1817">
            <v>14025</v>
          </cell>
          <cell r="L1817">
            <v>14025</v>
          </cell>
          <cell r="M1817">
            <v>14025</v>
          </cell>
          <cell r="N1817">
            <v>14025</v>
          </cell>
          <cell r="O1817">
            <v>14025</v>
          </cell>
          <cell r="P1817">
            <v>14025</v>
          </cell>
          <cell r="Q1817">
            <v>14025</v>
          </cell>
        </row>
        <row r="1818">
          <cell r="B1818" t="str">
            <v>30800082201</v>
          </cell>
          <cell r="C1818" t="str">
            <v>30800</v>
          </cell>
          <cell r="D1818">
            <v>2201</v>
          </cell>
          <cell r="E1818">
            <v>5400</v>
          </cell>
          <cell r="F1818">
            <v>450</v>
          </cell>
          <cell r="G1818">
            <v>450</v>
          </cell>
          <cell r="H1818">
            <v>450</v>
          </cell>
          <cell r="I1818">
            <v>450</v>
          </cell>
          <cell r="J1818">
            <v>450</v>
          </cell>
          <cell r="K1818">
            <v>450</v>
          </cell>
          <cell r="L1818">
            <v>450</v>
          </cell>
          <cell r="M1818">
            <v>450</v>
          </cell>
          <cell r="N1818">
            <v>450</v>
          </cell>
          <cell r="O1818">
            <v>450</v>
          </cell>
          <cell r="P1818">
            <v>450</v>
          </cell>
          <cell r="Q1818">
            <v>450</v>
          </cell>
        </row>
        <row r="1819">
          <cell r="B1819" t="str">
            <v>30800082202</v>
          </cell>
          <cell r="C1819" t="str">
            <v>30800</v>
          </cell>
          <cell r="D1819">
            <v>2202</v>
          </cell>
          <cell r="E1819">
            <v>1051035</v>
          </cell>
          <cell r="F1819">
            <v>87586</v>
          </cell>
          <cell r="G1819">
            <v>87586</v>
          </cell>
          <cell r="H1819">
            <v>87586</v>
          </cell>
          <cell r="I1819">
            <v>87586</v>
          </cell>
          <cell r="J1819">
            <v>87586</v>
          </cell>
          <cell r="K1819">
            <v>87586</v>
          </cell>
          <cell r="L1819">
            <v>87586</v>
          </cell>
          <cell r="M1819">
            <v>87586</v>
          </cell>
          <cell r="N1819">
            <v>87586</v>
          </cell>
          <cell r="O1819">
            <v>87586</v>
          </cell>
          <cell r="P1819">
            <v>87586</v>
          </cell>
          <cell r="Q1819">
            <v>87589</v>
          </cell>
        </row>
        <row r="1820">
          <cell r="B1820" t="str">
            <v>30800082207</v>
          </cell>
          <cell r="C1820" t="str">
            <v>30800</v>
          </cell>
          <cell r="D1820">
            <v>2207</v>
          </cell>
          <cell r="E1820">
            <v>318683</v>
          </cell>
          <cell r="F1820">
            <v>26557</v>
          </cell>
          <cell r="G1820">
            <v>26557</v>
          </cell>
          <cell r="H1820">
            <v>26557</v>
          </cell>
          <cell r="I1820">
            <v>26557</v>
          </cell>
          <cell r="J1820">
            <v>26557</v>
          </cell>
          <cell r="K1820">
            <v>26557</v>
          </cell>
          <cell r="L1820">
            <v>26557</v>
          </cell>
          <cell r="M1820">
            <v>26557</v>
          </cell>
          <cell r="N1820">
            <v>26557</v>
          </cell>
          <cell r="O1820">
            <v>26557</v>
          </cell>
          <cell r="P1820">
            <v>26557</v>
          </cell>
          <cell r="Q1820">
            <v>26556</v>
          </cell>
        </row>
        <row r="1821">
          <cell r="B1821" t="str">
            <v>30800082208</v>
          </cell>
          <cell r="C1821" t="str">
            <v>30800</v>
          </cell>
          <cell r="D1821">
            <v>2208</v>
          </cell>
          <cell r="E1821">
            <v>22077</v>
          </cell>
          <cell r="F1821">
            <v>1840</v>
          </cell>
          <cell r="G1821">
            <v>1840</v>
          </cell>
          <cell r="H1821">
            <v>1840</v>
          </cell>
          <cell r="I1821">
            <v>1840</v>
          </cell>
          <cell r="J1821">
            <v>1840</v>
          </cell>
          <cell r="K1821">
            <v>1840</v>
          </cell>
          <cell r="L1821">
            <v>1840</v>
          </cell>
          <cell r="M1821">
            <v>1840</v>
          </cell>
          <cell r="N1821">
            <v>1840</v>
          </cell>
          <cell r="O1821">
            <v>1840</v>
          </cell>
          <cell r="P1821">
            <v>1840</v>
          </cell>
          <cell r="Q1821">
            <v>1837</v>
          </cell>
        </row>
        <row r="1822">
          <cell r="B1822" t="str">
            <v>30800082306</v>
          </cell>
          <cell r="C1822" t="str">
            <v>30800</v>
          </cell>
          <cell r="D1822">
            <v>2306</v>
          </cell>
          <cell r="E1822">
            <v>58900</v>
          </cell>
          <cell r="F1822">
            <v>4908</v>
          </cell>
          <cell r="G1822">
            <v>4908</v>
          </cell>
          <cell r="H1822">
            <v>4908</v>
          </cell>
          <cell r="I1822">
            <v>4908</v>
          </cell>
          <cell r="J1822">
            <v>4908</v>
          </cell>
          <cell r="K1822">
            <v>4908</v>
          </cell>
          <cell r="L1822">
            <v>4908</v>
          </cell>
          <cell r="M1822">
            <v>4908</v>
          </cell>
          <cell r="N1822">
            <v>4908</v>
          </cell>
          <cell r="O1822">
            <v>4908</v>
          </cell>
          <cell r="P1822">
            <v>4908</v>
          </cell>
          <cell r="Q1822">
            <v>4912</v>
          </cell>
        </row>
        <row r="1823">
          <cell r="B1823" t="str">
            <v>30800082405</v>
          </cell>
          <cell r="C1823" t="str">
            <v>30800</v>
          </cell>
          <cell r="D1823">
            <v>2405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</row>
        <row r="1824">
          <cell r="B1824" t="str">
            <v>30800082701</v>
          </cell>
          <cell r="C1824" t="str">
            <v>30800</v>
          </cell>
          <cell r="D1824">
            <v>2701</v>
          </cell>
          <cell r="E1824">
            <v>125000</v>
          </cell>
          <cell r="F1824">
            <v>10417</v>
          </cell>
          <cell r="G1824">
            <v>10417</v>
          </cell>
          <cell r="H1824">
            <v>10417</v>
          </cell>
          <cell r="I1824">
            <v>10417</v>
          </cell>
          <cell r="J1824">
            <v>10417</v>
          </cell>
          <cell r="K1824">
            <v>10417</v>
          </cell>
          <cell r="L1824">
            <v>10417</v>
          </cell>
          <cell r="M1824">
            <v>10417</v>
          </cell>
          <cell r="N1824">
            <v>10417</v>
          </cell>
          <cell r="O1824">
            <v>10417</v>
          </cell>
          <cell r="P1824">
            <v>10417</v>
          </cell>
          <cell r="Q1824">
            <v>10413</v>
          </cell>
        </row>
        <row r="1825">
          <cell r="B1825" t="str">
            <v>30800082702</v>
          </cell>
          <cell r="C1825" t="str">
            <v>30800</v>
          </cell>
          <cell r="D1825">
            <v>2702</v>
          </cell>
          <cell r="E1825">
            <v>32300</v>
          </cell>
          <cell r="F1825">
            <v>2692</v>
          </cell>
          <cell r="G1825">
            <v>2692</v>
          </cell>
          <cell r="H1825">
            <v>2692</v>
          </cell>
          <cell r="I1825">
            <v>2692</v>
          </cell>
          <cell r="J1825">
            <v>2692</v>
          </cell>
          <cell r="K1825">
            <v>2692</v>
          </cell>
          <cell r="L1825">
            <v>2692</v>
          </cell>
          <cell r="M1825">
            <v>2692</v>
          </cell>
          <cell r="N1825">
            <v>2692</v>
          </cell>
          <cell r="O1825">
            <v>2692</v>
          </cell>
          <cell r="P1825">
            <v>2692</v>
          </cell>
          <cell r="Q1825">
            <v>2688</v>
          </cell>
        </row>
        <row r="1826">
          <cell r="B1826" t="str">
            <v>30800082705</v>
          </cell>
          <cell r="C1826" t="str">
            <v>30800</v>
          </cell>
          <cell r="D1826">
            <v>2705</v>
          </cell>
          <cell r="E1826">
            <v>19200</v>
          </cell>
          <cell r="F1826">
            <v>1600</v>
          </cell>
          <cell r="G1826">
            <v>1600</v>
          </cell>
          <cell r="H1826">
            <v>1600</v>
          </cell>
          <cell r="I1826">
            <v>1600</v>
          </cell>
          <cell r="J1826">
            <v>1600</v>
          </cell>
          <cell r="K1826">
            <v>1600</v>
          </cell>
          <cell r="L1826">
            <v>1600</v>
          </cell>
          <cell r="M1826">
            <v>1600</v>
          </cell>
          <cell r="N1826">
            <v>1600</v>
          </cell>
          <cell r="O1826">
            <v>1600</v>
          </cell>
          <cell r="P1826">
            <v>1600</v>
          </cell>
          <cell r="Q1826">
            <v>1600</v>
          </cell>
        </row>
        <row r="1827">
          <cell r="B1827" t="str">
            <v>30800082708</v>
          </cell>
          <cell r="C1827" t="str">
            <v>30800</v>
          </cell>
          <cell r="D1827">
            <v>2708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</row>
        <row r="1828">
          <cell r="B1828" t="str">
            <v>30800082800</v>
          </cell>
          <cell r="C1828" t="str">
            <v>30800</v>
          </cell>
          <cell r="D1828">
            <v>2800</v>
          </cell>
          <cell r="E1828">
            <v>673300</v>
          </cell>
          <cell r="F1828">
            <v>56108</v>
          </cell>
          <cell r="G1828">
            <v>56108</v>
          </cell>
          <cell r="H1828">
            <v>56108</v>
          </cell>
          <cell r="I1828">
            <v>56108</v>
          </cell>
          <cell r="J1828">
            <v>56108</v>
          </cell>
          <cell r="K1828">
            <v>56108</v>
          </cell>
          <cell r="L1828">
            <v>56108</v>
          </cell>
          <cell r="M1828">
            <v>56108</v>
          </cell>
          <cell r="N1828">
            <v>56108</v>
          </cell>
          <cell r="O1828">
            <v>56108</v>
          </cell>
          <cell r="P1828">
            <v>56108</v>
          </cell>
          <cell r="Q1828">
            <v>56112</v>
          </cell>
        </row>
        <row r="1829">
          <cell r="B1829" t="str">
            <v>30800082900</v>
          </cell>
          <cell r="C1829" t="str">
            <v>30800</v>
          </cell>
          <cell r="D1829">
            <v>2900</v>
          </cell>
          <cell r="E1829">
            <v>570400</v>
          </cell>
          <cell r="F1829">
            <v>47533</v>
          </cell>
          <cell r="G1829">
            <v>47533</v>
          </cell>
          <cell r="H1829">
            <v>47533</v>
          </cell>
          <cell r="I1829">
            <v>47533</v>
          </cell>
          <cell r="J1829">
            <v>47533</v>
          </cell>
          <cell r="K1829">
            <v>47533</v>
          </cell>
          <cell r="L1829">
            <v>47533</v>
          </cell>
          <cell r="M1829">
            <v>47533</v>
          </cell>
          <cell r="N1829">
            <v>47533</v>
          </cell>
          <cell r="O1829">
            <v>47533</v>
          </cell>
          <cell r="P1829">
            <v>47533</v>
          </cell>
          <cell r="Q1829">
            <v>47537</v>
          </cell>
        </row>
        <row r="1830">
          <cell r="B1830" t="str">
            <v>30800082907</v>
          </cell>
          <cell r="C1830" t="str">
            <v>30800</v>
          </cell>
          <cell r="D1830">
            <v>2907</v>
          </cell>
          <cell r="E1830">
            <v>729000</v>
          </cell>
          <cell r="F1830">
            <v>60750</v>
          </cell>
          <cell r="G1830">
            <v>60750</v>
          </cell>
          <cell r="H1830">
            <v>60750</v>
          </cell>
          <cell r="I1830">
            <v>60750</v>
          </cell>
          <cell r="J1830">
            <v>60750</v>
          </cell>
          <cell r="K1830">
            <v>60750</v>
          </cell>
          <cell r="L1830">
            <v>60750</v>
          </cell>
          <cell r="M1830">
            <v>60750</v>
          </cell>
          <cell r="N1830">
            <v>60750</v>
          </cell>
          <cell r="O1830">
            <v>60750</v>
          </cell>
          <cell r="P1830">
            <v>60750</v>
          </cell>
          <cell r="Q1830">
            <v>60750</v>
          </cell>
        </row>
        <row r="1831">
          <cell r="B1831" t="str">
            <v>30800082908</v>
          </cell>
          <cell r="C1831" t="str">
            <v>30800</v>
          </cell>
          <cell r="D1831">
            <v>2908</v>
          </cell>
          <cell r="E1831">
            <v>128400</v>
          </cell>
          <cell r="F1831">
            <v>10700</v>
          </cell>
          <cell r="G1831">
            <v>10700</v>
          </cell>
          <cell r="H1831">
            <v>10700</v>
          </cell>
          <cell r="I1831">
            <v>10700</v>
          </cell>
          <cell r="J1831">
            <v>10700</v>
          </cell>
          <cell r="K1831">
            <v>10700</v>
          </cell>
          <cell r="L1831">
            <v>10700</v>
          </cell>
          <cell r="M1831">
            <v>10700</v>
          </cell>
          <cell r="N1831">
            <v>10700</v>
          </cell>
          <cell r="O1831">
            <v>10700</v>
          </cell>
          <cell r="P1831">
            <v>10700</v>
          </cell>
          <cell r="Q1831">
            <v>10700</v>
          </cell>
        </row>
        <row r="1832">
          <cell r="B1832" t="str">
            <v>30800082928</v>
          </cell>
          <cell r="C1832" t="str">
            <v>30800</v>
          </cell>
          <cell r="D1832">
            <v>2928</v>
          </cell>
          <cell r="E1832">
            <v>93400</v>
          </cell>
          <cell r="F1832">
            <v>7783</v>
          </cell>
          <cell r="G1832">
            <v>7783</v>
          </cell>
          <cell r="H1832">
            <v>7783</v>
          </cell>
          <cell r="I1832">
            <v>7783</v>
          </cell>
          <cell r="J1832">
            <v>7783</v>
          </cell>
          <cell r="K1832">
            <v>7783</v>
          </cell>
          <cell r="L1832">
            <v>7783</v>
          </cell>
          <cell r="M1832">
            <v>7783</v>
          </cell>
          <cell r="N1832">
            <v>7783</v>
          </cell>
          <cell r="O1832">
            <v>7783</v>
          </cell>
          <cell r="P1832">
            <v>7783</v>
          </cell>
          <cell r="Q1832">
            <v>7787</v>
          </cell>
        </row>
        <row r="1833">
          <cell r="B1833" t="str">
            <v>30800083101</v>
          </cell>
          <cell r="C1833" t="str">
            <v>30800</v>
          </cell>
          <cell r="D1833">
            <v>3101</v>
          </cell>
          <cell r="E1833">
            <v>181700</v>
          </cell>
          <cell r="F1833">
            <v>15142</v>
          </cell>
          <cell r="G1833">
            <v>15142</v>
          </cell>
          <cell r="H1833">
            <v>15142</v>
          </cell>
          <cell r="I1833">
            <v>15142</v>
          </cell>
          <cell r="J1833">
            <v>15142</v>
          </cell>
          <cell r="K1833">
            <v>15142</v>
          </cell>
          <cell r="L1833">
            <v>15142</v>
          </cell>
          <cell r="M1833">
            <v>15142</v>
          </cell>
          <cell r="N1833">
            <v>15142</v>
          </cell>
          <cell r="O1833">
            <v>15142</v>
          </cell>
          <cell r="P1833">
            <v>15142</v>
          </cell>
          <cell r="Q1833">
            <v>15138</v>
          </cell>
        </row>
        <row r="1834">
          <cell r="B1834" t="str">
            <v>30800083103</v>
          </cell>
          <cell r="C1834" t="str">
            <v>30800</v>
          </cell>
          <cell r="D1834">
            <v>3103</v>
          </cell>
          <cell r="E1834">
            <v>158300</v>
          </cell>
          <cell r="F1834">
            <v>13192</v>
          </cell>
          <cell r="G1834">
            <v>13192</v>
          </cell>
          <cell r="H1834">
            <v>13192</v>
          </cell>
          <cell r="I1834">
            <v>13192</v>
          </cell>
          <cell r="J1834">
            <v>13192</v>
          </cell>
          <cell r="K1834">
            <v>13192</v>
          </cell>
          <cell r="L1834">
            <v>13192</v>
          </cell>
          <cell r="M1834">
            <v>13192</v>
          </cell>
          <cell r="N1834">
            <v>13192</v>
          </cell>
          <cell r="O1834">
            <v>13192</v>
          </cell>
          <cell r="P1834">
            <v>13192</v>
          </cell>
          <cell r="Q1834">
            <v>13188</v>
          </cell>
        </row>
        <row r="1835">
          <cell r="B1835" t="str">
            <v>30800083106</v>
          </cell>
          <cell r="C1835" t="str">
            <v>30800</v>
          </cell>
          <cell r="D1835">
            <v>3106</v>
          </cell>
          <cell r="E1835">
            <v>6700</v>
          </cell>
          <cell r="F1835">
            <v>558</v>
          </cell>
          <cell r="G1835">
            <v>558</v>
          </cell>
          <cell r="H1835">
            <v>558</v>
          </cell>
          <cell r="I1835">
            <v>558</v>
          </cell>
          <cell r="J1835">
            <v>558</v>
          </cell>
          <cell r="K1835">
            <v>558</v>
          </cell>
          <cell r="L1835">
            <v>558</v>
          </cell>
          <cell r="M1835">
            <v>558</v>
          </cell>
          <cell r="N1835">
            <v>558</v>
          </cell>
          <cell r="O1835">
            <v>558</v>
          </cell>
          <cell r="P1835">
            <v>558</v>
          </cell>
          <cell r="Q1835">
            <v>562</v>
          </cell>
        </row>
        <row r="1836">
          <cell r="B1836" t="str">
            <v>30800083302</v>
          </cell>
          <cell r="C1836" t="str">
            <v>30800</v>
          </cell>
          <cell r="D1836">
            <v>3302</v>
          </cell>
          <cell r="E1836">
            <v>480211</v>
          </cell>
          <cell r="F1836">
            <v>40018</v>
          </cell>
          <cell r="G1836">
            <v>40018</v>
          </cell>
          <cell r="H1836">
            <v>40018</v>
          </cell>
          <cell r="I1836">
            <v>40018</v>
          </cell>
          <cell r="J1836">
            <v>40018</v>
          </cell>
          <cell r="K1836">
            <v>40018</v>
          </cell>
          <cell r="L1836">
            <v>40018</v>
          </cell>
          <cell r="M1836">
            <v>40018</v>
          </cell>
          <cell r="N1836">
            <v>40018</v>
          </cell>
          <cell r="O1836">
            <v>40018</v>
          </cell>
          <cell r="P1836">
            <v>40018</v>
          </cell>
          <cell r="Q1836">
            <v>40013</v>
          </cell>
        </row>
        <row r="1837">
          <cell r="B1837" t="str">
            <v>30800083303</v>
          </cell>
          <cell r="C1837" t="str">
            <v>30800</v>
          </cell>
          <cell r="D1837">
            <v>3303</v>
          </cell>
          <cell r="E1837">
            <v>29100</v>
          </cell>
          <cell r="F1837">
            <v>2425</v>
          </cell>
          <cell r="G1837">
            <v>2425</v>
          </cell>
          <cell r="H1837">
            <v>2425</v>
          </cell>
          <cell r="I1837">
            <v>2425</v>
          </cell>
          <cell r="J1837">
            <v>2425</v>
          </cell>
          <cell r="K1837">
            <v>2425</v>
          </cell>
          <cell r="L1837">
            <v>2425</v>
          </cell>
          <cell r="M1837">
            <v>2425</v>
          </cell>
          <cell r="N1837">
            <v>2425</v>
          </cell>
          <cell r="O1837">
            <v>2425</v>
          </cell>
          <cell r="P1837">
            <v>2425</v>
          </cell>
          <cell r="Q1837">
            <v>2425</v>
          </cell>
        </row>
        <row r="1838">
          <cell r="B1838" t="str">
            <v>30800083404</v>
          </cell>
          <cell r="C1838" t="str">
            <v>30800</v>
          </cell>
          <cell r="D1838">
            <v>3404</v>
          </cell>
          <cell r="E1838">
            <v>50200</v>
          </cell>
          <cell r="F1838">
            <v>4183</v>
          </cell>
          <cell r="G1838">
            <v>4183</v>
          </cell>
          <cell r="H1838">
            <v>4183</v>
          </cell>
          <cell r="I1838">
            <v>4183</v>
          </cell>
          <cell r="J1838">
            <v>4183</v>
          </cell>
          <cell r="K1838">
            <v>4183</v>
          </cell>
          <cell r="L1838">
            <v>4183</v>
          </cell>
          <cell r="M1838">
            <v>4183</v>
          </cell>
          <cell r="N1838">
            <v>4183</v>
          </cell>
          <cell r="O1838">
            <v>4183</v>
          </cell>
          <cell r="P1838">
            <v>4183</v>
          </cell>
          <cell r="Q1838">
            <v>4187</v>
          </cell>
        </row>
        <row r="1839">
          <cell r="B1839" t="str">
            <v>30801081302</v>
          </cell>
          <cell r="C1839" t="str">
            <v>30801</v>
          </cell>
          <cell r="D1839">
            <v>1302</v>
          </cell>
          <cell r="E1839">
            <v>24200</v>
          </cell>
          <cell r="F1839">
            <v>2017</v>
          </cell>
          <cell r="G1839">
            <v>2017</v>
          </cell>
          <cell r="H1839">
            <v>2017</v>
          </cell>
          <cell r="I1839">
            <v>2017</v>
          </cell>
          <cell r="J1839">
            <v>2017</v>
          </cell>
          <cell r="K1839">
            <v>2017</v>
          </cell>
          <cell r="L1839">
            <v>2017</v>
          </cell>
          <cell r="M1839">
            <v>2017</v>
          </cell>
          <cell r="N1839">
            <v>2017</v>
          </cell>
          <cell r="O1839">
            <v>2017</v>
          </cell>
          <cell r="P1839">
            <v>2017</v>
          </cell>
          <cell r="Q1839">
            <v>2013</v>
          </cell>
        </row>
        <row r="1840">
          <cell r="B1840" t="str">
            <v>30801082103</v>
          </cell>
          <cell r="C1840" t="str">
            <v>30801</v>
          </cell>
          <cell r="D1840">
            <v>2103</v>
          </cell>
          <cell r="E1840">
            <v>13600</v>
          </cell>
          <cell r="F1840">
            <v>1133</v>
          </cell>
          <cell r="G1840">
            <v>1133</v>
          </cell>
          <cell r="H1840">
            <v>1133</v>
          </cell>
          <cell r="I1840">
            <v>1133</v>
          </cell>
          <cell r="J1840">
            <v>1133</v>
          </cell>
          <cell r="K1840">
            <v>1133</v>
          </cell>
          <cell r="L1840">
            <v>1133</v>
          </cell>
          <cell r="M1840">
            <v>1133</v>
          </cell>
          <cell r="N1840">
            <v>1133</v>
          </cell>
          <cell r="O1840">
            <v>1133</v>
          </cell>
          <cell r="P1840">
            <v>1133</v>
          </cell>
          <cell r="Q1840">
            <v>1137</v>
          </cell>
        </row>
        <row r="1841">
          <cell r="B1841" t="str">
            <v>30801082207</v>
          </cell>
          <cell r="C1841" t="str">
            <v>30801</v>
          </cell>
          <cell r="D1841">
            <v>2207</v>
          </cell>
          <cell r="E1841">
            <v>24682</v>
          </cell>
          <cell r="F1841">
            <v>2057</v>
          </cell>
          <cell r="G1841">
            <v>2057</v>
          </cell>
          <cell r="H1841">
            <v>2057</v>
          </cell>
          <cell r="I1841">
            <v>2057</v>
          </cell>
          <cell r="J1841">
            <v>2057</v>
          </cell>
          <cell r="K1841">
            <v>2057</v>
          </cell>
          <cell r="L1841">
            <v>2057</v>
          </cell>
          <cell r="M1841">
            <v>2057</v>
          </cell>
          <cell r="N1841">
            <v>2057</v>
          </cell>
          <cell r="O1841">
            <v>2057</v>
          </cell>
          <cell r="P1841">
            <v>2057</v>
          </cell>
          <cell r="Q1841">
            <v>2055</v>
          </cell>
        </row>
        <row r="1842">
          <cell r="B1842" t="str">
            <v>30801082701</v>
          </cell>
          <cell r="C1842" t="str">
            <v>30801</v>
          </cell>
          <cell r="D1842">
            <v>2701</v>
          </cell>
          <cell r="E1842">
            <v>124000</v>
          </cell>
          <cell r="F1842">
            <v>10333</v>
          </cell>
          <cell r="G1842">
            <v>10333</v>
          </cell>
          <cell r="H1842">
            <v>10333</v>
          </cell>
          <cell r="I1842">
            <v>10333</v>
          </cell>
          <cell r="J1842">
            <v>10333</v>
          </cell>
          <cell r="K1842">
            <v>10333</v>
          </cell>
          <cell r="L1842">
            <v>10333</v>
          </cell>
          <cell r="M1842">
            <v>10333</v>
          </cell>
          <cell r="N1842">
            <v>10333</v>
          </cell>
          <cell r="O1842">
            <v>10333</v>
          </cell>
          <cell r="P1842">
            <v>10333</v>
          </cell>
          <cell r="Q1842">
            <v>10337</v>
          </cell>
        </row>
        <row r="1843">
          <cell r="B1843" t="str">
            <v>30801082702</v>
          </cell>
          <cell r="C1843" t="str">
            <v>30801</v>
          </cell>
          <cell r="D1843">
            <v>2702</v>
          </cell>
          <cell r="E1843">
            <v>1600</v>
          </cell>
          <cell r="F1843">
            <v>133</v>
          </cell>
          <cell r="G1843">
            <v>133</v>
          </cell>
          <cell r="H1843">
            <v>133</v>
          </cell>
          <cell r="I1843">
            <v>133</v>
          </cell>
          <cell r="J1843">
            <v>133</v>
          </cell>
          <cell r="K1843">
            <v>133</v>
          </cell>
          <cell r="L1843">
            <v>133</v>
          </cell>
          <cell r="M1843">
            <v>133</v>
          </cell>
          <cell r="N1843">
            <v>133</v>
          </cell>
          <cell r="O1843">
            <v>133</v>
          </cell>
          <cell r="P1843">
            <v>133</v>
          </cell>
          <cell r="Q1843">
            <v>137</v>
          </cell>
        </row>
        <row r="1844">
          <cell r="B1844" t="str">
            <v>30801082705</v>
          </cell>
          <cell r="C1844" t="str">
            <v>30801</v>
          </cell>
          <cell r="D1844">
            <v>2705</v>
          </cell>
          <cell r="E1844">
            <v>35300</v>
          </cell>
          <cell r="F1844">
            <v>2942</v>
          </cell>
          <cell r="G1844">
            <v>2942</v>
          </cell>
          <cell r="H1844">
            <v>2942</v>
          </cell>
          <cell r="I1844">
            <v>2942</v>
          </cell>
          <cell r="J1844">
            <v>2942</v>
          </cell>
          <cell r="K1844">
            <v>2942</v>
          </cell>
          <cell r="L1844">
            <v>2942</v>
          </cell>
          <cell r="M1844">
            <v>2942</v>
          </cell>
          <cell r="N1844">
            <v>2942</v>
          </cell>
          <cell r="O1844">
            <v>2942</v>
          </cell>
          <cell r="P1844">
            <v>2942</v>
          </cell>
          <cell r="Q1844">
            <v>2938</v>
          </cell>
        </row>
        <row r="1845">
          <cell r="B1845" t="str">
            <v>30801082900</v>
          </cell>
          <cell r="C1845" t="str">
            <v>30801</v>
          </cell>
          <cell r="D1845">
            <v>2900</v>
          </cell>
          <cell r="E1845">
            <v>36000</v>
          </cell>
          <cell r="F1845">
            <v>3000</v>
          </cell>
          <cell r="G1845">
            <v>3000</v>
          </cell>
          <cell r="H1845">
            <v>3000</v>
          </cell>
          <cell r="I1845">
            <v>3000</v>
          </cell>
          <cell r="J1845">
            <v>3000</v>
          </cell>
          <cell r="K1845">
            <v>3000</v>
          </cell>
          <cell r="L1845">
            <v>3000</v>
          </cell>
          <cell r="M1845">
            <v>3000</v>
          </cell>
          <cell r="N1845">
            <v>3000</v>
          </cell>
          <cell r="O1845">
            <v>3000</v>
          </cell>
          <cell r="P1845">
            <v>3000</v>
          </cell>
          <cell r="Q1845">
            <v>3000</v>
          </cell>
        </row>
        <row r="1846">
          <cell r="B1846" t="str">
            <v>30801082908</v>
          </cell>
          <cell r="C1846" t="str">
            <v>30801</v>
          </cell>
          <cell r="D1846">
            <v>2908</v>
          </cell>
          <cell r="E1846">
            <v>18500</v>
          </cell>
          <cell r="F1846">
            <v>1542</v>
          </cell>
          <cell r="G1846">
            <v>1542</v>
          </cell>
          <cell r="H1846">
            <v>1542</v>
          </cell>
          <cell r="I1846">
            <v>1542</v>
          </cell>
          <cell r="J1846">
            <v>1542</v>
          </cell>
          <cell r="K1846">
            <v>1542</v>
          </cell>
          <cell r="L1846">
            <v>1542</v>
          </cell>
          <cell r="M1846">
            <v>1542</v>
          </cell>
          <cell r="N1846">
            <v>1542</v>
          </cell>
          <cell r="O1846">
            <v>1542</v>
          </cell>
          <cell r="P1846">
            <v>1542</v>
          </cell>
          <cell r="Q1846">
            <v>1538</v>
          </cell>
        </row>
        <row r="1847">
          <cell r="B1847" t="str">
            <v>30801083101</v>
          </cell>
          <cell r="C1847" t="str">
            <v>30801</v>
          </cell>
          <cell r="D1847">
            <v>3101</v>
          </cell>
          <cell r="E1847">
            <v>43500</v>
          </cell>
          <cell r="F1847">
            <v>3625</v>
          </cell>
          <cell r="G1847">
            <v>3625</v>
          </cell>
          <cell r="H1847">
            <v>3625</v>
          </cell>
          <cell r="I1847">
            <v>3625</v>
          </cell>
          <cell r="J1847">
            <v>3625</v>
          </cell>
          <cell r="K1847">
            <v>3625</v>
          </cell>
          <cell r="L1847">
            <v>3625</v>
          </cell>
          <cell r="M1847">
            <v>3625</v>
          </cell>
          <cell r="N1847">
            <v>3625</v>
          </cell>
          <cell r="O1847">
            <v>3625</v>
          </cell>
          <cell r="P1847">
            <v>3625</v>
          </cell>
          <cell r="Q1847">
            <v>3625</v>
          </cell>
        </row>
        <row r="1848">
          <cell r="B1848" t="str">
            <v>30801083103</v>
          </cell>
          <cell r="C1848" t="str">
            <v>30801</v>
          </cell>
          <cell r="D1848">
            <v>3103</v>
          </cell>
          <cell r="E1848">
            <v>23500</v>
          </cell>
          <cell r="F1848">
            <v>1958</v>
          </cell>
          <cell r="G1848">
            <v>1958</v>
          </cell>
          <cell r="H1848">
            <v>1958</v>
          </cell>
          <cell r="I1848">
            <v>1958</v>
          </cell>
          <cell r="J1848">
            <v>1958</v>
          </cell>
          <cell r="K1848">
            <v>1958</v>
          </cell>
          <cell r="L1848">
            <v>1958</v>
          </cell>
          <cell r="M1848">
            <v>1958</v>
          </cell>
          <cell r="N1848">
            <v>1958</v>
          </cell>
          <cell r="O1848">
            <v>1958</v>
          </cell>
          <cell r="P1848">
            <v>1958</v>
          </cell>
          <cell r="Q1848">
            <v>1962</v>
          </cell>
        </row>
        <row r="1849">
          <cell r="B1849" t="str">
            <v>30801083302</v>
          </cell>
          <cell r="C1849" t="str">
            <v>30801</v>
          </cell>
          <cell r="D1849">
            <v>3302</v>
          </cell>
          <cell r="E1849">
            <v>129000</v>
          </cell>
          <cell r="F1849">
            <v>10750</v>
          </cell>
          <cell r="G1849">
            <v>10750</v>
          </cell>
          <cell r="H1849">
            <v>10750</v>
          </cell>
          <cell r="I1849">
            <v>10750</v>
          </cell>
          <cell r="J1849">
            <v>10750</v>
          </cell>
          <cell r="K1849">
            <v>10750</v>
          </cell>
          <cell r="L1849">
            <v>10750</v>
          </cell>
          <cell r="M1849">
            <v>10750</v>
          </cell>
          <cell r="N1849">
            <v>10750</v>
          </cell>
          <cell r="O1849">
            <v>10750</v>
          </cell>
          <cell r="P1849">
            <v>10750</v>
          </cell>
          <cell r="Q1849">
            <v>10750</v>
          </cell>
        </row>
        <row r="1850">
          <cell r="B1850" t="str">
            <v>30801083303</v>
          </cell>
          <cell r="C1850" t="str">
            <v>30801</v>
          </cell>
          <cell r="D1850">
            <v>3303</v>
          </cell>
          <cell r="E1850">
            <v>4300</v>
          </cell>
          <cell r="F1850">
            <v>358</v>
          </cell>
          <cell r="G1850">
            <v>358</v>
          </cell>
          <cell r="H1850">
            <v>358</v>
          </cell>
          <cell r="I1850">
            <v>358</v>
          </cell>
          <cell r="J1850">
            <v>358</v>
          </cell>
          <cell r="K1850">
            <v>358</v>
          </cell>
          <cell r="L1850">
            <v>358</v>
          </cell>
          <cell r="M1850">
            <v>358</v>
          </cell>
          <cell r="N1850">
            <v>358</v>
          </cell>
          <cell r="O1850">
            <v>358</v>
          </cell>
          <cell r="P1850">
            <v>358</v>
          </cell>
          <cell r="Q1850">
            <v>362</v>
          </cell>
        </row>
        <row r="1851">
          <cell r="B1851" t="str">
            <v>30802081302</v>
          </cell>
          <cell r="C1851" t="str">
            <v>30802</v>
          </cell>
          <cell r="D1851">
            <v>1302</v>
          </cell>
          <cell r="E1851">
            <v>420000</v>
          </cell>
          <cell r="F1851">
            <v>35000</v>
          </cell>
          <cell r="G1851">
            <v>35000</v>
          </cell>
          <cell r="H1851">
            <v>35000</v>
          </cell>
          <cell r="I1851">
            <v>35000</v>
          </cell>
          <cell r="J1851">
            <v>35000</v>
          </cell>
          <cell r="K1851">
            <v>35000</v>
          </cell>
          <cell r="L1851">
            <v>35000</v>
          </cell>
          <cell r="M1851">
            <v>35000</v>
          </cell>
          <cell r="N1851">
            <v>35000</v>
          </cell>
          <cell r="O1851">
            <v>35000</v>
          </cell>
          <cell r="P1851">
            <v>35000</v>
          </cell>
          <cell r="Q1851">
            <v>35000</v>
          </cell>
        </row>
        <row r="1852">
          <cell r="B1852" t="str">
            <v>30802082103</v>
          </cell>
          <cell r="C1852" t="str">
            <v>30802</v>
          </cell>
          <cell r="D1852">
            <v>2103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</row>
        <row r="1853">
          <cell r="B1853" t="str">
            <v>30802082306</v>
          </cell>
          <cell r="C1853" t="str">
            <v>30802</v>
          </cell>
          <cell r="D1853">
            <v>2306</v>
          </cell>
          <cell r="E1853">
            <v>10300</v>
          </cell>
          <cell r="F1853">
            <v>5300</v>
          </cell>
          <cell r="G1853">
            <v>5000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</row>
        <row r="1854">
          <cell r="B1854" t="str">
            <v>30802082701</v>
          </cell>
          <cell r="C1854" t="str">
            <v>30802</v>
          </cell>
          <cell r="D1854">
            <v>2701</v>
          </cell>
          <cell r="E1854">
            <v>209400</v>
          </cell>
          <cell r="F1854">
            <v>24900</v>
          </cell>
          <cell r="G1854">
            <v>17450</v>
          </cell>
          <cell r="H1854">
            <v>17450</v>
          </cell>
          <cell r="I1854">
            <v>17450</v>
          </cell>
          <cell r="J1854">
            <v>17450</v>
          </cell>
          <cell r="K1854">
            <v>17450</v>
          </cell>
          <cell r="L1854">
            <v>17450</v>
          </cell>
          <cell r="M1854">
            <v>17450</v>
          </cell>
          <cell r="N1854">
            <v>17450</v>
          </cell>
          <cell r="O1854">
            <v>17450</v>
          </cell>
          <cell r="P1854">
            <v>17450</v>
          </cell>
          <cell r="Q1854">
            <v>10000</v>
          </cell>
        </row>
        <row r="1855">
          <cell r="B1855" t="str">
            <v>30802082702</v>
          </cell>
          <cell r="C1855" t="str">
            <v>30802</v>
          </cell>
          <cell r="D1855">
            <v>2702</v>
          </cell>
          <cell r="E1855">
            <v>4300</v>
          </cell>
          <cell r="F1855">
            <v>358</v>
          </cell>
          <cell r="G1855">
            <v>358</v>
          </cell>
          <cell r="H1855">
            <v>358</v>
          </cell>
          <cell r="I1855">
            <v>358</v>
          </cell>
          <cell r="J1855">
            <v>358</v>
          </cell>
          <cell r="K1855">
            <v>358</v>
          </cell>
          <cell r="L1855">
            <v>358</v>
          </cell>
          <cell r="M1855">
            <v>358</v>
          </cell>
          <cell r="N1855">
            <v>358</v>
          </cell>
          <cell r="O1855">
            <v>358</v>
          </cell>
          <cell r="P1855">
            <v>358</v>
          </cell>
          <cell r="Q1855">
            <v>362</v>
          </cell>
        </row>
        <row r="1856">
          <cell r="B1856" t="str">
            <v>30802082704</v>
          </cell>
          <cell r="C1856" t="str">
            <v>30802</v>
          </cell>
          <cell r="D1856">
            <v>2704</v>
          </cell>
          <cell r="E1856">
            <v>25700</v>
          </cell>
          <cell r="F1856">
            <v>2142</v>
          </cell>
          <cell r="G1856">
            <v>2142</v>
          </cell>
          <cell r="H1856">
            <v>2142</v>
          </cell>
          <cell r="I1856">
            <v>2142</v>
          </cell>
          <cell r="J1856">
            <v>2142</v>
          </cell>
          <cell r="K1856">
            <v>2142</v>
          </cell>
          <cell r="L1856">
            <v>2142</v>
          </cell>
          <cell r="M1856">
            <v>2142</v>
          </cell>
          <cell r="N1856">
            <v>2142</v>
          </cell>
          <cell r="O1856">
            <v>2142</v>
          </cell>
          <cell r="P1856">
            <v>2142</v>
          </cell>
          <cell r="Q1856">
            <v>2138</v>
          </cell>
        </row>
        <row r="1857">
          <cell r="B1857" t="str">
            <v>30802082705</v>
          </cell>
          <cell r="C1857" t="str">
            <v>30802</v>
          </cell>
          <cell r="D1857">
            <v>2705</v>
          </cell>
          <cell r="E1857">
            <v>30400</v>
          </cell>
          <cell r="F1857">
            <v>2533</v>
          </cell>
          <cell r="G1857">
            <v>2533</v>
          </cell>
          <cell r="H1857">
            <v>2533</v>
          </cell>
          <cell r="I1857">
            <v>2533</v>
          </cell>
          <cell r="J1857">
            <v>2533</v>
          </cell>
          <cell r="K1857">
            <v>2533</v>
          </cell>
          <cell r="L1857">
            <v>2533</v>
          </cell>
          <cell r="M1857">
            <v>2533</v>
          </cell>
          <cell r="N1857">
            <v>2533</v>
          </cell>
          <cell r="O1857">
            <v>2533</v>
          </cell>
          <cell r="P1857">
            <v>2533</v>
          </cell>
          <cell r="Q1857">
            <v>2537</v>
          </cell>
        </row>
        <row r="1858">
          <cell r="B1858" t="str">
            <v>30802082900</v>
          </cell>
          <cell r="C1858" t="str">
            <v>30802</v>
          </cell>
          <cell r="D1858">
            <v>2900</v>
          </cell>
          <cell r="E1858">
            <v>60000</v>
          </cell>
          <cell r="F1858">
            <v>5000</v>
          </cell>
          <cell r="G1858">
            <v>5000</v>
          </cell>
          <cell r="H1858">
            <v>5000</v>
          </cell>
          <cell r="I1858">
            <v>5000</v>
          </cell>
          <cell r="J1858">
            <v>5000</v>
          </cell>
          <cell r="K1858">
            <v>5000</v>
          </cell>
          <cell r="L1858">
            <v>5000</v>
          </cell>
          <cell r="M1858">
            <v>5000</v>
          </cell>
          <cell r="N1858">
            <v>5000</v>
          </cell>
          <cell r="O1858">
            <v>5000</v>
          </cell>
          <cell r="P1858">
            <v>5000</v>
          </cell>
          <cell r="Q1858">
            <v>5000</v>
          </cell>
        </row>
        <row r="1859">
          <cell r="B1859" t="str">
            <v>30802082907</v>
          </cell>
          <cell r="C1859" t="str">
            <v>30802</v>
          </cell>
          <cell r="D1859">
            <v>2907</v>
          </cell>
          <cell r="E1859">
            <v>21400</v>
          </cell>
          <cell r="F1859">
            <v>1783</v>
          </cell>
          <cell r="G1859">
            <v>1783</v>
          </cell>
          <cell r="H1859">
            <v>1783</v>
          </cell>
          <cell r="I1859">
            <v>1783</v>
          </cell>
          <cell r="J1859">
            <v>1783</v>
          </cell>
          <cell r="K1859">
            <v>1783</v>
          </cell>
          <cell r="L1859">
            <v>1783</v>
          </cell>
          <cell r="M1859">
            <v>1783</v>
          </cell>
          <cell r="N1859">
            <v>1783</v>
          </cell>
          <cell r="O1859">
            <v>1783</v>
          </cell>
          <cell r="P1859">
            <v>1783</v>
          </cell>
          <cell r="Q1859">
            <v>1787</v>
          </cell>
        </row>
        <row r="1860">
          <cell r="B1860" t="str">
            <v>30802082908</v>
          </cell>
          <cell r="C1860" t="str">
            <v>30802</v>
          </cell>
          <cell r="D1860">
            <v>2908</v>
          </cell>
          <cell r="E1860">
            <v>14100</v>
          </cell>
          <cell r="F1860">
            <v>1175</v>
          </cell>
          <cell r="G1860">
            <v>1175</v>
          </cell>
          <cell r="H1860">
            <v>1175</v>
          </cell>
          <cell r="I1860">
            <v>1175</v>
          </cell>
          <cell r="J1860">
            <v>1175</v>
          </cell>
          <cell r="K1860">
            <v>1175</v>
          </cell>
          <cell r="L1860">
            <v>1175</v>
          </cell>
          <cell r="M1860">
            <v>1175</v>
          </cell>
          <cell r="N1860">
            <v>1175</v>
          </cell>
          <cell r="O1860">
            <v>1175</v>
          </cell>
          <cell r="P1860">
            <v>1175</v>
          </cell>
          <cell r="Q1860">
            <v>1175</v>
          </cell>
        </row>
        <row r="1861">
          <cell r="B1861" t="str">
            <v>30802083101</v>
          </cell>
          <cell r="C1861" t="str">
            <v>30802</v>
          </cell>
          <cell r="D1861">
            <v>3101</v>
          </cell>
          <cell r="E1861">
            <v>229900</v>
          </cell>
          <cell r="F1861">
            <v>19158</v>
          </cell>
          <cell r="G1861">
            <v>19158</v>
          </cell>
          <cell r="H1861">
            <v>19158</v>
          </cell>
          <cell r="I1861">
            <v>19158</v>
          </cell>
          <cell r="J1861">
            <v>19158</v>
          </cell>
          <cell r="K1861">
            <v>19158</v>
          </cell>
          <cell r="L1861">
            <v>19158</v>
          </cell>
          <cell r="M1861">
            <v>19158</v>
          </cell>
          <cell r="N1861">
            <v>19158</v>
          </cell>
          <cell r="O1861">
            <v>19158</v>
          </cell>
          <cell r="P1861">
            <v>19158</v>
          </cell>
          <cell r="Q1861">
            <v>19162</v>
          </cell>
        </row>
        <row r="1862">
          <cell r="B1862" t="str">
            <v>30802083103</v>
          </cell>
          <cell r="C1862" t="str">
            <v>30802</v>
          </cell>
          <cell r="D1862">
            <v>3103</v>
          </cell>
          <cell r="E1862">
            <v>113100</v>
          </cell>
          <cell r="F1862">
            <v>9425</v>
          </cell>
          <cell r="G1862">
            <v>9425</v>
          </cell>
          <cell r="H1862">
            <v>9425</v>
          </cell>
          <cell r="I1862">
            <v>9425</v>
          </cell>
          <cell r="J1862">
            <v>9425</v>
          </cell>
          <cell r="K1862">
            <v>9425</v>
          </cell>
          <cell r="L1862">
            <v>9425</v>
          </cell>
          <cell r="M1862">
            <v>9425</v>
          </cell>
          <cell r="N1862">
            <v>9425</v>
          </cell>
          <cell r="O1862">
            <v>9425</v>
          </cell>
          <cell r="P1862">
            <v>9425</v>
          </cell>
          <cell r="Q1862">
            <v>9425</v>
          </cell>
        </row>
        <row r="1863">
          <cell r="B1863" t="str">
            <v>30802083106</v>
          </cell>
          <cell r="C1863" t="str">
            <v>30802</v>
          </cell>
          <cell r="D1863">
            <v>3106</v>
          </cell>
          <cell r="E1863">
            <v>2000</v>
          </cell>
          <cell r="F1863">
            <v>167</v>
          </cell>
          <cell r="G1863">
            <v>167</v>
          </cell>
          <cell r="H1863">
            <v>167</v>
          </cell>
          <cell r="I1863">
            <v>167</v>
          </cell>
          <cell r="J1863">
            <v>167</v>
          </cell>
          <cell r="K1863">
            <v>167</v>
          </cell>
          <cell r="L1863">
            <v>167</v>
          </cell>
          <cell r="M1863">
            <v>167</v>
          </cell>
          <cell r="N1863">
            <v>167</v>
          </cell>
          <cell r="O1863">
            <v>167</v>
          </cell>
          <cell r="P1863">
            <v>167</v>
          </cell>
          <cell r="Q1863">
            <v>163</v>
          </cell>
        </row>
        <row r="1864">
          <cell r="B1864" t="str">
            <v>30802083302</v>
          </cell>
          <cell r="C1864" t="str">
            <v>30802</v>
          </cell>
          <cell r="D1864">
            <v>3302</v>
          </cell>
          <cell r="E1864">
            <v>354100</v>
          </cell>
          <cell r="F1864">
            <v>29508</v>
          </cell>
          <cell r="G1864">
            <v>29508</v>
          </cell>
          <cell r="H1864">
            <v>29508</v>
          </cell>
          <cell r="I1864">
            <v>29508</v>
          </cell>
          <cell r="J1864">
            <v>29508</v>
          </cell>
          <cell r="K1864">
            <v>29508</v>
          </cell>
          <cell r="L1864">
            <v>29508</v>
          </cell>
          <cell r="M1864">
            <v>29508</v>
          </cell>
          <cell r="N1864">
            <v>29508</v>
          </cell>
          <cell r="O1864">
            <v>29508</v>
          </cell>
          <cell r="P1864">
            <v>29508</v>
          </cell>
          <cell r="Q1864">
            <v>29512</v>
          </cell>
        </row>
        <row r="1865">
          <cell r="B1865" t="str">
            <v>30802083303</v>
          </cell>
          <cell r="C1865" t="str">
            <v>30802</v>
          </cell>
          <cell r="D1865">
            <v>3303</v>
          </cell>
          <cell r="E1865">
            <v>7600</v>
          </cell>
          <cell r="F1865">
            <v>633</v>
          </cell>
          <cell r="G1865">
            <v>633</v>
          </cell>
          <cell r="H1865">
            <v>633</v>
          </cell>
          <cell r="I1865">
            <v>633</v>
          </cell>
          <cell r="J1865">
            <v>633</v>
          </cell>
          <cell r="K1865">
            <v>633</v>
          </cell>
          <cell r="L1865">
            <v>633</v>
          </cell>
          <cell r="M1865">
            <v>633</v>
          </cell>
          <cell r="N1865">
            <v>633</v>
          </cell>
          <cell r="O1865">
            <v>633</v>
          </cell>
          <cell r="P1865">
            <v>633</v>
          </cell>
          <cell r="Q1865">
            <v>637</v>
          </cell>
        </row>
        <row r="1866">
          <cell r="B1866" t="str">
            <v>30802083410</v>
          </cell>
          <cell r="C1866" t="str">
            <v>30802</v>
          </cell>
          <cell r="D1866">
            <v>3410</v>
          </cell>
          <cell r="E1866">
            <v>14000</v>
          </cell>
          <cell r="F1866">
            <v>1167</v>
          </cell>
          <cell r="G1866">
            <v>1167</v>
          </cell>
          <cell r="H1866">
            <v>1167</v>
          </cell>
          <cell r="I1866">
            <v>1167</v>
          </cell>
          <cell r="J1866">
            <v>1167</v>
          </cell>
          <cell r="K1866">
            <v>1167</v>
          </cell>
          <cell r="L1866">
            <v>1167</v>
          </cell>
          <cell r="M1866">
            <v>1167</v>
          </cell>
          <cell r="N1866">
            <v>1167</v>
          </cell>
          <cell r="O1866">
            <v>1167</v>
          </cell>
          <cell r="P1866">
            <v>1167</v>
          </cell>
          <cell r="Q1866">
            <v>1163</v>
          </cell>
        </row>
        <row r="1867">
          <cell r="B1867" t="str">
            <v>30802083425</v>
          </cell>
          <cell r="C1867" t="str">
            <v>30802</v>
          </cell>
          <cell r="D1867">
            <v>3425</v>
          </cell>
          <cell r="E1867">
            <v>9800</v>
          </cell>
          <cell r="F1867">
            <v>817</v>
          </cell>
          <cell r="G1867">
            <v>817</v>
          </cell>
          <cell r="H1867">
            <v>817</v>
          </cell>
          <cell r="I1867">
            <v>817</v>
          </cell>
          <cell r="J1867">
            <v>817</v>
          </cell>
          <cell r="K1867">
            <v>817</v>
          </cell>
          <cell r="L1867">
            <v>817</v>
          </cell>
          <cell r="M1867">
            <v>817</v>
          </cell>
          <cell r="N1867">
            <v>817</v>
          </cell>
          <cell r="O1867">
            <v>817</v>
          </cell>
          <cell r="P1867">
            <v>817</v>
          </cell>
          <cell r="Q1867">
            <v>813</v>
          </cell>
        </row>
        <row r="1868">
          <cell r="B1868" t="str">
            <v>30802083429</v>
          </cell>
          <cell r="C1868" t="str">
            <v>30802</v>
          </cell>
          <cell r="D1868">
            <v>3429</v>
          </cell>
          <cell r="E1868">
            <v>8600</v>
          </cell>
          <cell r="F1868">
            <v>717</v>
          </cell>
          <cell r="G1868">
            <v>717</v>
          </cell>
          <cell r="H1868">
            <v>717</v>
          </cell>
          <cell r="I1868">
            <v>717</v>
          </cell>
          <cell r="J1868">
            <v>717</v>
          </cell>
          <cell r="K1868">
            <v>717</v>
          </cell>
          <cell r="L1868">
            <v>717</v>
          </cell>
          <cell r="M1868">
            <v>717</v>
          </cell>
          <cell r="N1868">
            <v>717</v>
          </cell>
          <cell r="O1868">
            <v>717</v>
          </cell>
          <cell r="P1868">
            <v>717</v>
          </cell>
          <cell r="Q1868">
            <v>713</v>
          </cell>
        </row>
        <row r="1869">
          <cell r="B1869" t="str">
            <v>30803081302</v>
          </cell>
          <cell r="C1869" t="str">
            <v>30803</v>
          </cell>
          <cell r="D1869">
            <v>1302</v>
          </cell>
          <cell r="E1869">
            <v>33000</v>
          </cell>
          <cell r="F1869">
            <v>2750</v>
          </cell>
          <cell r="G1869">
            <v>2750</v>
          </cell>
          <cell r="H1869">
            <v>2750</v>
          </cell>
          <cell r="I1869">
            <v>2750</v>
          </cell>
          <cell r="J1869">
            <v>2750</v>
          </cell>
          <cell r="K1869">
            <v>2750</v>
          </cell>
          <cell r="L1869">
            <v>2750</v>
          </cell>
          <cell r="M1869">
            <v>2750</v>
          </cell>
          <cell r="N1869">
            <v>2750</v>
          </cell>
          <cell r="O1869">
            <v>2750</v>
          </cell>
          <cell r="P1869">
            <v>2750</v>
          </cell>
          <cell r="Q1869">
            <v>2750</v>
          </cell>
        </row>
        <row r="1870">
          <cell r="B1870" t="str">
            <v>30803082103</v>
          </cell>
          <cell r="C1870" t="str">
            <v>30803</v>
          </cell>
          <cell r="D1870">
            <v>2103</v>
          </cell>
          <cell r="E1870">
            <v>13000</v>
          </cell>
          <cell r="F1870">
            <v>1083</v>
          </cell>
          <cell r="G1870">
            <v>1083</v>
          </cell>
          <cell r="H1870">
            <v>1083</v>
          </cell>
          <cell r="I1870">
            <v>1083</v>
          </cell>
          <cell r="J1870">
            <v>1083</v>
          </cell>
          <cell r="K1870">
            <v>1083</v>
          </cell>
          <cell r="L1870">
            <v>1083</v>
          </cell>
          <cell r="M1870">
            <v>1083</v>
          </cell>
          <cell r="N1870">
            <v>1083</v>
          </cell>
          <cell r="O1870">
            <v>1083</v>
          </cell>
          <cell r="P1870">
            <v>1083</v>
          </cell>
          <cell r="Q1870">
            <v>1087</v>
          </cell>
        </row>
        <row r="1871">
          <cell r="B1871" t="str">
            <v>30803082202</v>
          </cell>
          <cell r="C1871" t="str">
            <v>30803</v>
          </cell>
          <cell r="D1871">
            <v>2202</v>
          </cell>
          <cell r="E1871">
            <v>85533</v>
          </cell>
          <cell r="F1871">
            <v>7128</v>
          </cell>
          <cell r="G1871">
            <v>7128</v>
          </cell>
          <cell r="H1871">
            <v>7128</v>
          </cell>
          <cell r="I1871">
            <v>7128</v>
          </cell>
          <cell r="J1871">
            <v>7128</v>
          </cell>
          <cell r="K1871">
            <v>7128</v>
          </cell>
          <cell r="L1871">
            <v>7128</v>
          </cell>
          <cell r="M1871">
            <v>7128</v>
          </cell>
          <cell r="N1871">
            <v>7128</v>
          </cell>
          <cell r="O1871">
            <v>7128</v>
          </cell>
          <cell r="P1871">
            <v>7128</v>
          </cell>
          <cell r="Q1871">
            <v>7125</v>
          </cell>
        </row>
        <row r="1872">
          <cell r="B1872" t="str">
            <v>30803082207</v>
          </cell>
          <cell r="C1872" t="str">
            <v>30803</v>
          </cell>
          <cell r="D1872">
            <v>2207</v>
          </cell>
          <cell r="E1872">
            <v>25606</v>
          </cell>
          <cell r="F1872">
            <v>2134</v>
          </cell>
          <cell r="G1872">
            <v>2134</v>
          </cell>
          <cell r="H1872">
            <v>2134</v>
          </cell>
          <cell r="I1872">
            <v>2134</v>
          </cell>
          <cell r="J1872">
            <v>2134</v>
          </cell>
          <cell r="K1872">
            <v>2134</v>
          </cell>
          <cell r="L1872">
            <v>2134</v>
          </cell>
          <cell r="M1872">
            <v>2134</v>
          </cell>
          <cell r="N1872">
            <v>2134</v>
          </cell>
          <cell r="O1872">
            <v>2134</v>
          </cell>
          <cell r="P1872">
            <v>2134</v>
          </cell>
          <cell r="Q1872">
            <v>2132</v>
          </cell>
        </row>
        <row r="1873">
          <cell r="B1873" t="str">
            <v>30803082208</v>
          </cell>
          <cell r="C1873" t="str">
            <v>30803</v>
          </cell>
          <cell r="D1873">
            <v>2208</v>
          </cell>
          <cell r="E1873">
            <v>2218</v>
          </cell>
          <cell r="F1873">
            <v>185</v>
          </cell>
          <cell r="G1873">
            <v>185</v>
          </cell>
          <cell r="H1873">
            <v>185</v>
          </cell>
          <cell r="I1873">
            <v>185</v>
          </cell>
          <cell r="J1873">
            <v>185</v>
          </cell>
          <cell r="K1873">
            <v>185</v>
          </cell>
          <cell r="L1873">
            <v>185</v>
          </cell>
          <cell r="M1873">
            <v>185</v>
          </cell>
          <cell r="N1873">
            <v>185</v>
          </cell>
          <cell r="O1873">
            <v>185</v>
          </cell>
          <cell r="P1873">
            <v>185</v>
          </cell>
          <cell r="Q1873">
            <v>183</v>
          </cell>
        </row>
        <row r="1874">
          <cell r="B1874" t="str">
            <v>30803082701</v>
          </cell>
          <cell r="C1874" t="str">
            <v>30803</v>
          </cell>
          <cell r="D1874">
            <v>2701</v>
          </cell>
          <cell r="E1874">
            <v>58200</v>
          </cell>
          <cell r="F1874">
            <v>4850</v>
          </cell>
          <cell r="G1874">
            <v>4850</v>
          </cell>
          <cell r="H1874">
            <v>4850</v>
          </cell>
          <cell r="I1874">
            <v>4850</v>
          </cell>
          <cell r="J1874">
            <v>4850</v>
          </cell>
          <cell r="K1874">
            <v>4850</v>
          </cell>
          <cell r="L1874">
            <v>4850</v>
          </cell>
          <cell r="M1874">
            <v>4850</v>
          </cell>
          <cell r="N1874">
            <v>4850</v>
          </cell>
          <cell r="O1874">
            <v>4850</v>
          </cell>
          <cell r="P1874">
            <v>4850</v>
          </cell>
          <cell r="Q1874">
            <v>4850</v>
          </cell>
        </row>
        <row r="1875">
          <cell r="B1875" t="str">
            <v>30803082702</v>
          </cell>
          <cell r="C1875" t="str">
            <v>30803</v>
          </cell>
          <cell r="D1875">
            <v>2702</v>
          </cell>
          <cell r="E1875">
            <v>12800</v>
          </cell>
          <cell r="F1875">
            <v>1067</v>
          </cell>
          <cell r="G1875">
            <v>1067</v>
          </cell>
          <cell r="H1875">
            <v>1067</v>
          </cell>
          <cell r="I1875">
            <v>1067</v>
          </cell>
          <cell r="J1875">
            <v>1067</v>
          </cell>
          <cell r="K1875">
            <v>1067</v>
          </cell>
          <cell r="L1875">
            <v>1067</v>
          </cell>
          <cell r="M1875">
            <v>1067</v>
          </cell>
          <cell r="N1875">
            <v>1067</v>
          </cell>
          <cell r="O1875">
            <v>1067</v>
          </cell>
          <cell r="P1875">
            <v>1067</v>
          </cell>
          <cell r="Q1875">
            <v>1063</v>
          </cell>
        </row>
        <row r="1876">
          <cell r="B1876" t="str">
            <v>30803082703</v>
          </cell>
          <cell r="C1876" t="str">
            <v>30803</v>
          </cell>
          <cell r="D1876">
            <v>2703</v>
          </cell>
          <cell r="E1876">
            <v>945200</v>
          </cell>
          <cell r="F1876">
            <v>78767</v>
          </cell>
          <cell r="G1876">
            <v>78767</v>
          </cell>
          <cell r="H1876">
            <v>78767</v>
          </cell>
          <cell r="I1876">
            <v>78767</v>
          </cell>
          <cell r="J1876">
            <v>78767</v>
          </cell>
          <cell r="K1876">
            <v>78767</v>
          </cell>
          <cell r="L1876">
            <v>78767</v>
          </cell>
          <cell r="M1876">
            <v>78767</v>
          </cell>
          <cell r="N1876">
            <v>78767</v>
          </cell>
          <cell r="O1876">
            <v>78767</v>
          </cell>
          <cell r="P1876">
            <v>78767</v>
          </cell>
          <cell r="Q1876">
            <v>78763</v>
          </cell>
        </row>
        <row r="1877">
          <cell r="B1877" t="str">
            <v>30803082704</v>
          </cell>
          <cell r="C1877" t="str">
            <v>30803</v>
          </cell>
          <cell r="D1877">
            <v>2704</v>
          </cell>
          <cell r="E1877">
            <v>2100</v>
          </cell>
          <cell r="F1877">
            <v>175</v>
          </cell>
          <cell r="G1877">
            <v>175</v>
          </cell>
          <cell r="H1877">
            <v>175</v>
          </cell>
          <cell r="I1877">
            <v>175</v>
          </cell>
          <cell r="J1877">
            <v>175</v>
          </cell>
          <cell r="K1877">
            <v>175</v>
          </cell>
          <cell r="L1877">
            <v>175</v>
          </cell>
          <cell r="M1877">
            <v>175</v>
          </cell>
          <cell r="N1877">
            <v>175</v>
          </cell>
          <cell r="O1877">
            <v>175</v>
          </cell>
          <cell r="P1877">
            <v>175</v>
          </cell>
          <cell r="Q1877">
            <v>175</v>
          </cell>
        </row>
        <row r="1878">
          <cell r="B1878" t="str">
            <v>30803082705</v>
          </cell>
          <cell r="C1878" t="str">
            <v>30803</v>
          </cell>
          <cell r="D1878">
            <v>2705</v>
          </cell>
          <cell r="E1878">
            <v>54100</v>
          </cell>
          <cell r="F1878">
            <v>4508</v>
          </cell>
          <cell r="G1878">
            <v>4508</v>
          </cell>
          <cell r="H1878">
            <v>4508</v>
          </cell>
          <cell r="I1878">
            <v>4508</v>
          </cell>
          <cell r="J1878">
            <v>4508</v>
          </cell>
          <cell r="K1878">
            <v>4508</v>
          </cell>
          <cell r="L1878">
            <v>4508</v>
          </cell>
          <cell r="M1878">
            <v>4508</v>
          </cell>
          <cell r="N1878">
            <v>4508</v>
          </cell>
          <cell r="O1878">
            <v>4508</v>
          </cell>
          <cell r="P1878">
            <v>4508</v>
          </cell>
          <cell r="Q1878">
            <v>4512</v>
          </cell>
        </row>
        <row r="1879">
          <cell r="B1879" t="str">
            <v>30803082900</v>
          </cell>
          <cell r="C1879" t="str">
            <v>30803</v>
          </cell>
          <cell r="D1879">
            <v>2900</v>
          </cell>
          <cell r="E1879">
            <v>19500</v>
          </cell>
          <cell r="F1879">
            <v>1625</v>
          </cell>
          <cell r="G1879">
            <v>1625</v>
          </cell>
          <cell r="H1879">
            <v>1625</v>
          </cell>
          <cell r="I1879">
            <v>1625</v>
          </cell>
          <cell r="J1879">
            <v>1625</v>
          </cell>
          <cell r="K1879">
            <v>1625</v>
          </cell>
          <cell r="L1879">
            <v>1625</v>
          </cell>
          <cell r="M1879">
            <v>1625</v>
          </cell>
          <cell r="N1879">
            <v>1625</v>
          </cell>
          <cell r="O1879">
            <v>1625</v>
          </cell>
          <cell r="P1879">
            <v>1625</v>
          </cell>
          <cell r="Q1879">
            <v>1625</v>
          </cell>
        </row>
        <row r="1880">
          <cell r="B1880" t="str">
            <v>30803082907</v>
          </cell>
          <cell r="C1880" t="str">
            <v>30803</v>
          </cell>
          <cell r="D1880">
            <v>2907</v>
          </cell>
          <cell r="E1880">
            <v>45300</v>
          </cell>
          <cell r="F1880">
            <v>3775</v>
          </cell>
          <cell r="G1880">
            <v>3775</v>
          </cell>
          <cell r="H1880">
            <v>3775</v>
          </cell>
          <cell r="I1880">
            <v>3775</v>
          </cell>
          <cell r="J1880">
            <v>3775</v>
          </cell>
          <cell r="K1880">
            <v>3775</v>
          </cell>
          <cell r="L1880">
            <v>3775</v>
          </cell>
          <cell r="M1880">
            <v>3775</v>
          </cell>
          <cell r="N1880">
            <v>3775</v>
          </cell>
          <cell r="O1880">
            <v>3775</v>
          </cell>
          <cell r="P1880">
            <v>3775</v>
          </cell>
          <cell r="Q1880">
            <v>3775</v>
          </cell>
        </row>
        <row r="1881">
          <cell r="B1881" t="str">
            <v>30803082908</v>
          </cell>
          <cell r="C1881" t="str">
            <v>30803</v>
          </cell>
          <cell r="D1881">
            <v>2908</v>
          </cell>
          <cell r="E1881">
            <v>14100</v>
          </cell>
          <cell r="F1881">
            <v>1175</v>
          </cell>
          <cell r="G1881">
            <v>1175</v>
          </cell>
          <cell r="H1881">
            <v>1175</v>
          </cell>
          <cell r="I1881">
            <v>1175</v>
          </cell>
          <cell r="J1881">
            <v>1175</v>
          </cell>
          <cell r="K1881">
            <v>1175</v>
          </cell>
          <cell r="L1881">
            <v>1175</v>
          </cell>
          <cell r="M1881">
            <v>1175</v>
          </cell>
          <cell r="N1881">
            <v>1175</v>
          </cell>
          <cell r="O1881">
            <v>1175</v>
          </cell>
          <cell r="P1881">
            <v>1175</v>
          </cell>
          <cell r="Q1881">
            <v>1175</v>
          </cell>
        </row>
        <row r="1882">
          <cell r="B1882" t="str">
            <v>30803083101</v>
          </cell>
          <cell r="C1882" t="str">
            <v>30803</v>
          </cell>
          <cell r="D1882">
            <v>3101</v>
          </cell>
          <cell r="E1882">
            <v>48500</v>
          </cell>
          <cell r="F1882">
            <v>4042</v>
          </cell>
          <cell r="G1882">
            <v>4042</v>
          </cell>
          <cell r="H1882">
            <v>4042</v>
          </cell>
          <cell r="I1882">
            <v>4042</v>
          </cell>
          <cell r="J1882">
            <v>4042</v>
          </cell>
          <cell r="K1882">
            <v>4042</v>
          </cell>
          <cell r="L1882">
            <v>4042</v>
          </cell>
          <cell r="M1882">
            <v>4042</v>
          </cell>
          <cell r="N1882">
            <v>4042</v>
          </cell>
          <cell r="O1882">
            <v>4042</v>
          </cell>
          <cell r="P1882">
            <v>4042</v>
          </cell>
          <cell r="Q1882">
            <v>4038</v>
          </cell>
        </row>
        <row r="1883">
          <cell r="B1883" t="str">
            <v>30803083103</v>
          </cell>
          <cell r="C1883" t="str">
            <v>30803</v>
          </cell>
          <cell r="D1883">
            <v>3103</v>
          </cell>
          <cell r="E1883">
            <v>112200</v>
          </cell>
          <cell r="F1883">
            <v>9350</v>
          </cell>
          <cell r="G1883">
            <v>9350</v>
          </cell>
          <cell r="H1883">
            <v>9350</v>
          </cell>
          <cell r="I1883">
            <v>9350</v>
          </cell>
          <cell r="J1883">
            <v>9350</v>
          </cell>
          <cell r="K1883">
            <v>9350</v>
          </cell>
          <cell r="L1883">
            <v>9350</v>
          </cell>
          <cell r="M1883">
            <v>9350</v>
          </cell>
          <cell r="N1883">
            <v>9350</v>
          </cell>
          <cell r="O1883">
            <v>9350</v>
          </cell>
          <cell r="P1883">
            <v>9350</v>
          </cell>
          <cell r="Q1883">
            <v>9350</v>
          </cell>
        </row>
        <row r="1884">
          <cell r="B1884" t="str">
            <v>30803083106</v>
          </cell>
          <cell r="C1884" t="str">
            <v>30803</v>
          </cell>
          <cell r="D1884">
            <v>3106</v>
          </cell>
          <cell r="E1884">
            <v>4000</v>
          </cell>
          <cell r="F1884">
            <v>333</v>
          </cell>
          <cell r="G1884">
            <v>333</v>
          </cell>
          <cell r="H1884">
            <v>333</v>
          </cell>
          <cell r="I1884">
            <v>333</v>
          </cell>
          <cell r="J1884">
            <v>333</v>
          </cell>
          <cell r="K1884">
            <v>333</v>
          </cell>
          <cell r="L1884">
            <v>333</v>
          </cell>
          <cell r="M1884">
            <v>333</v>
          </cell>
          <cell r="N1884">
            <v>333</v>
          </cell>
          <cell r="O1884">
            <v>333</v>
          </cell>
          <cell r="P1884">
            <v>333</v>
          </cell>
          <cell r="Q1884">
            <v>337</v>
          </cell>
        </row>
        <row r="1885">
          <cell r="B1885" t="str">
            <v>30803083302</v>
          </cell>
          <cell r="C1885" t="str">
            <v>30803</v>
          </cell>
          <cell r="D1885">
            <v>3302</v>
          </cell>
          <cell r="E1885">
            <v>199600</v>
          </cell>
          <cell r="F1885">
            <v>16633</v>
          </cell>
          <cell r="G1885">
            <v>16633</v>
          </cell>
          <cell r="H1885">
            <v>16633</v>
          </cell>
          <cell r="I1885">
            <v>16633</v>
          </cell>
          <cell r="J1885">
            <v>16633</v>
          </cell>
          <cell r="K1885">
            <v>16633</v>
          </cell>
          <cell r="L1885">
            <v>16633</v>
          </cell>
          <cell r="M1885">
            <v>16633</v>
          </cell>
          <cell r="N1885">
            <v>16633</v>
          </cell>
          <cell r="O1885">
            <v>16633</v>
          </cell>
          <cell r="P1885">
            <v>16633</v>
          </cell>
          <cell r="Q1885">
            <v>16637</v>
          </cell>
        </row>
        <row r="1886">
          <cell r="B1886" t="str">
            <v>30803083303</v>
          </cell>
          <cell r="C1886" t="str">
            <v>30803</v>
          </cell>
          <cell r="D1886">
            <v>3303</v>
          </cell>
          <cell r="E1886">
            <v>16100</v>
          </cell>
          <cell r="F1886">
            <v>1342</v>
          </cell>
          <cell r="G1886">
            <v>1342</v>
          </cell>
          <cell r="H1886">
            <v>1342</v>
          </cell>
          <cell r="I1886">
            <v>1342</v>
          </cell>
          <cell r="J1886">
            <v>1342</v>
          </cell>
          <cell r="K1886">
            <v>1342</v>
          </cell>
          <cell r="L1886">
            <v>1342</v>
          </cell>
          <cell r="M1886">
            <v>1342</v>
          </cell>
          <cell r="N1886">
            <v>1342</v>
          </cell>
          <cell r="O1886">
            <v>1342</v>
          </cell>
          <cell r="P1886">
            <v>1342</v>
          </cell>
          <cell r="Q1886">
            <v>1338</v>
          </cell>
        </row>
        <row r="1887">
          <cell r="B1887" t="str">
            <v>30804081302</v>
          </cell>
          <cell r="C1887" t="str">
            <v>30804</v>
          </cell>
          <cell r="D1887">
            <v>1302</v>
          </cell>
          <cell r="E1887">
            <v>128600</v>
          </cell>
          <cell r="F1887">
            <v>10717</v>
          </cell>
          <cell r="G1887">
            <v>10717</v>
          </cell>
          <cell r="H1887">
            <v>10717</v>
          </cell>
          <cell r="I1887">
            <v>10717</v>
          </cell>
          <cell r="J1887">
            <v>10717</v>
          </cell>
          <cell r="K1887">
            <v>10717</v>
          </cell>
          <cell r="L1887">
            <v>10717</v>
          </cell>
          <cell r="M1887">
            <v>10717</v>
          </cell>
          <cell r="N1887">
            <v>10717</v>
          </cell>
          <cell r="O1887">
            <v>10717</v>
          </cell>
          <cell r="P1887">
            <v>10717</v>
          </cell>
          <cell r="Q1887">
            <v>10713</v>
          </cell>
        </row>
        <row r="1888">
          <cell r="B1888" t="str">
            <v>30804082103</v>
          </cell>
          <cell r="C1888" t="str">
            <v>30804</v>
          </cell>
          <cell r="D1888">
            <v>2103</v>
          </cell>
          <cell r="E1888">
            <v>6500</v>
          </cell>
          <cell r="F1888">
            <v>542</v>
          </cell>
          <cell r="G1888">
            <v>542</v>
          </cell>
          <cell r="H1888">
            <v>542</v>
          </cell>
          <cell r="I1888">
            <v>542</v>
          </cell>
          <cell r="J1888">
            <v>542</v>
          </cell>
          <cell r="K1888">
            <v>542</v>
          </cell>
          <cell r="L1888">
            <v>542</v>
          </cell>
          <cell r="M1888">
            <v>542</v>
          </cell>
          <cell r="N1888">
            <v>542</v>
          </cell>
          <cell r="O1888">
            <v>542</v>
          </cell>
          <cell r="P1888">
            <v>542</v>
          </cell>
          <cell r="Q1888">
            <v>538</v>
          </cell>
        </row>
        <row r="1889">
          <cell r="B1889" t="str">
            <v>30804082202</v>
          </cell>
          <cell r="C1889" t="str">
            <v>30804</v>
          </cell>
          <cell r="D1889">
            <v>2202</v>
          </cell>
          <cell r="E1889">
            <v>22495</v>
          </cell>
          <cell r="F1889">
            <v>1875</v>
          </cell>
          <cell r="G1889">
            <v>1875</v>
          </cell>
          <cell r="H1889">
            <v>1875</v>
          </cell>
          <cell r="I1889">
            <v>1875</v>
          </cell>
          <cell r="J1889">
            <v>1875</v>
          </cell>
          <cell r="K1889">
            <v>1875</v>
          </cell>
          <cell r="L1889">
            <v>1875</v>
          </cell>
          <cell r="M1889">
            <v>1875</v>
          </cell>
          <cell r="N1889">
            <v>1875</v>
          </cell>
          <cell r="O1889">
            <v>1875</v>
          </cell>
          <cell r="P1889">
            <v>1875</v>
          </cell>
          <cell r="Q1889">
            <v>1870</v>
          </cell>
        </row>
        <row r="1890">
          <cell r="B1890" t="str">
            <v>30804082208</v>
          </cell>
          <cell r="C1890" t="str">
            <v>30804</v>
          </cell>
          <cell r="D1890">
            <v>2208</v>
          </cell>
          <cell r="E1890">
            <v>7701</v>
          </cell>
          <cell r="F1890">
            <v>642</v>
          </cell>
          <cell r="G1890">
            <v>642</v>
          </cell>
          <cell r="H1890">
            <v>642</v>
          </cell>
          <cell r="I1890">
            <v>642</v>
          </cell>
          <cell r="J1890">
            <v>642</v>
          </cell>
          <cell r="K1890">
            <v>642</v>
          </cell>
          <cell r="L1890">
            <v>642</v>
          </cell>
          <cell r="M1890">
            <v>642</v>
          </cell>
          <cell r="N1890">
            <v>642</v>
          </cell>
          <cell r="O1890">
            <v>642</v>
          </cell>
          <cell r="P1890">
            <v>642</v>
          </cell>
          <cell r="Q1890">
            <v>639</v>
          </cell>
        </row>
        <row r="1891">
          <cell r="B1891" t="str">
            <v>30804082701</v>
          </cell>
          <cell r="C1891" t="str">
            <v>30804</v>
          </cell>
          <cell r="D1891">
            <v>2701</v>
          </cell>
          <cell r="E1891">
            <v>302900</v>
          </cell>
          <cell r="F1891">
            <v>25242</v>
          </cell>
          <cell r="G1891">
            <v>25242</v>
          </cell>
          <cell r="H1891">
            <v>25242</v>
          </cell>
          <cell r="I1891">
            <v>25242</v>
          </cell>
          <cell r="J1891">
            <v>25242</v>
          </cell>
          <cell r="K1891">
            <v>25242</v>
          </cell>
          <cell r="L1891">
            <v>25242</v>
          </cell>
          <cell r="M1891">
            <v>25242</v>
          </cell>
          <cell r="N1891">
            <v>25242</v>
          </cell>
          <cell r="O1891">
            <v>25242</v>
          </cell>
          <cell r="P1891">
            <v>25242</v>
          </cell>
          <cell r="Q1891">
            <v>25238</v>
          </cell>
        </row>
        <row r="1892">
          <cell r="B1892" t="str">
            <v>30804082702</v>
          </cell>
          <cell r="C1892" t="str">
            <v>30804</v>
          </cell>
          <cell r="D1892">
            <v>2702</v>
          </cell>
          <cell r="E1892">
            <v>2100</v>
          </cell>
          <cell r="F1892">
            <v>175</v>
          </cell>
          <cell r="G1892">
            <v>175</v>
          </cell>
          <cell r="H1892">
            <v>175</v>
          </cell>
          <cell r="I1892">
            <v>175</v>
          </cell>
          <cell r="J1892">
            <v>175</v>
          </cell>
          <cell r="K1892">
            <v>175</v>
          </cell>
          <cell r="L1892">
            <v>175</v>
          </cell>
          <cell r="M1892">
            <v>175</v>
          </cell>
          <cell r="N1892">
            <v>175</v>
          </cell>
          <cell r="O1892">
            <v>175</v>
          </cell>
          <cell r="P1892">
            <v>175</v>
          </cell>
          <cell r="Q1892">
            <v>175</v>
          </cell>
        </row>
        <row r="1893">
          <cell r="B1893" t="str">
            <v>30804082900</v>
          </cell>
          <cell r="C1893" t="str">
            <v>30804</v>
          </cell>
          <cell r="D1893">
            <v>2900</v>
          </cell>
          <cell r="E1893">
            <v>1900</v>
          </cell>
          <cell r="F1893">
            <v>158</v>
          </cell>
          <cell r="G1893">
            <v>158</v>
          </cell>
          <cell r="H1893">
            <v>158</v>
          </cell>
          <cell r="I1893">
            <v>158</v>
          </cell>
          <cell r="J1893">
            <v>158</v>
          </cell>
          <cell r="K1893">
            <v>158</v>
          </cell>
          <cell r="L1893">
            <v>158</v>
          </cell>
          <cell r="M1893">
            <v>158</v>
          </cell>
          <cell r="N1893">
            <v>158</v>
          </cell>
          <cell r="O1893">
            <v>158</v>
          </cell>
          <cell r="P1893">
            <v>158</v>
          </cell>
          <cell r="Q1893">
            <v>162</v>
          </cell>
        </row>
        <row r="1894">
          <cell r="B1894" t="str">
            <v>30804083101</v>
          </cell>
          <cell r="C1894" t="str">
            <v>30804</v>
          </cell>
          <cell r="D1894">
            <v>3101</v>
          </cell>
          <cell r="E1894">
            <v>35900</v>
          </cell>
          <cell r="F1894">
            <v>2992</v>
          </cell>
          <cell r="G1894">
            <v>2992</v>
          </cell>
          <cell r="H1894">
            <v>2992</v>
          </cell>
          <cell r="I1894">
            <v>2992</v>
          </cell>
          <cell r="J1894">
            <v>2992</v>
          </cell>
          <cell r="K1894">
            <v>2992</v>
          </cell>
          <cell r="L1894">
            <v>2992</v>
          </cell>
          <cell r="M1894">
            <v>2992</v>
          </cell>
          <cell r="N1894">
            <v>2992</v>
          </cell>
          <cell r="O1894">
            <v>2992</v>
          </cell>
          <cell r="P1894">
            <v>2992</v>
          </cell>
          <cell r="Q1894">
            <v>2988</v>
          </cell>
        </row>
        <row r="1895">
          <cell r="B1895" t="str">
            <v>30804083302</v>
          </cell>
          <cell r="C1895" t="str">
            <v>30804</v>
          </cell>
          <cell r="D1895">
            <v>3302</v>
          </cell>
          <cell r="E1895">
            <v>684300</v>
          </cell>
          <cell r="F1895">
            <v>57025</v>
          </cell>
          <cell r="G1895">
            <v>57025</v>
          </cell>
          <cell r="H1895">
            <v>57025</v>
          </cell>
          <cell r="I1895">
            <v>57025</v>
          </cell>
          <cell r="J1895">
            <v>57025</v>
          </cell>
          <cell r="K1895">
            <v>57025</v>
          </cell>
          <cell r="L1895">
            <v>57025</v>
          </cell>
          <cell r="M1895">
            <v>57025</v>
          </cell>
          <cell r="N1895">
            <v>57025</v>
          </cell>
          <cell r="O1895">
            <v>57025</v>
          </cell>
          <cell r="P1895">
            <v>57025</v>
          </cell>
          <cell r="Q1895">
            <v>57025</v>
          </cell>
        </row>
        <row r="1896">
          <cell r="B1896" t="str">
            <v>30804083303</v>
          </cell>
          <cell r="C1896" t="str">
            <v>30804</v>
          </cell>
          <cell r="D1896">
            <v>3303</v>
          </cell>
          <cell r="E1896">
            <v>5700</v>
          </cell>
          <cell r="F1896">
            <v>475</v>
          </cell>
          <cell r="G1896">
            <v>475</v>
          </cell>
          <cell r="H1896">
            <v>475</v>
          </cell>
          <cell r="I1896">
            <v>475</v>
          </cell>
          <cell r="J1896">
            <v>475</v>
          </cell>
          <cell r="K1896">
            <v>475</v>
          </cell>
          <cell r="L1896">
            <v>475</v>
          </cell>
          <cell r="M1896">
            <v>475</v>
          </cell>
          <cell r="N1896">
            <v>475</v>
          </cell>
          <cell r="O1896">
            <v>475</v>
          </cell>
          <cell r="P1896">
            <v>475</v>
          </cell>
          <cell r="Q1896">
            <v>475</v>
          </cell>
        </row>
        <row r="1897">
          <cell r="B1897" t="str">
            <v>30805081302</v>
          </cell>
          <cell r="C1897" t="str">
            <v>30805</v>
          </cell>
          <cell r="D1897">
            <v>1302</v>
          </cell>
          <cell r="E1897">
            <v>128500</v>
          </cell>
          <cell r="F1897">
            <v>10708</v>
          </cell>
          <cell r="G1897">
            <v>10708</v>
          </cell>
          <cell r="H1897">
            <v>10708</v>
          </cell>
          <cell r="I1897">
            <v>10708</v>
          </cell>
          <cell r="J1897">
            <v>10708</v>
          </cell>
          <cell r="K1897">
            <v>10708</v>
          </cell>
          <cell r="L1897">
            <v>10708</v>
          </cell>
          <cell r="M1897">
            <v>10708</v>
          </cell>
          <cell r="N1897">
            <v>10708</v>
          </cell>
          <cell r="O1897">
            <v>10708</v>
          </cell>
          <cell r="P1897">
            <v>10708</v>
          </cell>
          <cell r="Q1897">
            <v>10712</v>
          </cell>
        </row>
        <row r="1898">
          <cell r="B1898" t="str">
            <v>30805082103</v>
          </cell>
          <cell r="C1898" t="str">
            <v>30805</v>
          </cell>
          <cell r="D1898">
            <v>2103</v>
          </cell>
          <cell r="E1898">
            <v>1400</v>
          </cell>
          <cell r="F1898">
            <v>117</v>
          </cell>
          <cell r="G1898">
            <v>117</v>
          </cell>
          <cell r="H1898">
            <v>117</v>
          </cell>
          <cell r="I1898">
            <v>117</v>
          </cell>
          <cell r="J1898">
            <v>117</v>
          </cell>
          <cell r="K1898">
            <v>117</v>
          </cell>
          <cell r="L1898">
            <v>117</v>
          </cell>
          <cell r="M1898">
            <v>117</v>
          </cell>
          <cell r="N1898">
            <v>117</v>
          </cell>
          <cell r="O1898">
            <v>117</v>
          </cell>
          <cell r="P1898">
            <v>117</v>
          </cell>
          <cell r="Q1898">
            <v>113</v>
          </cell>
        </row>
        <row r="1899">
          <cell r="B1899" t="str">
            <v>30805082202</v>
          </cell>
          <cell r="C1899" t="str">
            <v>30805</v>
          </cell>
          <cell r="D1899">
            <v>2202</v>
          </cell>
          <cell r="E1899">
            <v>12058</v>
          </cell>
          <cell r="F1899">
            <v>1005</v>
          </cell>
          <cell r="G1899">
            <v>1005</v>
          </cell>
          <cell r="H1899">
            <v>1005</v>
          </cell>
          <cell r="I1899">
            <v>1005</v>
          </cell>
          <cell r="J1899">
            <v>1005</v>
          </cell>
          <cell r="K1899">
            <v>1005</v>
          </cell>
          <cell r="L1899">
            <v>1005</v>
          </cell>
          <cell r="M1899">
            <v>1005</v>
          </cell>
          <cell r="N1899">
            <v>1005</v>
          </cell>
          <cell r="O1899">
            <v>1005</v>
          </cell>
          <cell r="P1899">
            <v>1005</v>
          </cell>
          <cell r="Q1899">
            <v>1003</v>
          </cell>
        </row>
        <row r="1900">
          <cell r="B1900" t="str">
            <v>30805082701</v>
          </cell>
          <cell r="C1900" t="str">
            <v>30805</v>
          </cell>
          <cell r="D1900">
            <v>2701</v>
          </cell>
          <cell r="E1900">
            <v>141100</v>
          </cell>
          <cell r="F1900">
            <v>11758</v>
          </cell>
          <cell r="G1900">
            <v>11758</v>
          </cell>
          <cell r="H1900">
            <v>11758</v>
          </cell>
          <cell r="I1900">
            <v>11758</v>
          </cell>
          <cell r="J1900">
            <v>11758</v>
          </cell>
          <cell r="K1900">
            <v>11758</v>
          </cell>
          <cell r="L1900">
            <v>11758</v>
          </cell>
          <cell r="M1900">
            <v>11758</v>
          </cell>
          <cell r="N1900">
            <v>11758</v>
          </cell>
          <cell r="O1900">
            <v>11758</v>
          </cell>
          <cell r="P1900">
            <v>11758</v>
          </cell>
          <cell r="Q1900">
            <v>11762</v>
          </cell>
        </row>
        <row r="1901">
          <cell r="B1901" t="str">
            <v>30805082702</v>
          </cell>
          <cell r="C1901" t="str">
            <v>30805</v>
          </cell>
          <cell r="D1901">
            <v>2702</v>
          </cell>
          <cell r="E1901">
            <v>3200</v>
          </cell>
          <cell r="F1901">
            <v>267</v>
          </cell>
          <cell r="G1901">
            <v>267</v>
          </cell>
          <cell r="H1901">
            <v>267</v>
          </cell>
          <cell r="I1901">
            <v>267</v>
          </cell>
          <cell r="J1901">
            <v>267</v>
          </cell>
          <cell r="K1901">
            <v>267</v>
          </cell>
          <cell r="L1901">
            <v>267</v>
          </cell>
          <cell r="M1901">
            <v>267</v>
          </cell>
          <cell r="N1901">
            <v>267</v>
          </cell>
          <cell r="O1901">
            <v>267</v>
          </cell>
          <cell r="P1901">
            <v>267</v>
          </cell>
          <cell r="Q1901">
            <v>263</v>
          </cell>
        </row>
        <row r="1902">
          <cell r="B1902" t="str">
            <v>30805082900</v>
          </cell>
          <cell r="C1902" t="str">
            <v>30805</v>
          </cell>
          <cell r="D1902">
            <v>2900</v>
          </cell>
          <cell r="E1902">
            <v>2400</v>
          </cell>
          <cell r="F1902">
            <v>200</v>
          </cell>
          <cell r="G1902">
            <v>200</v>
          </cell>
          <cell r="H1902">
            <v>200</v>
          </cell>
          <cell r="I1902">
            <v>200</v>
          </cell>
          <cell r="J1902">
            <v>200</v>
          </cell>
          <cell r="K1902">
            <v>200</v>
          </cell>
          <cell r="L1902">
            <v>200</v>
          </cell>
          <cell r="M1902">
            <v>200</v>
          </cell>
          <cell r="N1902">
            <v>200</v>
          </cell>
          <cell r="O1902">
            <v>200</v>
          </cell>
          <cell r="P1902">
            <v>200</v>
          </cell>
          <cell r="Q1902">
            <v>200</v>
          </cell>
        </row>
        <row r="1903">
          <cell r="B1903" t="str">
            <v>30805083101</v>
          </cell>
          <cell r="C1903" t="str">
            <v>30805</v>
          </cell>
          <cell r="D1903">
            <v>3101</v>
          </cell>
          <cell r="E1903">
            <v>33100</v>
          </cell>
          <cell r="F1903">
            <v>2758</v>
          </cell>
          <cell r="G1903">
            <v>2758</v>
          </cell>
          <cell r="H1903">
            <v>2758</v>
          </cell>
          <cell r="I1903">
            <v>2758</v>
          </cell>
          <cell r="J1903">
            <v>2758</v>
          </cell>
          <cell r="K1903">
            <v>2758</v>
          </cell>
          <cell r="L1903">
            <v>2758</v>
          </cell>
          <cell r="M1903">
            <v>2758</v>
          </cell>
          <cell r="N1903">
            <v>2758</v>
          </cell>
          <cell r="O1903">
            <v>2758</v>
          </cell>
          <cell r="P1903">
            <v>2758</v>
          </cell>
          <cell r="Q1903">
            <v>2762</v>
          </cell>
        </row>
        <row r="1904">
          <cell r="B1904" t="str">
            <v>30805083302</v>
          </cell>
          <cell r="C1904" t="str">
            <v>30805</v>
          </cell>
          <cell r="D1904">
            <v>3302</v>
          </cell>
          <cell r="E1904">
            <v>264000</v>
          </cell>
          <cell r="F1904">
            <v>22000</v>
          </cell>
          <cell r="G1904">
            <v>22000</v>
          </cell>
          <cell r="H1904">
            <v>22000</v>
          </cell>
          <cell r="I1904">
            <v>22000</v>
          </cell>
          <cell r="J1904">
            <v>22000</v>
          </cell>
          <cell r="K1904">
            <v>22000</v>
          </cell>
          <cell r="L1904">
            <v>22000</v>
          </cell>
          <cell r="M1904">
            <v>22000</v>
          </cell>
          <cell r="N1904">
            <v>22000</v>
          </cell>
          <cell r="O1904">
            <v>22000</v>
          </cell>
          <cell r="P1904">
            <v>22000</v>
          </cell>
          <cell r="Q1904">
            <v>22000</v>
          </cell>
        </row>
        <row r="1905">
          <cell r="B1905" t="str">
            <v>30805083303</v>
          </cell>
          <cell r="C1905" t="str">
            <v>30805</v>
          </cell>
          <cell r="D1905">
            <v>3303</v>
          </cell>
          <cell r="E1905">
            <v>5700</v>
          </cell>
          <cell r="F1905">
            <v>475</v>
          </cell>
          <cell r="G1905">
            <v>475</v>
          </cell>
          <cell r="H1905">
            <v>475</v>
          </cell>
          <cell r="I1905">
            <v>475</v>
          </cell>
          <cell r="J1905">
            <v>475</v>
          </cell>
          <cell r="K1905">
            <v>475</v>
          </cell>
          <cell r="L1905">
            <v>475</v>
          </cell>
          <cell r="M1905">
            <v>475</v>
          </cell>
          <cell r="N1905">
            <v>475</v>
          </cell>
          <cell r="O1905">
            <v>475</v>
          </cell>
          <cell r="P1905">
            <v>475</v>
          </cell>
          <cell r="Q1905">
            <v>475</v>
          </cell>
        </row>
        <row r="1906">
          <cell r="B1906" t="str">
            <v>30805083425</v>
          </cell>
          <cell r="C1906" t="str">
            <v>30805</v>
          </cell>
          <cell r="D1906">
            <v>3425</v>
          </cell>
          <cell r="E1906">
            <v>2700</v>
          </cell>
          <cell r="F1906">
            <v>225</v>
          </cell>
          <cell r="G1906">
            <v>225</v>
          </cell>
          <cell r="H1906">
            <v>225</v>
          </cell>
          <cell r="I1906">
            <v>225</v>
          </cell>
          <cell r="J1906">
            <v>225</v>
          </cell>
          <cell r="K1906">
            <v>225</v>
          </cell>
          <cell r="L1906">
            <v>225</v>
          </cell>
          <cell r="M1906">
            <v>225</v>
          </cell>
          <cell r="N1906">
            <v>225</v>
          </cell>
          <cell r="O1906">
            <v>225</v>
          </cell>
          <cell r="P1906">
            <v>225</v>
          </cell>
          <cell r="Q1906">
            <v>225</v>
          </cell>
        </row>
        <row r="1907">
          <cell r="B1907" t="str">
            <v>30806081302</v>
          </cell>
          <cell r="C1907" t="str">
            <v>30806</v>
          </cell>
          <cell r="D1907">
            <v>1302</v>
          </cell>
          <cell r="E1907">
            <v>96500</v>
          </cell>
          <cell r="F1907">
            <v>8042</v>
          </cell>
          <cell r="G1907">
            <v>8042</v>
          </cell>
          <cell r="H1907">
            <v>8042</v>
          </cell>
          <cell r="I1907">
            <v>8042</v>
          </cell>
          <cell r="J1907">
            <v>8042</v>
          </cell>
          <cell r="K1907">
            <v>8042</v>
          </cell>
          <cell r="L1907">
            <v>8042</v>
          </cell>
          <cell r="M1907">
            <v>8042</v>
          </cell>
          <cell r="N1907">
            <v>8042</v>
          </cell>
          <cell r="O1907">
            <v>8042</v>
          </cell>
          <cell r="P1907">
            <v>8042</v>
          </cell>
          <cell r="Q1907">
            <v>8038</v>
          </cell>
        </row>
        <row r="1908">
          <cell r="B1908" t="str">
            <v>30806082103</v>
          </cell>
          <cell r="C1908" t="str">
            <v>30806</v>
          </cell>
          <cell r="D1908">
            <v>2103</v>
          </cell>
          <cell r="E1908">
            <v>6500</v>
          </cell>
          <cell r="F1908">
            <v>542</v>
          </cell>
          <cell r="G1908">
            <v>542</v>
          </cell>
          <cell r="H1908">
            <v>542</v>
          </cell>
          <cell r="I1908">
            <v>542</v>
          </cell>
          <cell r="J1908">
            <v>542</v>
          </cell>
          <cell r="K1908">
            <v>542</v>
          </cell>
          <cell r="L1908">
            <v>542</v>
          </cell>
          <cell r="M1908">
            <v>542</v>
          </cell>
          <cell r="N1908">
            <v>542</v>
          </cell>
          <cell r="O1908">
            <v>542</v>
          </cell>
          <cell r="P1908">
            <v>542</v>
          </cell>
          <cell r="Q1908">
            <v>538</v>
          </cell>
        </row>
        <row r="1909">
          <cell r="B1909" t="str">
            <v>30806082202</v>
          </cell>
          <cell r="C1909" t="str">
            <v>30806</v>
          </cell>
          <cell r="D1909">
            <v>2202</v>
          </cell>
          <cell r="E1909">
            <v>19485</v>
          </cell>
          <cell r="F1909">
            <v>1624</v>
          </cell>
          <cell r="G1909">
            <v>1624</v>
          </cell>
          <cell r="H1909">
            <v>1624</v>
          </cell>
          <cell r="I1909">
            <v>1624</v>
          </cell>
          <cell r="J1909">
            <v>1624</v>
          </cell>
          <cell r="K1909">
            <v>1624</v>
          </cell>
          <cell r="L1909">
            <v>1624</v>
          </cell>
          <cell r="M1909">
            <v>1624</v>
          </cell>
          <cell r="N1909">
            <v>1624</v>
          </cell>
          <cell r="O1909">
            <v>1624</v>
          </cell>
          <cell r="P1909">
            <v>1624</v>
          </cell>
          <cell r="Q1909">
            <v>1621</v>
          </cell>
        </row>
        <row r="1910">
          <cell r="B1910" t="str">
            <v>30806082208</v>
          </cell>
          <cell r="C1910" t="str">
            <v>30806</v>
          </cell>
          <cell r="D1910">
            <v>2208</v>
          </cell>
          <cell r="E1910">
            <v>2017</v>
          </cell>
          <cell r="F1910">
            <v>168</v>
          </cell>
          <cell r="G1910">
            <v>168</v>
          </cell>
          <cell r="H1910">
            <v>168</v>
          </cell>
          <cell r="I1910">
            <v>168</v>
          </cell>
          <cell r="J1910">
            <v>168</v>
          </cell>
          <cell r="K1910">
            <v>168</v>
          </cell>
          <cell r="L1910">
            <v>168</v>
          </cell>
          <cell r="M1910">
            <v>168</v>
          </cell>
          <cell r="N1910">
            <v>168</v>
          </cell>
          <cell r="O1910">
            <v>168</v>
          </cell>
          <cell r="P1910">
            <v>168</v>
          </cell>
          <cell r="Q1910">
            <v>169</v>
          </cell>
        </row>
        <row r="1911">
          <cell r="B1911" t="str">
            <v>30806082701</v>
          </cell>
          <cell r="C1911" t="str">
            <v>30806</v>
          </cell>
          <cell r="D1911">
            <v>2701</v>
          </cell>
          <cell r="E1911">
            <v>49500</v>
          </cell>
          <cell r="F1911">
            <v>4125</v>
          </cell>
          <cell r="G1911">
            <v>4125</v>
          </cell>
          <cell r="H1911">
            <v>4125</v>
          </cell>
          <cell r="I1911">
            <v>4125</v>
          </cell>
          <cell r="J1911">
            <v>4125</v>
          </cell>
          <cell r="K1911">
            <v>4125</v>
          </cell>
          <cell r="L1911">
            <v>4125</v>
          </cell>
          <cell r="M1911">
            <v>4125</v>
          </cell>
          <cell r="N1911">
            <v>4125</v>
          </cell>
          <cell r="O1911">
            <v>4125</v>
          </cell>
          <cell r="P1911">
            <v>4125</v>
          </cell>
          <cell r="Q1911">
            <v>4125</v>
          </cell>
        </row>
        <row r="1912">
          <cell r="B1912" t="str">
            <v>30806082702</v>
          </cell>
          <cell r="C1912" t="str">
            <v>30806</v>
          </cell>
          <cell r="D1912">
            <v>2702</v>
          </cell>
          <cell r="E1912">
            <v>3200</v>
          </cell>
          <cell r="F1912">
            <v>267</v>
          </cell>
          <cell r="G1912">
            <v>267</v>
          </cell>
          <cell r="H1912">
            <v>267</v>
          </cell>
          <cell r="I1912">
            <v>267</v>
          </cell>
          <cell r="J1912">
            <v>267</v>
          </cell>
          <cell r="K1912">
            <v>267</v>
          </cell>
          <cell r="L1912">
            <v>267</v>
          </cell>
          <cell r="M1912">
            <v>267</v>
          </cell>
          <cell r="N1912">
            <v>267</v>
          </cell>
          <cell r="O1912">
            <v>267</v>
          </cell>
          <cell r="P1912">
            <v>267</v>
          </cell>
          <cell r="Q1912">
            <v>263</v>
          </cell>
        </row>
        <row r="1913">
          <cell r="B1913" t="str">
            <v>30806082900</v>
          </cell>
          <cell r="C1913" t="str">
            <v>30806</v>
          </cell>
          <cell r="D1913">
            <v>2900</v>
          </cell>
          <cell r="E1913">
            <v>17200</v>
          </cell>
          <cell r="F1913">
            <v>1433</v>
          </cell>
          <cell r="G1913">
            <v>1433</v>
          </cell>
          <cell r="H1913">
            <v>1433</v>
          </cell>
          <cell r="I1913">
            <v>1433</v>
          </cell>
          <cell r="J1913">
            <v>1433</v>
          </cell>
          <cell r="K1913">
            <v>1433</v>
          </cell>
          <cell r="L1913">
            <v>1433</v>
          </cell>
          <cell r="M1913">
            <v>1433</v>
          </cell>
          <cell r="N1913">
            <v>1433</v>
          </cell>
          <cell r="O1913">
            <v>1433</v>
          </cell>
          <cell r="P1913">
            <v>1433</v>
          </cell>
          <cell r="Q1913">
            <v>1437</v>
          </cell>
        </row>
        <row r="1914">
          <cell r="B1914" t="str">
            <v>30806083101</v>
          </cell>
          <cell r="C1914" t="str">
            <v>30806</v>
          </cell>
          <cell r="D1914">
            <v>3101</v>
          </cell>
          <cell r="E1914">
            <v>56200</v>
          </cell>
          <cell r="F1914">
            <v>4683</v>
          </cell>
          <cell r="G1914">
            <v>4683</v>
          </cell>
          <cell r="H1914">
            <v>4683</v>
          </cell>
          <cell r="I1914">
            <v>4683</v>
          </cell>
          <cell r="J1914">
            <v>4683</v>
          </cell>
          <cell r="K1914">
            <v>4683</v>
          </cell>
          <cell r="L1914">
            <v>4683</v>
          </cell>
          <cell r="M1914">
            <v>4683</v>
          </cell>
          <cell r="N1914">
            <v>4683</v>
          </cell>
          <cell r="O1914">
            <v>4683</v>
          </cell>
          <cell r="P1914">
            <v>4683</v>
          </cell>
          <cell r="Q1914">
            <v>4687</v>
          </cell>
        </row>
        <row r="1915">
          <cell r="B1915" t="str">
            <v>30806083302</v>
          </cell>
          <cell r="C1915" t="str">
            <v>30806</v>
          </cell>
          <cell r="D1915">
            <v>3302</v>
          </cell>
          <cell r="E1915">
            <v>89900</v>
          </cell>
          <cell r="F1915">
            <v>7492</v>
          </cell>
          <cell r="G1915">
            <v>7492</v>
          </cell>
          <cell r="H1915">
            <v>7492</v>
          </cell>
          <cell r="I1915">
            <v>7492</v>
          </cell>
          <cell r="J1915">
            <v>7492</v>
          </cell>
          <cell r="K1915">
            <v>7492</v>
          </cell>
          <cell r="L1915">
            <v>7492</v>
          </cell>
          <cell r="M1915">
            <v>7492</v>
          </cell>
          <cell r="N1915">
            <v>7492</v>
          </cell>
          <cell r="O1915">
            <v>7492</v>
          </cell>
          <cell r="P1915">
            <v>7492</v>
          </cell>
          <cell r="Q1915">
            <v>7488</v>
          </cell>
        </row>
        <row r="1916">
          <cell r="B1916" t="str">
            <v>30806083303</v>
          </cell>
          <cell r="C1916" t="str">
            <v>30806</v>
          </cell>
          <cell r="D1916">
            <v>3303</v>
          </cell>
          <cell r="E1916">
            <v>5700</v>
          </cell>
          <cell r="F1916">
            <v>475</v>
          </cell>
          <cell r="G1916">
            <v>475</v>
          </cell>
          <cell r="H1916">
            <v>475</v>
          </cell>
          <cell r="I1916">
            <v>475</v>
          </cell>
          <cell r="J1916">
            <v>475</v>
          </cell>
          <cell r="K1916">
            <v>475</v>
          </cell>
          <cell r="L1916">
            <v>475</v>
          </cell>
          <cell r="M1916">
            <v>475</v>
          </cell>
          <cell r="N1916">
            <v>475</v>
          </cell>
          <cell r="O1916">
            <v>475</v>
          </cell>
          <cell r="P1916">
            <v>475</v>
          </cell>
          <cell r="Q1916">
            <v>475</v>
          </cell>
        </row>
        <row r="1917">
          <cell r="B1917" t="str">
            <v>30807081302</v>
          </cell>
          <cell r="C1917" t="str">
            <v>30807</v>
          </cell>
          <cell r="D1917">
            <v>1302</v>
          </cell>
          <cell r="E1917">
            <v>44000</v>
          </cell>
          <cell r="F1917">
            <v>3667</v>
          </cell>
          <cell r="G1917">
            <v>3667</v>
          </cell>
          <cell r="H1917">
            <v>3667</v>
          </cell>
          <cell r="I1917">
            <v>3667</v>
          </cell>
          <cell r="J1917">
            <v>3667</v>
          </cell>
          <cell r="K1917">
            <v>3667</v>
          </cell>
          <cell r="L1917">
            <v>3667</v>
          </cell>
          <cell r="M1917">
            <v>3667</v>
          </cell>
          <cell r="N1917">
            <v>3667</v>
          </cell>
          <cell r="O1917">
            <v>3667</v>
          </cell>
          <cell r="P1917">
            <v>3667</v>
          </cell>
          <cell r="Q1917">
            <v>3663</v>
          </cell>
        </row>
        <row r="1918">
          <cell r="B1918" t="str">
            <v>30807082103</v>
          </cell>
          <cell r="C1918" t="str">
            <v>30807</v>
          </cell>
          <cell r="D1918">
            <v>2103</v>
          </cell>
          <cell r="E1918">
            <v>52200</v>
          </cell>
          <cell r="F1918">
            <v>4350</v>
          </cell>
          <cell r="G1918">
            <v>4350</v>
          </cell>
          <cell r="H1918">
            <v>4350</v>
          </cell>
          <cell r="I1918">
            <v>4350</v>
          </cell>
          <cell r="J1918">
            <v>4350</v>
          </cell>
          <cell r="K1918">
            <v>4350</v>
          </cell>
          <cell r="L1918">
            <v>4350</v>
          </cell>
          <cell r="M1918">
            <v>4350</v>
          </cell>
          <cell r="N1918">
            <v>4350</v>
          </cell>
          <cell r="O1918">
            <v>4350</v>
          </cell>
          <cell r="P1918">
            <v>4350</v>
          </cell>
          <cell r="Q1918">
            <v>4350</v>
          </cell>
        </row>
        <row r="1919">
          <cell r="B1919" t="str">
            <v>30807082701</v>
          </cell>
          <cell r="C1919" t="str">
            <v>30807</v>
          </cell>
          <cell r="D1919">
            <v>2701</v>
          </cell>
          <cell r="E1919">
            <v>26600</v>
          </cell>
          <cell r="F1919">
            <v>2217</v>
          </cell>
          <cell r="G1919">
            <v>2217</v>
          </cell>
          <cell r="H1919">
            <v>2217</v>
          </cell>
          <cell r="I1919">
            <v>2217</v>
          </cell>
          <cell r="J1919">
            <v>2217</v>
          </cell>
          <cell r="K1919">
            <v>2217</v>
          </cell>
          <cell r="L1919">
            <v>2217</v>
          </cell>
          <cell r="M1919">
            <v>2217</v>
          </cell>
          <cell r="N1919">
            <v>2217</v>
          </cell>
          <cell r="O1919">
            <v>2217</v>
          </cell>
          <cell r="P1919">
            <v>2217</v>
          </cell>
          <cell r="Q1919">
            <v>2213</v>
          </cell>
        </row>
        <row r="1920">
          <cell r="B1920" t="str">
            <v>30807082702</v>
          </cell>
          <cell r="C1920" t="str">
            <v>30807</v>
          </cell>
          <cell r="D1920">
            <v>2702</v>
          </cell>
          <cell r="E1920">
            <v>6300</v>
          </cell>
          <cell r="F1920">
            <v>525</v>
          </cell>
          <cell r="G1920">
            <v>525</v>
          </cell>
          <cell r="H1920">
            <v>525</v>
          </cell>
          <cell r="I1920">
            <v>525</v>
          </cell>
          <cell r="J1920">
            <v>525</v>
          </cell>
          <cell r="K1920">
            <v>525</v>
          </cell>
          <cell r="L1920">
            <v>525</v>
          </cell>
          <cell r="M1920">
            <v>525</v>
          </cell>
          <cell r="N1920">
            <v>525</v>
          </cell>
          <cell r="O1920">
            <v>525</v>
          </cell>
          <cell r="P1920">
            <v>525</v>
          </cell>
          <cell r="Q1920">
            <v>525</v>
          </cell>
        </row>
        <row r="1921">
          <cell r="B1921" t="str">
            <v>30807082900</v>
          </cell>
          <cell r="C1921" t="str">
            <v>30807</v>
          </cell>
          <cell r="D1921">
            <v>2900</v>
          </cell>
          <cell r="E1921">
            <v>3300</v>
          </cell>
          <cell r="F1921">
            <v>275</v>
          </cell>
          <cell r="G1921">
            <v>275</v>
          </cell>
          <cell r="H1921">
            <v>275</v>
          </cell>
          <cell r="I1921">
            <v>275</v>
          </cell>
          <cell r="J1921">
            <v>275</v>
          </cell>
          <cell r="K1921">
            <v>275</v>
          </cell>
          <cell r="L1921">
            <v>275</v>
          </cell>
          <cell r="M1921">
            <v>275</v>
          </cell>
          <cell r="N1921">
            <v>275</v>
          </cell>
          <cell r="O1921">
            <v>275</v>
          </cell>
          <cell r="P1921">
            <v>275</v>
          </cell>
          <cell r="Q1921">
            <v>275</v>
          </cell>
        </row>
        <row r="1922">
          <cell r="B1922" t="str">
            <v>30807083101</v>
          </cell>
          <cell r="C1922" t="str">
            <v>30807</v>
          </cell>
          <cell r="D1922">
            <v>3101</v>
          </cell>
          <cell r="E1922">
            <v>42800</v>
          </cell>
          <cell r="F1922">
            <v>3567</v>
          </cell>
          <cell r="G1922">
            <v>3567</v>
          </cell>
          <cell r="H1922">
            <v>3567</v>
          </cell>
          <cell r="I1922">
            <v>3567</v>
          </cell>
          <cell r="J1922">
            <v>3567</v>
          </cell>
          <cell r="K1922">
            <v>3567</v>
          </cell>
          <cell r="L1922">
            <v>3567</v>
          </cell>
          <cell r="M1922">
            <v>3567</v>
          </cell>
          <cell r="N1922">
            <v>3567</v>
          </cell>
          <cell r="O1922">
            <v>3567</v>
          </cell>
          <cell r="P1922">
            <v>3567</v>
          </cell>
          <cell r="Q1922">
            <v>3563</v>
          </cell>
        </row>
        <row r="1923">
          <cell r="B1923" t="str">
            <v>30807083302</v>
          </cell>
          <cell r="C1923" t="str">
            <v>30807</v>
          </cell>
          <cell r="D1923">
            <v>3302</v>
          </cell>
          <cell r="E1923">
            <v>46600</v>
          </cell>
          <cell r="F1923">
            <v>3883</v>
          </cell>
          <cell r="G1923">
            <v>3883</v>
          </cell>
          <cell r="H1923">
            <v>3883</v>
          </cell>
          <cell r="I1923">
            <v>3883</v>
          </cell>
          <cell r="J1923">
            <v>3883</v>
          </cell>
          <cell r="K1923">
            <v>3883</v>
          </cell>
          <cell r="L1923">
            <v>3883</v>
          </cell>
          <cell r="M1923">
            <v>3883</v>
          </cell>
          <cell r="N1923">
            <v>3883</v>
          </cell>
          <cell r="O1923">
            <v>3883</v>
          </cell>
          <cell r="P1923">
            <v>3883</v>
          </cell>
          <cell r="Q1923">
            <v>3887</v>
          </cell>
        </row>
        <row r="1924">
          <cell r="B1924" t="str">
            <v>30807083303</v>
          </cell>
          <cell r="C1924" t="str">
            <v>30807</v>
          </cell>
          <cell r="D1924">
            <v>3303</v>
          </cell>
          <cell r="E1924">
            <v>11300</v>
          </cell>
          <cell r="F1924">
            <v>942</v>
          </cell>
          <cell r="G1924">
            <v>942</v>
          </cell>
          <cell r="H1924">
            <v>942</v>
          </cell>
          <cell r="I1924">
            <v>942</v>
          </cell>
          <cell r="J1924">
            <v>942</v>
          </cell>
          <cell r="K1924">
            <v>942</v>
          </cell>
          <cell r="L1924">
            <v>942</v>
          </cell>
          <cell r="M1924">
            <v>942</v>
          </cell>
          <cell r="N1924">
            <v>942</v>
          </cell>
          <cell r="O1924">
            <v>942</v>
          </cell>
          <cell r="P1924">
            <v>942</v>
          </cell>
          <cell r="Q1924">
            <v>938</v>
          </cell>
        </row>
        <row r="1925">
          <cell r="B1925" t="str">
            <v>30808081302</v>
          </cell>
          <cell r="C1925" t="str">
            <v>30808</v>
          </cell>
          <cell r="D1925">
            <v>1302</v>
          </cell>
          <cell r="E1925">
            <v>22000</v>
          </cell>
          <cell r="F1925">
            <v>1833</v>
          </cell>
          <cell r="G1925">
            <v>1833</v>
          </cell>
          <cell r="H1925">
            <v>1833</v>
          </cell>
          <cell r="I1925">
            <v>1833</v>
          </cell>
          <cell r="J1925">
            <v>1833</v>
          </cell>
          <cell r="K1925">
            <v>1833</v>
          </cell>
          <cell r="L1925">
            <v>1833</v>
          </cell>
          <cell r="M1925">
            <v>1833</v>
          </cell>
          <cell r="N1925">
            <v>1833</v>
          </cell>
          <cell r="O1925">
            <v>1833</v>
          </cell>
          <cell r="P1925">
            <v>1833</v>
          </cell>
          <cell r="Q1925">
            <v>1837</v>
          </cell>
        </row>
        <row r="1926">
          <cell r="B1926" t="str">
            <v>30808082103</v>
          </cell>
          <cell r="C1926" t="str">
            <v>30808</v>
          </cell>
          <cell r="D1926">
            <v>2103</v>
          </cell>
          <cell r="E1926">
            <v>47900</v>
          </cell>
          <cell r="F1926">
            <v>3992</v>
          </cell>
          <cell r="G1926">
            <v>3992</v>
          </cell>
          <cell r="H1926">
            <v>3992</v>
          </cell>
          <cell r="I1926">
            <v>3992</v>
          </cell>
          <cell r="J1926">
            <v>3992</v>
          </cell>
          <cell r="K1926">
            <v>3992</v>
          </cell>
          <cell r="L1926">
            <v>3992</v>
          </cell>
          <cell r="M1926">
            <v>3992</v>
          </cell>
          <cell r="N1926">
            <v>3992</v>
          </cell>
          <cell r="O1926">
            <v>3992</v>
          </cell>
          <cell r="P1926">
            <v>3992</v>
          </cell>
          <cell r="Q1926">
            <v>3988</v>
          </cell>
        </row>
        <row r="1927">
          <cell r="B1927" t="str">
            <v>30808082201</v>
          </cell>
          <cell r="C1927" t="str">
            <v>30808</v>
          </cell>
          <cell r="D1927">
            <v>2201</v>
          </cell>
          <cell r="E1927">
            <v>700</v>
          </cell>
          <cell r="F1927">
            <v>58</v>
          </cell>
          <cell r="G1927">
            <v>58</v>
          </cell>
          <cell r="H1927">
            <v>58</v>
          </cell>
          <cell r="I1927">
            <v>58</v>
          </cell>
          <cell r="J1927">
            <v>58</v>
          </cell>
          <cell r="K1927">
            <v>58</v>
          </cell>
          <cell r="L1927">
            <v>58</v>
          </cell>
          <cell r="M1927">
            <v>58</v>
          </cell>
          <cell r="N1927">
            <v>58</v>
          </cell>
          <cell r="O1927">
            <v>58</v>
          </cell>
          <cell r="P1927">
            <v>58</v>
          </cell>
          <cell r="Q1927">
            <v>62</v>
          </cell>
        </row>
        <row r="1928">
          <cell r="B1928" t="str">
            <v>30808082202</v>
          </cell>
          <cell r="C1928" t="str">
            <v>30808</v>
          </cell>
          <cell r="D1928">
            <v>2202</v>
          </cell>
          <cell r="E1928">
            <v>142263</v>
          </cell>
          <cell r="F1928">
            <v>11855</v>
          </cell>
          <cell r="G1928">
            <v>11855</v>
          </cell>
          <cell r="H1928">
            <v>11855</v>
          </cell>
          <cell r="I1928">
            <v>11855</v>
          </cell>
          <cell r="J1928">
            <v>11855</v>
          </cell>
          <cell r="K1928">
            <v>11855</v>
          </cell>
          <cell r="L1928">
            <v>11855</v>
          </cell>
          <cell r="M1928">
            <v>11855</v>
          </cell>
          <cell r="N1928">
            <v>11855</v>
          </cell>
          <cell r="O1928">
            <v>11855</v>
          </cell>
          <cell r="P1928">
            <v>11855</v>
          </cell>
          <cell r="Q1928">
            <v>11858</v>
          </cell>
        </row>
        <row r="1929">
          <cell r="B1929" t="str">
            <v>30808082207</v>
          </cell>
          <cell r="C1929" t="str">
            <v>30808</v>
          </cell>
          <cell r="D1929">
            <v>2207</v>
          </cell>
          <cell r="E1929">
            <v>39417</v>
          </cell>
          <cell r="F1929">
            <v>3285</v>
          </cell>
          <cell r="G1929">
            <v>3285</v>
          </cell>
          <cell r="H1929">
            <v>3285</v>
          </cell>
          <cell r="I1929">
            <v>3285</v>
          </cell>
          <cell r="J1929">
            <v>3285</v>
          </cell>
          <cell r="K1929">
            <v>3285</v>
          </cell>
          <cell r="L1929">
            <v>3285</v>
          </cell>
          <cell r="M1929">
            <v>3285</v>
          </cell>
          <cell r="N1929">
            <v>3285</v>
          </cell>
          <cell r="O1929">
            <v>3285</v>
          </cell>
          <cell r="P1929">
            <v>3285</v>
          </cell>
          <cell r="Q1929">
            <v>3282</v>
          </cell>
        </row>
        <row r="1930">
          <cell r="B1930" t="str">
            <v>30808082701</v>
          </cell>
          <cell r="C1930" t="str">
            <v>30808</v>
          </cell>
          <cell r="D1930">
            <v>2701</v>
          </cell>
          <cell r="E1930">
            <v>90500</v>
          </cell>
          <cell r="F1930">
            <v>7542</v>
          </cell>
          <cell r="G1930">
            <v>7542</v>
          </cell>
          <cell r="H1930">
            <v>7542</v>
          </cell>
          <cell r="I1930">
            <v>7542</v>
          </cell>
          <cell r="J1930">
            <v>7542</v>
          </cell>
          <cell r="K1930">
            <v>7542</v>
          </cell>
          <cell r="L1930">
            <v>7542</v>
          </cell>
          <cell r="M1930">
            <v>7542</v>
          </cell>
          <cell r="N1930">
            <v>7542</v>
          </cell>
          <cell r="O1930">
            <v>7542</v>
          </cell>
          <cell r="P1930">
            <v>7542</v>
          </cell>
          <cell r="Q1930">
            <v>7538</v>
          </cell>
        </row>
        <row r="1931">
          <cell r="B1931" t="str">
            <v>30808082702</v>
          </cell>
          <cell r="C1931" t="str">
            <v>30808</v>
          </cell>
          <cell r="D1931">
            <v>2702</v>
          </cell>
          <cell r="E1931">
            <v>2500</v>
          </cell>
          <cell r="F1931">
            <v>208</v>
          </cell>
          <cell r="G1931">
            <v>208</v>
          </cell>
          <cell r="H1931">
            <v>208</v>
          </cell>
          <cell r="I1931">
            <v>208</v>
          </cell>
          <cell r="J1931">
            <v>208</v>
          </cell>
          <cell r="K1931">
            <v>208</v>
          </cell>
          <cell r="L1931">
            <v>208</v>
          </cell>
          <cell r="M1931">
            <v>208</v>
          </cell>
          <cell r="N1931">
            <v>208</v>
          </cell>
          <cell r="O1931">
            <v>208</v>
          </cell>
          <cell r="P1931">
            <v>208</v>
          </cell>
          <cell r="Q1931">
            <v>212</v>
          </cell>
        </row>
        <row r="1932">
          <cell r="B1932" t="str">
            <v>30808082705</v>
          </cell>
          <cell r="C1932" t="str">
            <v>30808</v>
          </cell>
          <cell r="D1932">
            <v>2705</v>
          </cell>
          <cell r="E1932">
            <v>45400</v>
          </cell>
          <cell r="F1932">
            <v>3783</v>
          </cell>
          <cell r="G1932">
            <v>3783</v>
          </cell>
          <cell r="H1932">
            <v>3783</v>
          </cell>
          <cell r="I1932">
            <v>3783</v>
          </cell>
          <cell r="J1932">
            <v>3783</v>
          </cell>
          <cell r="K1932">
            <v>3783</v>
          </cell>
          <cell r="L1932">
            <v>3783</v>
          </cell>
          <cell r="M1932">
            <v>3783</v>
          </cell>
          <cell r="N1932">
            <v>3783</v>
          </cell>
          <cell r="O1932">
            <v>3783</v>
          </cell>
          <cell r="P1932">
            <v>3783</v>
          </cell>
          <cell r="Q1932">
            <v>3787</v>
          </cell>
        </row>
        <row r="1933">
          <cell r="B1933" t="str">
            <v>30808082900</v>
          </cell>
          <cell r="C1933" t="str">
            <v>30808</v>
          </cell>
          <cell r="D1933">
            <v>2900</v>
          </cell>
          <cell r="E1933">
            <v>10300</v>
          </cell>
          <cell r="F1933">
            <v>858</v>
          </cell>
          <cell r="G1933">
            <v>858</v>
          </cell>
          <cell r="H1933">
            <v>858</v>
          </cell>
          <cell r="I1933">
            <v>858</v>
          </cell>
          <cell r="J1933">
            <v>858</v>
          </cell>
          <cell r="K1933">
            <v>858</v>
          </cell>
          <cell r="L1933">
            <v>858</v>
          </cell>
          <cell r="M1933">
            <v>858</v>
          </cell>
          <cell r="N1933">
            <v>858</v>
          </cell>
          <cell r="O1933">
            <v>858</v>
          </cell>
          <cell r="P1933">
            <v>858</v>
          </cell>
          <cell r="Q1933">
            <v>862</v>
          </cell>
        </row>
        <row r="1934">
          <cell r="B1934" t="str">
            <v>30808082907</v>
          </cell>
          <cell r="C1934" t="str">
            <v>30808</v>
          </cell>
          <cell r="D1934">
            <v>2907</v>
          </cell>
          <cell r="E1934">
            <v>12600</v>
          </cell>
          <cell r="F1934">
            <v>1050</v>
          </cell>
          <cell r="G1934">
            <v>1050</v>
          </cell>
          <cell r="H1934">
            <v>1050</v>
          </cell>
          <cell r="I1934">
            <v>1050</v>
          </cell>
          <cell r="J1934">
            <v>1050</v>
          </cell>
          <cell r="K1934">
            <v>1050</v>
          </cell>
          <cell r="L1934">
            <v>1050</v>
          </cell>
          <cell r="M1934">
            <v>1050</v>
          </cell>
          <cell r="N1934">
            <v>1050</v>
          </cell>
          <cell r="O1934">
            <v>1050</v>
          </cell>
          <cell r="P1934">
            <v>1050</v>
          </cell>
          <cell r="Q1934">
            <v>1050</v>
          </cell>
        </row>
        <row r="1935">
          <cell r="B1935" t="str">
            <v>30808082908</v>
          </cell>
          <cell r="C1935" t="str">
            <v>30808</v>
          </cell>
          <cell r="D1935">
            <v>2908</v>
          </cell>
          <cell r="E1935">
            <v>32500</v>
          </cell>
          <cell r="F1935">
            <v>2708</v>
          </cell>
          <cell r="G1935">
            <v>2708</v>
          </cell>
          <cell r="H1935">
            <v>2708</v>
          </cell>
          <cell r="I1935">
            <v>2708</v>
          </cell>
          <cell r="J1935">
            <v>2708</v>
          </cell>
          <cell r="K1935">
            <v>2708</v>
          </cell>
          <cell r="L1935">
            <v>2708</v>
          </cell>
          <cell r="M1935">
            <v>2708</v>
          </cell>
          <cell r="N1935">
            <v>2708</v>
          </cell>
          <cell r="O1935">
            <v>2708</v>
          </cell>
          <cell r="P1935">
            <v>2708</v>
          </cell>
          <cell r="Q1935">
            <v>2712</v>
          </cell>
        </row>
        <row r="1936">
          <cell r="B1936" t="str">
            <v>30808083101</v>
          </cell>
          <cell r="C1936" t="str">
            <v>30808</v>
          </cell>
          <cell r="D1936">
            <v>3101</v>
          </cell>
          <cell r="E1936">
            <v>47500</v>
          </cell>
          <cell r="F1936">
            <v>3958</v>
          </cell>
          <cell r="G1936">
            <v>3958</v>
          </cell>
          <cell r="H1936">
            <v>3958</v>
          </cell>
          <cell r="I1936">
            <v>3958</v>
          </cell>
          <cell r="J1936">
            <v>3958</v>
          </cell>
          <cell r="K1936">
            <v>3958</v>
          </cell>
          <cell r="L1936">
            <v>3958</v>
          </cell>
          <cell r="M1936">
            <v>3958</v>
          </cell>
          <cell r="N1936">
            <v>3958</v>
          </cell>
          <cell r="O1936">
            <v>3958</v>
          </cell>
          <cell r="P1936">
            <v>3958</v>
          </cell>
          <cell r="Q1936">
            <v>3962</v>
          </cell>
        </row>
        <row r="1937">
          <cell r="B1937" t="str">
            <v>30808083103</v>
          </cell>
          <cell r="C1937" t="str">
            <v>30808</v>
          </cell>
          <cell r="D1937">
            <v>3103</v>
          </cell>
          <cell r="E1937">
            <v>48400</v>
          </cell>
          <cell r="F1937">
            <v>4033</v>
          </cell>
          <cell r="G1937">
            <v>4033</v>
          </cell>
          <cell r="H1937">
            <v>4033</v>
          </cell>
          <cell r="I1937">
            <v>4033</v>
          </cell>
          <cell r="J1937">
            <v>4033</v>
          </cell>
          <cell r="K1937">
            <v>4033</v>
          </cell>
          <cell r="L1937">
            <v>4033</v>
          </cell>
          <cell r="M1937">
            <v>4033</v>
          </cell>
          <cell r="N1937">
            <v>4033</v>
          </cell>
          <cell r="O1937">
            <v>4033</v>
          </cell>
          <cell r="P1937">
            <v>4033</v>
          </cell>
          <cell r="Q1937">
            <v>4037</v>
          </cell>
        </row>
        <row r="1938">
          <cell r="B1938" t="str">
            <v>30808083106</v>
          </cell>
          <cell r="C1938" t="str">
            <v>30808</v>
          </cell>
          <cell r="D1938">
            <v>3106</v>
          </cell>
          <cell r="E1938">
            <v>5300</v>
          </cell>
          <cell r="F1938">
            <v>442</v>
          </cell>
          <cell r="G1938">
            <v>442</v>
          </cell>
          <cell r="H1938">
            <v>442</v>
          </cell>
          <cell r="I1938">
            <v>442</v>
          </cell>
          <cell r="J1938">
            <v>442</v>
          </cell>
          <cell r="K1938">
            <v>442</v>
          </cell>
          <cell r="L1938">
            <v>442</v>
          </cell>
          <cell r="M1938">
            <v>442</v>
          </cell>
          <cell r="N1938">
            <v>442</v>
          </cell>
          <cell r="O1938">
            <v>442</v>
          </cell>
          <cell r="P1938">
            <v>442</v>
          </cell>
          <cell r="Q1938">
            <v>438</v>
          </cell>
        </row>
        <row r="1939">
          <cell r="B1939" t="str">
            <v>30808083302</v>
          </cell>
          <cell r="C1939" t="str">
            <v>30808</v>
          </cell>
          <cell r="D1939">
            <v>3302</v>
          </cell>
          <cell r="E1939">
            <v>158900</v>
          </cell>
          <cell r="F1939">
            <v>13242</v>
          </cell>
          <cell r="G1939">
            <v>13242</v>
          </cell>
          <cell r="H1939">
            <v>13242</v>
          </cell>
          <cell r="I1939">
            <v>13242</v>
          </cell>
          <cell r="J1939">
            <v>13242</v>
          </cell>
          <cell r="K1939">
            <v>13242</v>
          </cell>
          <cell r="L1939">
            <v>13242</v>
          </cell>
          <cell r="M1939">
            <v>13242</v>
          </cell>
          <cell r="N1939">
            <v>13242</v>
          </cell>
          <cell r="O1939">
            <v>13242</v>
          </cell>
          <cell r="P1939">
            <v>13242</v>
          </cell>
          <cell r="Q1939">
            <v>13238</v>
          </cell>
        </row>
        <row r="1940">
          <cell r="B1940" t="str">
            <v>30808083303</v>
          </cell>
          <cell r="C1940" t="str">
            <v>30808</v>
          </cell>
          <cell r="D1940">
            <v>3303</v>
          </cell>
          <cell r="E1940">
            <v>6200</v>
          </cell>
          <cell r="F1940">
            <v>517</v>
          </cell>
          <cell r="G1940">
            <v>517</v>
          </cell>
          <cell r="H1940">
            <v>517</v>
          </cell>
          <cell r="I1940">
            <v>517</v>
          </cell>
          <cell r="J1940">
            <v>517</v>
          </cell>
          <cell r="K1940">
            <v>517</v>
          </cell>
          <cell r="L1940">
            <v>517</v>
          </cell>
          <cell r="M1940">
            <v>517</v>
          </cell>
          <cell r="N1940">
            <v>517</v>
          </cell>
          <cell r="O1940">
            <v>517</v>
          </cell>
          <cell r="P1940">
            <v>517</v>
          </cell>
          <cell r="Q1940">
            <v>513</v>
          </cell>
        </row>
        <row r="1941">
          <cell r="B1941" t="str">
            <v>30808083401</v>
          </cell>
          <cell r="C1941" t="str">
            <v>30808</v>
          </cell>
          <cell r="D1941">
            <v>3401</v>
          </cell>
          <cell r="E1941">
            <v>23000</v>
          </cell>
          <cell r="F1941">
            <v>1917</v>
          </cell>
          <cell r="G1941">
            <v>1917</v>
          </cell>
          <cell r="H1941">
            <v>1917</v>
          </cell>
          <cell r="I1941">
            <v>1917</v>
          </cell>
          <cell r="J1941">
            <v>1917</v>
          </cell>
          <cell r="K1941">
            <v>1917</v>
          </cell>
          <cell r="L1941">
            <v>1917</v>
          </cell>
          <cell r="M1941">
            <v>1917</v>
          </cell>
          <cell r="N1941">
            <v>1917</v>
          </cell>
          <cell r="O1941">
            <v>1917</v>
          </cell>
          <cell r="P1941">
            <v>1917</v>
          </cell>
          <cell r="Q1941">
            <v>1913</v>
          </cell>
        </row>
        <row r="1942">
          <cell r="B1942" t="str">
            <v>30809081302</v>
          </cell>
          <cell r="C1942" t="str">
            <v>30809</v>
          </cell>
          <cell r="D1942">
            <v>1302</v>
          </cell>
          <cell r="E1942">
            <v>60900</v>
          </cell>
          <cell r="F1942">
            <v>5075</v>
          </cell>
          <cell r="G1942">
            <v>5075</v>
          </cell>
          <cell r="H1942">
            <v>5075</v>
          </cell>
          <cell r="I1942">
            <v>5075</v>
          </cell>
          <cell r="J1942">
            <v>5075</v>
          </cell>
          <cell r="K1942">
            <v>5075</v>
          </cell>
          <cell r="L1942">
            <v>5075</v>
          </cell>
          <cell r="M1942">
            <v>5075</v>
          </cell>
          <cell r="N1942">
            <v>5075</v>
          </cell>
          <cell r="O1942">
            <v>5075</v>
          </cell>
          <cell r="P1942">
            <v>5075</v>
          </cell>
          <cell r="Q1942">
            <v>5075</v>
          </cell>
        </row>
        <row r="1943">
          <cell r="B1943" t="str">
            <v>30809082103</v>
          </cell>
          <cell r="C1943" t="str">
            <v>30809</v>
          </cell>
          <cell r="D1943">
            <v>2103</v>
          </cell>
          <cell r="E1943">
            <v>2600</v>
          </cell>
          <cell r="F1943">
            <v>217</v>
          </cell>
          <cell r="G1943">
            <v>217</v>
          </cell>
          <cell r="H1943">
            <v>217</v>
          </cell>
          <cell r="I1943">
            <v>217</v>
          </cell>
          <cell r="J1943">
            <v>217</v>
          </cell>
          <cell r="K1943">
            <v>217</v>
          </cell>
          <cell r="L1943">
            <v>217</v>
          </cell>
          <cell r="M1943">
            <v>217</v>
          </cell>
          <cell r="N1943">
            <v>217</v>
          </cell>
          <cell r="O1943">
            <v>217</v>
          </cell>
          <cell r="P1943">
            <v>217</v>
          </cell>
          <cell r="Q1943">
            <v>213</v>
          </cell>
        </row>
        <row r="1944">
          <cell r="B1944" t="str">
            <v>30809082202</v>
          </cell>
          <cell r="C1944" t="str">
            <v>30809</v>
          </cell>
          <cell r="D1944">
            <v>2202</v>
          </cell>
          <cell r="E1944">
            <v>98280</v>
          </cell>
          <cell r="F1944">
            <v>8190</v>
          </cell>
          <cell r="G1944">
            <v>8190</v>
          </cell>
          <cell r="H1944">
            <v>8190</v>
          </cell>
          <cell r="I1944">
            <v>8190</v>
          </cell>
          <cell r="J1944">
            <v>8190</v>
          </cell>
          <cell r="K1944">
            <v>8190</v>
          </cell>
          <cell r="L1944">
            <v>8190</v>
          </cell>
          <cell r="M1944">
            <v>8190</v>
          </cell>
          <cell r="N1944">
            <v>8190</v>
          </cell>
          <cell r="O1944">
            <v>8190</v>
          </cell>
          <cell r="P1944">
            <v>8190</v>
          </cell>
          <cell r="Q1944">
            <v>8190</v>
          </cell>
        </row>
        <row r="1945">
          <cell r="B1945" t="str">
            <v>30809082207</v>
          </cell>
          <cell r="C1945" t="str">
            <v>30809</v>
          </cell>
          <cell r="D1945">
            <v>2207</v>
          </cell>
          <cell r="E1945">
            <v>1659</v>
          </cell>
          <cell r="F1945">
            <v>138</v>
          </cell>
          <cell r="G1945">
            <v>138</v>
          </cell>
          <cell r="H1945">
            <v>138</v>
          </cell>
          <cell r="I1945">
            <v>138</v>
          </cell>
          <cell r="J1945">
            <v>138</v>
          </cell>
          <cell r="K1945">
            <v>138</v>
          </cell>
          <cell r="L1945">
            <v>138</v>
          </cell>
          <cell r="M1945">
            <v>138</v>
          </cell>
          <cell r="N1945">
            <v>138</v>
          </cell>
          <cell r="O1945">
            <v>138</v>
          </cell>
          <cell r="P1945">
            <v>138</v>
          </cell>
          <cell r="Q1945">
            <v>141</v>
          </cell>
        </row>
        <row r="1946">
          <cell r="B1946" t="str">
            <v>30809082208</v>
          </cell>
          <cell r="C1946" t="str">
            <v>30809</v>
          </cell>
          <cell r="D1946">
            <v>2208</v>
          </cell>
          <cell r="E1946">
            <v>4623</v>
          </cell>
          <cell r="F1946">
            <v>385</v>
          </cell>
          <cell r="G1946">
            <v>385</v>
          </cell>
          <cell r="H1946">
            <v>385</v>
          </cell>
          <cell r="I1946">
            <v>385</v>
          </cell>
          <cell r="J1946">
            <v>385</v>
          </cell>
          <cell r="K1946">
            <v>385</v>
          </cell>
          <cell r="L1946">
            <v>385</v>
          </cell>
          <cell r="M1946">
            <v>385</v>
          </cell>
          <cell r="N1946">
            <v>385</v>
          </cell>
          <cell r="O1946">
            <v>385</v>
          </cell>
          <cell r="P1946">
            <v>385</v>
          </cell>
          <cell r="Q1946">
            <v>388</v>
          </cell>
        </row>
        <row r="1947">
          <cell r="B1947" t="str">
            <v>30809082701</v>
          </cell>
          <cell r="C1947" t="str">
            <v>30809</v>
          </cell>
          <cell r="D1947">
            <v>2701</v>
          </cell>
          <cell r="E1947">
            <v>312700</v>
          </cell>
          <cell r="F1947">
            <v>26058</v>
          </cell>
          <cell r="G1947">
            <v>26058</v>
          </cell>
          <cell r="H1947">
            <v>26058</v>
          </cell>
          <cell r="I1947">
            <v>26058</v>
          </cell>
          <cell r="J1947">
            <v>26058</v>
          </cell>
          <cell r="K1947">
            <v>26058</v>
          </cell>
          <cell r="L1947">
            <v>26058</v>
          </cell>
          <cell r="M1947">
            <v>26058</v>
          </cell>
          <cell r="N1947">
            <v>26058</v>
          </cell>
          <cell r="O1947">
            <v>26058</v>
          </cell>
          <cell r="P1947">
            <v>26058</v>
          </cell>
          <cell r="Q1947">
            <v>26062</v>
          </cell>
        </row>
        <row r="1948">
          <cell r="B1948" t="str">
            <v>30809082702</v>
          </cell>
          <cell r="C1948" t="str">
            <v>30809</v>
          </cell>
          <cell r="D1948">
            <v>2702</v>
          </cell>
          <cell r="E1948">
            <v>3200</v>
          </cell>
          <cell r="F1948">
            <v>267</v>
          </cell>
          <cell r="G1948">
            <v>267</v>
          </cell>
          <cell r="H1948">
            <v>267</v>
          </cell>
          <cell r="I1948">
            <v>267</v>
          </cell>
          <cell r="J1948">
            <v>267</v>
          </cell>
          <cell r="K1948">
            <v>267</v>
          </cell>
          <cell r="L1948">
            <v>267</v>
          </cell>
          <cell r="M1948">
            <v>267</v>
          </cell>
          <cell r="N1948">
            <v>267</v>
          </cell>
          <cell r="O1948">
            <v>267</v>
          </cell>
          <cell r="P1948">
            <v>267</v>
          </cell>
          <cell r="Q1948">
            <v>263</v>
          </cell>
        </row>
        <row r="1949">
          <cell r="B1949" t="str">
            <v>30809082900</v>
          </cell>
          <cell r="C1949" t="str">
            <v>30809</v>
          </cell>
          <cell r="D1949">
            <v>2900</v>
          </cell>
          <cell r="E1949">
            <v>10700</v>
          </cell>
          <cell r="F1949">
            <v>892</v>
          </cell>
          <cell r="G1949">
            <v>892</v>
          </cell>
          <cell r="H1949">
            <v>892</v>
          </cell>
          <cell r="I1949">
            <v>892</v>
          </cell>
          <cell r="J1949">
            <v>892</v>
          </cell>
          <cell r="K1949">
            <v>892</v>
          </cell>
          <cell r="L1949">
            <v>892</v>
          </cell>
          <cell r="M1949">
            <v>892</v>
          </cell>
          <cell r="N1949">
            <v>892</v>
          </cell>
          <cell r="O1949">
            <v>892</v>
          </cell>
          <cell r="P1949">
            <v>892</v>
          </cell>
          <cell r="Q1949">
            <v>888</v>
          </cell>
        </row>
        <row r="1950">
          <cell r="B1950" t="str">
            <v>30809083101</v>
          </cell>
          <cell r="C1950" t="str">
            <v>30809</v>
          </cell>
          <cell r="D1950">
            <v>3101</v>
          </cell>
          <cell r="E1950">
            <v>21000</v>
          </cell>
          <cell r="F1950">
            <v>1750</v>
          </cell>
          <cell r="G1950">
            <v>1750</v>
          </cell>
          <cell r="H1950">
            <v>1750</v>
          </cell>
          <cell r="I1950">
            <v>1750</v>
          </cell>
          <cell r="J1950">
            <v>1750</v>
          </cell>
          <cell r="K1950">
            <v>1750</v>
          </cell>
          <cell r="L1950">
            <v>1750</v>
          </cell>
          <cell r="M1950">
            <v>1750</v>
          </cell>
          <cell r="N1950">
            <v>1750</v>
          </cell>
          <cell r="O1950">
            <v>1750</v>
          </cell>
          <cell r="P1950">
            <v>1750</v>
          </cell>
          <cell r="Q1950">
            <v>1750</v>
          </cell>
        </row>
        <row r="1951">
          <cell r="B1951" t="str">
            <v>30809083302</v>
          </cell>
          <cell r="C1951" t="str">
            <v>30809</v>
          </cell>
          <cell r="D1951">
            <v>3302</v>
          </cell>
          <cell r="E1951">
            <v>287800</v>
          </cell>
          <cell r="F1951">
            <v>23983</v>
          </cell>
          <cell r="G1951">
            <v>23983</v>
          </cell>
          <cell r="H1951">
            <v>23983</v>
          </cell>
          <cell r="I1951">
            <v>23983</v>
          </cell>
          <cell r="J1951">
            <v>23983</v>
          </cell>
          <cell r="K1951">
            <v>23983</v>
          </cell>
          <cell r="L1951">
            <v>23983</v>
          </cell>
          <cell r="M1951">
            <v>23983</v>
          </cell>
          <cell r="N1951">
            <v>23983</v>
          </cell>
          <cell r="O1951">
            <v>23983</v>
          </cell>
          <cell r="P1951">
            <v>23983</v>
          </cell>
          <cell r="Q1951">
            <v>23987</v>
          </cell>
        </row>
        <row r="1952">
          <cell r="B1952" t="str">
            <v>30809083303</v>
          </cell>
          <cell r="C1952" t="str">
            <v>30809</v>
          </cell>
          <cell r="D1952">
            <v>3303</v>
          </cell>
          <cell r="E1952">
            <v>5200</v>
          </cell>
          <cell r="F1952">
            <v>433</v>
          </cell>
          <cell r="G1952">
            <v>433</v>
          </cell>
          <cell r="H1952">
            <v>433</v>
          </cell>
          <cell r="I1952">
            <v>433</v>
          </cell>
          <cell r="J1952">
            <v>433</v>
          </cell>
          <cell r="K1952">
            <v>433</v>
          </cell>
          <cell r="L1952">
            <v>433</v>
          </cell>
          <cell r="M1952">
            <v>433</v>
          </cell>
          <cell r="N1952">
            <v>433</v>
          </cell>
          <cell r="O1952">
            <v>433</v>
          </cell>
          <cell r="P1952">
            <v>433</v>
          </cell>
          <cell r="Q1952">
            <v>437</v>
          </cell>
        </row>
        <row r="1953">
          <cell r="B1953" t="str">
            <v>30809083410</v>
          </cell>
          <cell r="C1953" t="str">
            <v>30809</v>
          </cell>
          <cell r="D1953">
            <v>3410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</row>
        <row r="1954">
          <cell r="B1954" t="str">
            <v>30810081302</v>
          </cell>
          <cell r="C1954" t="str">
            <v>30810</v>
          </cell>
          <cell r="D1954">
            <v>1302</v>
          </cell>
          <cell r="E1954">
            <v>19800</v>
          </cell>
          <cell r="F1954">
            <v>1650</v>
          </cell>
          <cell r="G1954">
            <v>1650</v>
          </cell>
          <cell r="H1954">
            <v>1650</v>
          </cell>
          <cell r="I1954">
            <v>1650</v>
          </cell>
          <cell r="J1954">
            <v>1650</v>
          </cell>
          <cell r="K1954">
            <v>1650</v>
          </cell>
          <cell r="L1954">
            <v>1650</v>
          </cell>
          <cell r="M1954">
            <v>1650</v>
          </cell>
          <cell r="N1954">
            <v>1650</v>
          </cell>
          <cell r="O1954">
            <v>1650</v>
          </cell>
          <cell r="P1954">
            <v>1650</v>
          </cell>
          <cell r="Q1954">
            <v>1650</v>
          </cell>
        </row>
        <row r="1955">
          <cell r="B1955" t="str">
            <v>30810082701</v>
          </cell>
          <cell r="C1955" t="str">
            <v>30810</v>
          </cell>
          <cell r="D1955">
            <v>2701</v>
          </cell>
          <cell r="E1955">
            <v>17400</v>
          </cell>
          <cell r="F1955">
            <v>1450</v>
          </cell>
          <cell r="G1955">
            <v>1450</v>
          </cell>
          <cell r="H1955">
            <v>1450</v>
          </cell>
          <cell r="I1955">
            <v>1450</v>
          </cell>
          <cell r="J1955">
            <v>1450</v>
          </cell>
          <cell r="K1955">
            <v>1450</v>
          </cell>
          <cell r="L1955">
            <v>1450</v>
          </cell>
          <cell r="M1955">
            <v>1450</v>
          </cell>
          <cell r="N1955">
            <v>1450</v>
          </cell>
          <cell r="O1955">
            <v>1450</v>
          </cell>
          <cell r="P1955">
            <v>1450</v>
          </cell>
          <cell r="Q1955">
            <v>1450</v>
          </cell>
        </row>
        <row r="1956">
          <cell r="B1956" t="str">
            <v>30810082702</v>
          </cell>
          <cell r="C1956" t="str">
            <v>30810</v>
          </cell>
          <cell r="D1956">
            <v>2702</v>
          </cell>
          <cell r="E1956">
            <v>1300</v>
          </cell>
          <cell r="F1956">
            <v>108</v>
          </cell>
          <cell r="G1956">
            <v>108</v>
          </cell>
          <cell r="H1956">
            <v>108</v>
          </cell>
          <cell r="I1956">
            <v>108</v>
          </cell>
          <cell r="J1956">
            <v>108</v>
          </cell>
          <cell r="K1956">
            <v>108</v>
          </cell>
          <cell r="L1956">
            <v>108</v>
          </cell>
          <cell r="M1956">
            <v>108</v>
          </cell>
          <cell r="N1956">
            <v>108</v>
          </cell>
          <cell r="O1956">
            <v>108</v>
          </cell>
          <cell r="P1956">
            <v>108</v>
          </cell>
          <cell r="Q1956">
            <v>112</v>
          </cell>
        </row>
        <row r="1957">
          <cell r="B1957" t="str">
            <v>30810082900</v>
          </cell>
          <cell r="C1957" t="str">
            <v>30810</v>
          </cell>
          <cell r="D1957">
            <v>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</row>
        <row r="1958">
          <cell r="B1958" t="str">
            <v>30810083101</v>
          </cell>
          <cell r="C1958" t="str">
            <v>30810</v>
          </cell>
          <cell r="D1958">
            <v>3101</v>
          </cell>
          <cell r="E1958">
            <v>36500</v>
          </cell>
          <cell r="F1958">
            <v>3042</v>
          </cell>
          <cell r="G1958">
            <v>3042</v>
          </cell>
          <cell r="H1958">
            <v>3042</v>
          </cell>
          <cell r="I1958">
            <v>3042</v>
          </cell>
          <cell r="J1958">
            <v>3042</v>
          </cell>
          <cell r="K1958">
            <v>3042</v>
          </cell>
          <cell r="L1958">
            <v>3042</v>
          </cell>
          <cell r="M1958">
            <v>3042</v>
          </cell>
          <cell r="N1958">
            <v>3042</v>
          </cell>
          <cell r="O1958">
            <v>3042</v>
          </cell>
          <cell r="P1958">
            <v>3042</v>
          </cell>
          <cell r="Q1958">
            <v>3038</v>
          </cell>
        </row>
        <row r="1959">
          <cell r="B1959" t="str">
            <v>30810083302</v>
          </cell>
          <cell r="C1959" t="str">
            <v>30810</v>
          </cell>
          <cell r="D1959">
            <v>3302</v>
          </cell>
          <cell r="E1959">
            <v>47275</v>
          </cell>
          <cell r="F1959">
            <v>3940</v>
          </cell>
          <cell r="G1959">
            <v>3940</v>
          </cell>
          <cell r="H1959">
            <v>3940</v>
          </cell>
          <cell r="I1959">
            <v>3940</v>
          </cell>
          <cell r="J1959">
            <v>3940</v>
          </cell>
          <cell r="K1959">
            <v>3940</v>
          </cell>
          <cell r="L1959">
            <v>3940</v>
          </cell>
          <cell r="M1959">
            <v>3940</v>
          </cell>
          <cell r="N1959">
            <v>3940</v>
          </cell>
          <cell r="O1959">
            <v>3940</v>
          </cell>
          <cell r="P1959">
            <v>3940</v>
          </cell>
          <cell r="Q1959">
            <v>3935</v>
          </cell>
        </row>
        <row r="1960">
          <cell r="B1960" t="str">
            <v>30810083303</v>
          </cell>
          <cell r="C1960" t="str">
            <v>30810</v>
          </cell>
          <cell r="D1960">
            <v>3303</v>
          </cell>
          <cell r="E1960">
            <v>6400</v>
          </cell>
          <cell r="F1960">
            <v>533</v>
          </cell>
          <cell r="G1960">
            <v>533</v>
          </cell>
          <cell r="H1960">
            <v>533</v>
          </cell>
          <cell r="I1960">
            <v>533</v>
          </cell>
          <cell r="J1960">
            <v>533</v>
          </cell>
          <cell r="K1960">
            <v>533</v>
          </cell>
          <cell r="L1960">
            <v>533</v>
          </cell>
          <cell r="M1960">
            <v>533</v>
          </cell>
          <cell r="N1960">
            <v>533</v>
          </cell>
          <cell r="O1960">
            <v>533</v>
          </cell>
          <cell r="P1960">
            <v>533</v>
          </cell>
          <cell r="Q1960">
            <v>537</v>
          </cell>
        </row>
        <row r="1961">
          <cell r="B1961" t="str">
            <v>30811081302</v>
          </cell>
          <cell r="C1961" t="str">
            <v>30811</v>
          </cell>
          <cell r="D1961">
            <v>1302</v>
          </cell>
          <cell r="E1961">
            <v>41000</v>
          </cell>
          <cell r="F1961">
            <v>3417</v>
          </cell>
          <cell r="G1961">
            <v>3417</v>
          </cell>
          <cell r="H1961">
            <v>3417</v>
          </cell>
          <cell r="I1961">
            <v>3417</v>
          </cell>
          <cell r="J1961">
            <v>3417</v>
          </cell>
          <cell r="K1961">
            <v>3417</v>
          </cell>
          <cell r="L1961">
            <v>3417</v>
          </cell>
          <cell r="M1961">
            <v>3417</v>
          </cell>
          <cell r="N1961">
            <v>3417</v>
          </cell>
          <cell r="O1961">
            <v>3417</v>
          </cell>
          <cell r="P1961">
            <v>3417</v>
          </cell>
          <cell r="Q1961">
            <v>3413</v>
          </cell>
        </row>
        <row r="1962">
          <cell r="B1962" t="str">
            <v>30811082103</v>
          </cell>
          <cell r="C1962" t="str">
            <v>30811</v>
          </cell>
          <cell r="D1962">
            <v>2103</v>
          </cell>
          <cell r="E1962">
            <v>30700</v>
          </cell>
          <cell r="F1962">
            <v>2558</v>
          </cell>
          <cell r="G1962">
            <v>2558</v>
          </cell>
          <cell r="H1962">
            <v>2558</v>
          </cell>
          <cell r="I1962">
            <v>2558</v>
          </cell>
          <cell r="J1962">
            <v>2558</v>
          </cell>
          <cell r="K1962">
            <v>2558</v>
          </cell>
          <cell r="L1962">
            <v>2558</v>
          </cell>
          <cell r="M1962">
            <v>2558</v>
          </cell>
          <cell r="N1962">
            <v>2558</v>
          </cell>
          <cell r="O1962">
            <v>2558</v>
          </cell>
          <cell r="P1962">
            <v>2558</v>
          </cell>
          <cell r="Q1962">
            <v>2562</v>
          </cell>
        </row>
        <row r="1963">
          <cell r="B1963" t="str">
            <v>30811082202</v>
          </cell>
          <cell r="C1963" t="str">
            <v>30811</v>
          </cell>
          <cell r="D1963">
            <v>2202</v>
          </cell>
          <cell r="E1963">
            <v>310314</v>
          </cell>
          <cell r="F1963">
            <v>25860</v>
          </cell>
          <cell r="G1963">
            <v>25860</v>
          </cell>
          <cell r="H1963">
            <v>25860</v>
          </cell>
          <cell r="I1963">
            <v>25860</v>
          </cell>
          <cell r="J1963">
            <v>25860</v>
          </cell>
          <cell r="K1963">
            <v>25860</v>
          </cell>
          <cell r="L1963">
            <v>25860</v>
          </cell>
          <cell r="M1963">
            <v>25860</v>
          </cell>
          <cell r="N1963">
            <v>25860</v>
          </cell>
          <cell r="O1963">
            <v>25860</v>
          </cell>
          <cell r="P1963">
            <v>25860</v>
          </cell>
          <cell r="Q1963">
            <v>25854</v>
          </cell>
        </row>
        <row r="1964">
          <cell r="B1964" t="str">
            <v>30811082701</v>
          </cell>
          <cell r="C1964" t="str">
            <v>30811</v>
          </cell>
          <cell r="D1964">
            <v>2701</v>
          </cell>
          <cell r="E1964">
            <v>84600</v>
          </cell>
          <cell r="F1964">
            <v>7050</v>
          </cell>
          <cell r="G1964">
            <v>7050</v>
          </cell>
          <cell r="H1964">
            <v>7050</v>
          </cell>
          <cell r="I1964">
            <v>7050</v>
          </cell>
          <cell r="J1964">
            <v>7050</v>
          </cell>
          <cell r="K1964">
            <v>7050</v>
          </cell>
          <cell r="L1964">
            <v>7050</v>
          </cell>
          <cell r="M1964">
            <v>7050</v>
          </cell>
          <cell r="N1964">
            <v>7050</v>
          </cell>
          <cell r="O1964">
            <v>7050</v>
          </cell>
          <cell r="P1964">
            <v>7050</v>
          </cell>
          <cell r="Q1964">
            <v>7050</v>
          </cell>
        </row>
        <row r="1965">
          <cell r="B1965" t="str">
            <v>30811082702</v>
          </cell>
          <cell r="C1965" t="str">
            <v>30811</v>
          </cell>
          <cell r="D1965">
            <v>2702</v>
          </cell>
          <cell r="E1965">
            <v>16100</v>
          </cell>
          <cell r="F1965">
            <v>1342</v>
          </cell>
          <cell r="G1965">
            <v>1342</v>
          </cell>
          <cell r="H1965">
            <v>1342</v>
          </cell>
          <cell r="I1965">
            <v>1342</v>
          </cell>
          <cell r="J1965">
            <v>1342</v>
          </cell>
          <cell r="K1965">
            <v>1342</v>
          </cell>
          <cell r="L1965">
            <v>1342</v>
          </cell>
          <cell r="M1965">
            <v>1342</v>
          </cell>
          <cell r="N1965">
            <v>1342</v>
          </cell>
          <cell r="O1965">
            <v>1342</v>
          </cell>
          <cell r="P1965">
            <v>1342</v>
          </cell>
          <cell r="Q1965">
            <v>1338</v>
          </cell>
        </row>
        <row r="1966">
          <cell r="B1966" t="str">
            <v>30811082705</v>
          </cell>
          <cell r="C1966" t="str">
            <v>30811</v>
          </cell>
          <cell r="D1966">
            <v>2705</v>
          </cell>
          <cell r="E1966">
            <v>49700</v>
          </cell>
          <cell r="F1966">
            <v>4142</v>
          </cell>
          <cell r="G1966">
            <v>4142</v>
          </cell>
          <cell r="H1966">
            <v>4142</v>
          </cell>
          <cell r="I1966">
            <v>4142</v>
          </cell>
          <cell r="J1966">
            <v>4142</v>
          </cell>
          <cell r="K1966">
            <v>4142</v>
          </cell>
          <cell r="L1966">
            <v>4142</v>
          </cell>
          <cell r="M1966">
            <v>4142</v>
          </cell>
          <cell r="N1966">
            <v>4142</v>
          </cell>
          <cell r="O1966">
            <v>4142</v>
          </cell>
          <cell r="P1966">
            <v>6142</v>
          </cell>
          <cell r="Q1966">
            <v>2138</v>
          </cell>
        </row>
        <row r="1967">
          <cell r="B1967" t="str">
            <v>30811082900</v>
          </cell>
          <cell r="C1967" t="str">
            <v>30811</v>
          </cell>
          <cell r="D1967">
            <v>2900</v>
          </cell>
          <cell r="E1967">
            <v>37800</v>
          </cell>
          <cell r="F1967">
            <v>3150</v>
          </cell>
          <cell r="G1967">
            <v>3150</v>
          </cell>
          <cell r="H1967">
            <v>3150</v>
          </cell>
          <cell r="I1967">
            <v>3150</v>
          </cell>
          <cell r="J1967">
            <v>3150</v>
          </cell>
          <cell r="K1967">
            <v>3150</v>
          </cell>
          <cell r="L1967">
            <v>3150</v>
          </cell>
          <cell r="M1967">
            <v>3150</v>
          </cell>
          <cell r="N1967">
            <v>3150</v>
          </cell>
          <cell r="O1967">
            <v>3150</v>
          </cell>
          <cell r="P1967">
            <v>3150</v>
          </cell>
          <cell r="Q1967">
            <v>3150</v>
          </cell>
        </row>
        <row r="1968">
          <cell r="B1968" t="str">
            <v>30811082907</v>
          </cell>
          <cell r="C1968" t="str">
            <v>30811</v>
          </cell>
          <cell r="D1968">
            <v>2907</v>
          </cell>
          <cell r="E1968">
            <v>152900</v>
          </cell>
          <cell r="F1968">
            <v>12742</v>
          </cell>
          <cell r="G1968">
            <v>12742</v>
          </cell>
          <cell r="H1968">
            <v>12742</v>
          </cell>
          <cell r="I1968">
            <v>12742</v>
          </cell>
          <cell r="J1968">
            <v>12742</v>
          </cell>
          <cell r="K1968">
            <v>12742</v>
          </cell>
          <cell r="L1968">
            <v>12742</v>
          </cell>
          <cell r="M1968">
            <v>12742</v>
          </cell>
          <cell r="N1968">
            <v>12742</v>
          </cell>
          <cell r="O1968">
            <v>12742</v>
          </cell>
          <cell r="P1968">
            <v>12742</v>
          </cell>
          <cell r="Q1968">
            <v>12738</v>
          </cell>
        </row>
        <row r="1969">
          <cell r="B1969" t="str">
            <v>30811082908</v>
          </cell>
          <cell r="C1969" t="str">
            <v>30811</v>
          </cell>
          <cell r="D1969">
            <v>2908</v>
          </cell>
          <cell r="E1969">
            <v>42290</v>
          </cell>
          <cell r="F1969">
            <v>3524</v>
          </cell>
          <cell r="G1969">
            <v>3524</v>
          </cell>
          <cell r="H1969">
            <v>3524</v>
          </cell>
          <cell r="I1969">
            <v>3524</v>
          </cell>
          <cell r="J1969">
            <v>3524</v>
          </cell>
          <cell r="K1969">
            <v>3524</v>
          </cell>
          <cell r="L1969">
            <v>3524</v>
          </cell>
          <cell r="M1969">
            <v>3524</v>
          </cell>
          <cell r="N1969">
            <v>3524</v>
          </cell>
          <cell r="O1969">
            <v>3524</v>
          </cell>
          <cell r="P1969">
            <v>3524</v>
          </cell>
          <cell r="Q1969">
            <v>3526</v>
          </cell>
        </row>
        <row r="1970">
          <cell r="B1970" t="str">
            <v>30811083101</v>
          </cell>
          <cell r="C1970" t="str">
            <v>30811</v>
          </cell>
          <cell r="D1970">
            <v>3101</v>
          </cell>
          <cell r="E1970">
            <v>65700</v>
          </cell>
          <cell r="F1970">
            <v>5475</v>
          </cell>
          <cell r="G1970">
            <v>5475</v>
          </cell>
          <cell r="H1970">
            <v>5475</v>
          </cell>
          <cell r="I1970">
            <v>5475</v>
          </cell>
          <cell r="J1970">
            <v>5475</v>
          </cell>
          <cell r="K1970">
            <v>5475</v>
          </cell>
          <cell r="L1970">
            <v>5475</v>
          </cell>
          <cell r="M1970">
            <v>5475</v>
          </cell>
          <cell r="N1970">
            <v>5475</v>
          </cell>
          <cell r="O1970">
            <v>5475</v>
          </cell>
          <cell r="P1970">
            <v>8475</v>
          </cell>
          <cell r="Q1970">
            <v>2475</v>
          </cell>
        </row>
        <row r="1971">
          <cell r="B1971" t="str">
            <v>30811083103</v>
          </cell>
          <cell r="C1971" t="str">
            <v>30811</v>
          </cell>
          <cell r="D1971">
            <v>3103</v>
          </cell>
          <cell r="E1971">
            <v>91400</v>
          </cell>
          <cell r="F1971">
            <v>7617</v>
          </cell>
          <cell r="G1971">
            <v>7617</v>
          </cell>
          <cell r="H1971">
            <v>7617</v>
          </cell>
          <cell r="I1971">
            <v>7617</v>
          </cell>
          <cell r="J1971">
            <v>7617</v>
          </cell>
          <cell r="K1971">
            <v>7617</v>
          </cell>
          <cell r="L1971">
            <v>7617</v>
          </cell>
          <cell r="M1971">
            <v>7617</v>
          </cell>
          <cell r="N1971">
            <v>7617</v>
          </cell>
          <cell r="O1971">
            <v>7617</v>
          </cell>
          <cell r="P1971">
            <v>11617</v>
          </cell>
          <cell r="Q1971">
            <v>3613</v>
          </cell>
        </row>
        <row r="1972">
          <cell r="B1972" t="str">
            <v>30811083106</v>
          </cell>
          <cell r="C1972" t="str">
            <v>30811</v>
          </cell>
          <cell r="D1972">
            <v>3106</v>
          </cell>
          <cell r="E1972">
            <v>7100</v>
          </cell>
          <cell r="F1972">
            <v>592</v>
          </cell>
          <cell r="G1972">
            <v>592</v>
          </cell>
          <cell r="H1972">
            <v>592</v>
          </cell>
          <cell r="I1972">
            <v>592</v>
          </cell>
          <cell r="J1972">
            <v>592</v>
          </cell>
          <cell r="K1972">
            <v>592</v>
          </cell>
          <cell r="L1972">
            <v>592</v>
          </cell>
          <cell r="M1972">
            <v>592</v>
          </cell>
          <cell r="N1972">
            <v>592</v>
          </cell>
          <cell r="O1972">
            <v>592</v>
          </cell>
          <cell r="P1972">
            <v>1180</v>
          </cell>
          <cell r="Q1972">
            <v>0</v>
          </cell>
        </row>
        <row r="1973">
          <cell r="B1973" t="str">
            <v>30811083302</v>
          </cell>
          <cell r="C1973" t="str">
            <v>30811</v>
          </cell>
          <cell r="D1973">
            <v>3302</v>
          </cell>
          <cell r="E1973">
            <v>194600</v>
          </cell>
          <cell r="F1973">
            <v>16217</v>
          </cell>
          <cell r="G1973">
            <v>16217</v>
          </cell>
          <cell r="H1973">
            <v>16217</v>
          </cell>
          <cell r="I1973">
            <v>16217</v>
          </cell>
          <cell r="J1973">
            <v>16217</v>
          </cell>
          <cell r="K1973">
            <v>16217</v>
          </cell>
          <cell r="L1973">
            <v>16217</v>
          </cell>
          <cell r="M1973">
            <v>16217</v>
          </cell>
          <cell r="N1973">
            <v>16217</v>
          </cell>
          <cell r="O1973">
            <v>16217</v>
          </cell>
          <cell r="P1973">
            <v>16217</v>
          </cell>
          <cell r="Q1973">
            <v>16213</v>
          </cell>
        </row>
        <row r="1974">
          <cell r="B1974" t="str">
            <v>30811083303</v>
          </cell>
          <cell r="C1974" t="str">
            <v>30811</v>
          </cell>
          <cell r="D1974">
            <v>3303</v>
          </cell>
          <cell r="E1974">
            <v>9600</v>
          </cell>
          <cell r="F1974">
            <v>800</v>
          </cell>
          <cell r="G1974">
            <v>800</v>
          </cell>
          <cell r="H1974">
            <v>800</v>
          </cell>
          <cell r="I1974">
            <v>800</v>
          </cell>
          <cell r="J1974">
            <v>800</v>
          </cell>
          <cell r="K1974">
            <v>800</v>
          </cell>
          <cell r="L1974">
            <v>800</v>
          </cell>
          <cell r="M1974">
            <v>800</v>
          </cell>
          <cell r="N1974">
            <v>800</v>
          </cell>
          <cell r="O1974">
            <v>800</v>
          </cell>
          <cell r="P1974">
            <v>800</v>
          </cell>
          <cell r="Q1974">
            <v>800</v>
          </cell>
        </row>
        <row r="1975">
          <cell r="B1975" t="str">
            <v>30811083404</v>
          </cell>
          <cell r="C1975" t="str">
            <v>30811</v>
          </cell>
          <cell r="D1975">
            <v>3404</v>
          </cell>
          <cell r="E1975">
            <v>25800</v>
          </cell>
          <cell r="F1975">
            <v>2150</v>
          </cell>
          <cell r="G1975">
            <v>2150</v>
          </cell>
          <cell r="H1975">
            <v>2150</v>
          </cell>
          <cell r="I1975">
            <v>2150</v>
          </cell>
          <cell r="J1975">
            <v>2150</v>
          </cell>
          <cell r="K1975">
            <v>2150</v>
          </cell>
          <cell r="L1975">
            <v>2150</v>
          </cell>
          <cell r="M1975">
            <v>2150</v>
          </cell>
          <cell r="N1975">
            <v>2150</v>
          </cell>
          <cell r="O1975">
            <v>2150</v>
          </cell>
          <cell r="P1975">
            <v>4300</v>
          </cell>
          <cell r="Q1975">
            <v>0</v>
          </cell>
        </row>
        <row r="1976">
          <cell r="B1976" t="str">
            <v>30812081302</v>
          </cell>
          <cell r="C1976" t="str">
            <v>30812</v>
          </cell>
          <cell r="D1976">
            <v>1302</v>
          </cell>
          <cell r="E1976">
            <v>656900</v>
          </cell>
          <cell r="F1976">
            <v>54742</v>
          </cell>
          <cell r="G1976">
            <v>54742</v>
          </cell>
          <cell r="H1976">
            <v>54742</v>
          </cell>
          <cell r="I1976">
            <v>54742</v>
          </cell>
          <cell r="J1976">
            <v>54742</v>
          </cell>
          <cell r="K1976">
            <v>54742</v>
          </cell>
          <cell r="L1976">
            <v>54742</v>
          </cell>
          <cell r="M1976">
            <v>54742</v>
          </cell>
          <cell r="N1976">
            <v>54742</v>
          </cell>
          <cell r="O1976">
            <v>54742</v>
          </cell>
          <cell r="P1976">
            <v>54742</v>
          </cell>
          <cell r="Q1976">
            <v>54738</v>
          </cell>
        </row>
        <row r="1977">
          <cell r="B1977" t="str">
            <v>30812082103</v>
          </cell>
          <cell r="C1977" t="str">
            <v>30812</v>
          </cell>
          <cell r="D1977">
            <v>2103</v>
          </cell>
          <cell r="E1977">
            <v>11600</v>
          </cell>
          <cell r="F1977">
            <v>967</v>
          </cell>
          <cell r="G1977">
            <v>967</v>
          </cell>
          <cell r="H1977">
            <v>967</v>
          </cell>
          <cell r="I1977">
            <v>967</v>
          </cell>
          <cell r="J1977">
            <v>967</v>
          </cell>
          <cell r="K1977">
            <v>967</v>
          </cell>
          <cell r="L1977">
            <v>967</v>
          </cell>
          <cell r="M1977">
            <v>967</v>
          </cell>
          <cell r="N1977">
            <v>967</v>
          </cell>
          <cell r="O1977">
            <v>967</v>
          </cell>
          <cell r="P1977">
            <v>967</v>
          </cell>
          <cell r="Q1977">
            <v>963</v>
          </cell>
        </row>
        <row r="1978">
          <cell r="B1978" t="str">
            <v>30812082202</v>
          </cell>
          <cell r="C1978" t="str">
            <v>30812</v>
          </cell>
          <cell r="D1978">
            <v>2202</v>
          </cell>
          <cell r="E1978">
            <v>127485</v>
          </cell>
          <cell r="F1978">
            <v>10624</v>
          </cell>
          <cell r="G1978">
            <v>10624</v>
          </cell>
          <cell r="H1978">
            <v>10624</v>
          </cell>
          <cell r="I1978">
            <v>10624</v>
          </cell>
          <cell r="J1978">
            <v>10624</v>
          </cell>
          <cell r="K1978">
            <v>10624</v>
          </cell>
          <cell r="L1978">
            <v>10624</v>
          </cell>
          <cell r="M1978">
            <v>10624</v>
          </cell>
          <cell r="N1978">
            <v>10624</v>
          </cell>
          <cell r="O1978">
            <v>10624</v>
          </cell>
          <cell r="P1978">
            <v>10624</v>
          </cell>
          <cell r="Q1978">
            <v>10621</v>
          </cell>
        </row>
        <row r="1979">
          <cell r="B1979" t="str">
            <v>30812082207</v>
          </cell>
          <cell r="C1979" t="str">
            <v>30812</v>
          </cell>
          <cell r="D1979">
            <v>2207</v>
          </cell>
          <cell r="E1979">
            <v>56727</v>
          </cell>
          <cell r="F1979">
            <v>4727</v>
          </cell>
          <cell r="G1979">
            <v>4727</v>
          </cell>
          <cell r="H1979">
            <v>4727</v>
          </cell>
          <cell r="I1979">
            <v>4727</v>
          </cell>
          <cell r="J1979">
            <v>4727</v>
          </cell>
          <cell r="K1979">
            <v>4727</v>
          </cell>
          <cell r="L1979">
            <v>4727</v>
          </cell>
          <cell r="M1979">
            <v>4727</v>
          </cell>
          <cell r="N1979">
            <v>4727</v>
          </cell>
          <cell r="O1979">
            <v>4727</v>
          </cell>
          <cell r="P1979">
            <v>4727</v>
          </cell>
          <cell r="Q1979">
            <v>4730</v>
          </cell>
        </row>
        <row r="1980">
          <cell r="B1980" t="str">
            <v>30812082701</v>
          </cell>
          <cell r="C1980" t="str">
            <v>30812</v>
          </cell>
          <cell r="D1980">
            <v>2701</v>
          </cell>
          <cell r="E1980">
            <v>317000</v>
          </cell>
          <cell r="F1980">
            <v>26417</v>
          </cell>
          <cell r="G1980">
            <v>26417</v>
          </cell>
          <cell r="H1980">
            <v>26417</v>
          </cell>
          <cell r="I1980">
            <v>26417</v>
          </cell>
          <cell r="J1980">
            <v>26417</v>
          </cell>
          <cell r="K1980">
            <v>26417</v>
          </cell>
          <cell r="L1980">
            <v>26417</v>
          </cell>
          <cell r="M1980">
            <v>26417</v>
          </cell>
          <cell r="N1980">
            <v>26417</v>
          </cell>
          <cell r="O1980">
            <v>26417</v>
          </cell>
          <cell r="P1980">
            <v>42830</v>
          </cell>
          <cell r="Q1980">
            <v>10000</v>
          </cell>
        </row>
        <row r="1981">
          <cell r="B1981" t="str">
            <v>30812082702</v>
          </cell>
          <cell r="C1981" t="str">
            <v>30812</v>
          </cell>
          <cell r="D1981">
            <v>2702</v>
          </cell>
          <cell r="E1981">
            <v>6400</v>
          </cell>
          <cell r="F1981">
            <v>533</v>
          </cell>
          <cell r="G1981">
            <v>533</v>
          </cell>
          <cell r="H1981">
            <v>533</v>
          </cell>
          <cell r="I1981">
            <v>533</v>
          </cell>
          <cell r="J1981">
            <v>533</v>
          </cell>
          <cell r="K1981">
            <v>533</v>
          </cell>
          <cell r="L1981">
            <v>533</v>
          </cell>
          <cell r="M1981">
            <v>533</v>
          </cell>
          <cell r="N1981">
            <v>533</v>
          </cell>
          <cell r="O1981">
            <v>533</v>
          </cell>
          <cell r="P1981">
            <v>1070</v>
          </cell>
          <cell r="Q1981">
            <v>0</v>
          </cell>
        </row>
        <row r="1982">
          <cell r="B1982" t="str">
            <v>30812082802</v>
          </cell>
          <cell r="C1982" t="str">
            <v>30812</v>
          </cell>
          <cell r="D1982">
            <v>2802</v>
          </cell>
          <cell r="E1982">
            <v>181600</v>
          </cell>
          <cell r="F1982">
            <v>15133</v>
          </cell>
          <cell r="G1982">
            <v>15133</v>
          </cell>
          <cell r="H1982">
            <v>15133</v>
          </cell>
          <cell r="I1982">
            <v>15133</v>
          </cell>
          <cell r="J1982">
            <v>15133</v>
          </cell>
          <cell r="K1982">
            <v>15133</v>
          </cell>
          <cell r="L1982">
            <v>15133</v>
          </cell>
          <cell r="M1982">
            <v>15133</v>
          </cell>
          <cell r="N1982">
            <v>15133</v>
          </cell>
          <cell r="O1982">
            <v>15133</v>
          </cell>
          <cell r="P1982">
            <v>15133</v>
          </cell>
          <cell r="Q1982">
            <v>15137</v>
          </cell>
        </row>
        <row r="1983">
          <cell r="B1983" t="str">
            <v>30812082900</v>
          </cell>
          <cell r="C1983" t="str">
            <v>30812</v>
          </cell>
          <cell r="D1983">
            <v>2900</v>
          </cell>
          <cell r="E1983">
            <v>132500</v>
          </cell>
          <cell r="F1983">
            <v>11042</v>
          </cell>
          <cell r="G1983">
            <v>11042</v>
          </cell>
          <cell r="H1983">
            <v>11042</v>
          </cell>
          <cell r="I1983">
            <v>11042</v>
          </cell>
          <cell r="J1983">
            <v>11042</v>
          </cell>
          <cell r="K1983">
            <v>11042</v>
          </cell>
          <cell r="L1983">
            <v>11042</v>
          </cell>
          <cell r="M1983">
            <v>11042</v>
          </cell>
          <cell r="N1983">
            <v>11042</v>
          </cell>
          <cell r="O1983">
            <v>11042</v>
          </cell>
          <cell r="P1983">
            <v>17080</v>
          </cell>
          <cell r="Q1983">
            <v>5000</v>
          </cell>
        </row>
        <row r="1984">
          <cell r="B1984" t="str">
            <v>30812083101</v>
          </cell>
          <cell r="C1984" t="str">
            <v>30812</v>
          </cell>
          <cell r="D1984">
            <v>3101</v>
          </cell>
          <cell r="E1984">
            <v>20800</v>
          </cell>
          <cell r="F1984">
            <v>1733</v>
          </cell>
          <cell r="G1984">
            <v>1733</v>
          </cell>
          <cell r="H1984">
            <v>1733</v>
          </cell>
          <cell r="I1984">
            <v>1733</v>
          </cell>
          <cell r="J1984">
            <v>1733</v>
          </cell>
          <cell r="K1984">
            <v>1733</v>
          </cell>
          <cell r="L1984">
            <v>1733</v>
          </cell>
          <cell r="M1984">
            <v>1733</v>
          </cell>
          <cell r="N1984">
            <v>1733</v>
          </cell>
          <cell r="O1984">
            <v>1733</v>
          </cell>
          <cell r="P1984">
            <v>1733</v>
          </cell>
          <cell r="Q1984">
            <v>1737</v>
          </cell>
        </row>
        <row r="1985">
          <cell r="B1985" t="str">
            <v>30812083302</v>
          </cell>
          <cell r="C1985" t="str">
            <v>30812</v>
          </cell>
          <cell r="D1985">
            <v>3302</v>
          </cell>
          <cell r="E1985">
            <v>546200</v>
          </cell>
          <cell r="F1985">
            <v>45517</v>
          </cell>
          <cell r="G1985">
            <v>45517</v>
          </cell>
          <cell r="H1985">
            <v>45517</v>
          </cell>
          <cell r="I1985">
            <v>45517</v>
          </cell>
          <cell r="J1985">
            <v>45517</v>
          </cell>
          <cell r="K1985">
            <v>45517</v>
          </cell>
          <cell r="L1985">
            <v>45517</v>
          </cell>
          <cell r="M1985">
            <v>45517</v>
          </cell>
          <cell r="N1985">
            <v>45517</v>
          </cell>
          <cell r="O1985">
            <v>45517</v>
          </cell>
          <cell r="P1985">
            <v>45517</v>
          </cell>
          <cell r="Q1985">
            <v>45513</v>
          </cell>
        </row>
        <row r="1986">
          <cell r="B1986" t="str">
            <v>30812083303</v>
          </cell>
          <cell r="C1986" t="str">
            <v>30812</v>
          </cell>
          <cell r="D1986">
            <v>3303</v>
          </cell>
          <cell r="E1986">
            <v>153000</v>
          </cell>
          <cell r="F1986">
            <v>12750</v>
          </cell>
          <cell r="G1986">
            <v>12750</v>
          </cell>
          <cell r="H1986">
            <v>12750</v>
          </cell>
          <cell r="I1986">
            <v>12750</v>
          </cell>
          <cell r="J1986">
            <v>12750</v>
          </cell>
          <cell r="K1986">
            <v>12750</v>
          </cell>
          <cell r="L1986">
            <v>12750</v>
          </cell>
          <cell r="M1986">
            <v>12750</v>
          </cell>
          <cell r="N1986">
            <v>12750</v>
          </cell>
          <cell r="O1986">
            <v>12750</v>
          </cell>
          <cell r="P1986">
            <v>12750</v>
          </cell>
          <cell r="Q1986">
            <v>12750</v>
          </cell>
        </row>
        <row r="1987">
          <cell r="B1987" t="str">
            <v>30812083419</v>
          </cell>
          <cell r="C1987" t="str">
            <v>30812</v>
          </cell>
          <cell r="D1987">
            <v>3419</v>
          </cell>
          <cell r="E1987">
            <v>22800</v>
          </cell>
          <cell r="F1987">
            <v>1900</v>
          </cell>
          <cell r="G1987">
            <v>1900</v>
          </cell>
          <cell r="H1987">
            <v>1900</v>
          </cell>
          <cell r="I1987">
            <v>1900</v>
          </cell>
          <cell r="J1987">
            <v>1900</v>
          </cell>
          <cell r="K1987">
            <v>1900</v>
          </cell>
          <cell r="L1987">
            <v>1900</v>
          </cell>
          <cell r="M1987">
            <v>1900</v>
          </cell>
          <cell r="N1987">
            <v>1900</v>
          </cell>
          <cell r="O1987">
            <v>1900</v>
          </cell>
          <cell r="P1987">
            <v>1900</v>
          </cell>
          <cell r="Q1987">
            <v>1900</v>
          </cell>
        </row>
        <row r="1988">
          <cell r="B1988" t="str">
            <v>30812083421</v>
          </cell>
          <cell r="C1988" t="str">
            <v>30812</v>
          </cell>
          <cell r="D1988">
            <v>3421</v>
          </cell>
          <cell r="E1988">
            <v>42800</v>
          </cell>
          <cell r="F1988">
            <v>3567</v>
          </cell>
          <cell r="G1988">
            <v>3567</v>
          </cell>
          <cell r="H1988">
            <v>3567</v>
          </cell>
          <cell r="I1988">
            <v>3567</v>
          </cell>
          <cell r="J1988">
            <v>3567</v>
          </cell>
          <cell r="K1988">
            <v>3567</v>
          </cell>
          <cell r="L1988">
            <v>3567</v>
          </cell>
          <cell r="M1988">
            <v>3567</v>
          </cell>
          <cell r="N1988">
            <v>3567</v>
          </cell>
          <cell r="O1988">
            <v>3567</v>
          </cell>
          <cell r="P1988">
            <v>3567</v>
          </cell>
          <cell r="Q1988">
            <v>3563</v>
          </cell>
        </row>
        <row r="1989">
          <cell r="B1989" t="str">
            <v>30812083422</v>
          </cell>
          <cell r="C1989" t="str">
            <v>30812</v>
          </cell>
          <cell r="D1989">
            <v>3422</v>
          </cell>
          <cell r="E1989">
            <v>4310</v>
          </cell>
          <cell r="F1989">
            <v>4310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</row>
        <row r="1990">
          <cell r="B1990" t="str">
            <v>30812083510</v>
          </cell>
          <cell r="C1990" t="str">
            <v>30812</v>
          </cell>
          <cell r="D1990">
            <v>3510</v>
          </cell>
          <cell r="E1990">
            <v>1620100</v>
          </cell>
          <cell r="F1990">
            <v>135008</v>
          </cell>
          <cell r="G1990">
            <v>135008</v>
          </cell>
          <cell r="H1990">
            <v>135008</v>
          </cell>
          <cell r="I1990">
            <v>135008</v>
          </cell>
          <cell r="J1990">
            <v>135008</v>
          </cell>
          <cell r="K1990">
            <v>135008</v>
          </cell>
          <cell r="L1990">
            <v>135008</v>
          </cell>
          <cell r="M1990">
            <v>135008</v>
          </cell>
          <cell r="N1990">
            <v>135008</v>
          </cell>
          <cell r="O1990">
            <v>135008</v>
          </cell>
          <cell r="P1990">
            <v>135008</v>
          </cell>
          <cell r="Q1990">
            <v>135012</v>
          </cell>
        </row>
        <row r="1991">
          <cell r="B1991" t="str">
            <v>30812083511</v>
          </cell>
          <cell r="C1991" t="str">
            <v>30812</v>
          </cell>
          <cell r="D1991">
            <v>3511</v>
          </cell>
          <cell r="E1991">
            <v>81100</v>
          </cell>
          <cell r="F1991">
            <v>6758</v>
          </cell>
          <cell r="G1991">
            <v>6758</v>
          </cell>
          <cell r="H1991">
            <v>6758</v>
          </cell>
          <cell r="I1991">
            <v>6758</v>
          </cell>
          <cell r="J1991">
            <v>6758</v>
          </cell>
          <cell r="K1991">
            <v>6758</v>
          </cell>
          <cell r="L1991">
            <v>6758</v>
          </cell>
          <cell r="M1991">
            <v>6758</v>
          </cell>
          <cell r="N1991">
            <v>6758</v>
          </cell>
          <cell r="O1991">
            <v>6758</v>
          </cell>
          <cell r="P1991">
            <v>6758</v>
          </cell>
          <cell r="Q1991">
            <v>6762</v>
          </cell>
        </row>
        <row r="1992">
          <cell r="B1992" t="str">
            <v>30813081302</v>
          </cell>
          <cell r="C1992" t="str">
            <v>30813</v>
          </cell>
          <cell r="D1992">
            <v>1302</v>
          </cell>
          <cell r="E1992">
            <v>19600</v>
          </cell>
          <cell r="F1992">
            <v>1633</v>
          </cell>
          <cell r="G1992">
            <v>1633</v>
          </cell>
          <cell r="H1992">
            <v>1633</v>
          </cell>
          <cell r="I1992">
            <v>1633</v>
          </cell>
          <cell r="J1992">
            <v>1633</v>
          </cell>
          <cell r="K1992">
            <v>1633</v>
          </cell>
          <cell r="L1992">
            <v>1633</v>
          </cell>
          <cell r="M1992">
            <v>1633</v>
          </cell>
          <cell r="N1992">
            <v>1633</v>
          </cell>
          <cell r="O1992">
            <v>1633</v>
          </cell>
          <cell r="P1992">
            <v>1633</v>
          </cell>
          <cell r="Q1992">
            <v>1637</v>
          </cell>
        </row>
        <row r="1993">
          <cell r="B1993" t="str">
            <v>30813082103</v>
          </cell>
          <cell r="C1993" t="str">
            <v>30813</v>
          </cell>
          <cell r="D1993">
            <v>2103</v>
          </cell>
          <cell r="E1993">
            <v>6500</v>
          </cell>
          <cell r="F1993">
            <v>542</v>
          </cell>
          <cell r="G1993">
            <v>542</v>
          </cell>
          <cell r="H1993">
            <v>542</v>
          </cell>
          <cell r="I1993">
            <v>542</v>
          </cell>
          <cell r="J1993">
            <v>542</v>
          </cell>
          <cell r="K1993">
            <v>542</v>
          </cell>
          <cell r="L1993">
            <v>542</v>
          </cell>
          <cell r="M1993">
            <v>542</v>
          </cell>
          <cell r="N1993">
            <v>542</v>
          </cell>
          <cell r="O1993">
            <v>542</v>
          </cell>
          <cell r="P1993">
            <v>542</v>
          </cell>
          <cell r="Q1993">
            <v>538</v>
          </cell>
        </row>
        <row r="1994">
          <cell r="B1994" t="str">
            <v>30813082202</v>
          </cell>
          <cell r="C1994" t="str">
            <v>30813</v>
          </cell>
          <cell r="D1994">
            <v>2202</v>
          </cell>
          <cell r="E1994">
            <v>5626</v>
          </cell>
          <cell r="F1994">
            <v>469</v>
          </cell>
          <cell r="G1994">
            <v>469</v>
          </cell>
          <cell r="H1994">
            <v>469</v>
          </cell>
          <cell r="I1994">
            <v>469</v>
          </cell>
          <cell r="J1994">
            <v>469</v>
          </cell>
          <cell r="K1994">
            <v>469</v>
          </cell>
          <cell r="L1994">
            <v>469</v>
          </cell>
          <cell r="M1994">
            <v>469</v>
          </cell>
          <cell r="N1994">
            <v>469</v>
          </cell>
          <cell r="O1994">
            <v>469</v>
          </cell>
          <cell r="P1994">
            <v>469</v>
          </cell>
          <cell r="Q1994">
            <v>467</v>
          </cell>
        </row>
        <row r="1995">
          <cell r="B1995" t="str">
            <v>30813082208</v>
          </cell>
          <cell r="C1995" t="str">
            <v>30813</v>
          </cell>
          <cell r="D1995">
            <v>2208</v>
          </cell>
          <cell r="E1995">
            <v>7712</v>
          </cell>
          <cell r="F1995">
            <v>643</v>
          </cell>
          <cell r="G1995">
            <v>643</v>
          </cell>
          <cell r="H1995">
            <v>643</v>
          </cell>
          <cell r="I1995">
            <v>643</v>
          </cell>
          <cell r="J1995">
            <v>643</v>
          </cell>
          <cell r="K1995">
            <v>643</v>
          </cell>
          <cell r="L1995">
            <v>643</v>
          </cell>
          <cell r="M1995">
            <v>643</v>
          </cell>
          <cell r="N1995">
            <v>643</v>
          </cell>
          <cell r="O1995">
            <v>643</v>
          </cell>
          <cell r="P1995">
            <v>643</v>
          </cell>
          <cell r="Q1995">
            <v>639</v>
          </cell>
        </row>
        <row r="1996">
          <cell r="B1996" t="str">
            <v>30813082701</v>
          </cell>
          <cell r="C1996" t="str">
            <v>30813</v>
          </cell>
          <cell r="D1996">
            <v>2701</v>
          </cell>
          <cell r="E1996">
            <v>130800</v>
          </cell>
          <cell r="F1996">
            <v>10900</v>
          </cell>
          <cell r="G1996">
            <v>10900</v>
          </cell>
          <cell r="H1996">
            <v>10900</v>
          </cell>
          <cell r="I1996">
            <v>10900</v>
          </cell>
          <cell r="J1996">
            <v>10900</v>
          </cell>
          <cell r="K1996">
            <v>10900</v>
          </cell>
          <cell r="L1996">
            <v>10900</v>
          </cell>
          <cell r="M1996">
            <v>10900</v>
          </cell>
          <cell r="N1996">
            <v>10900</v>
          </cell>
          <cell r="O1996">
            <v>10900</v>
          </cell>
          <cell r="P1996">
            <v>10900</v>
          </cell>
          <cell r="Q1996">
            <v>10900</v>
          </cell>
        </row>
        <row r="1997">
          <cell r="B1997" t="str">
            <v>30813082702</v>
          </cell>
          <cell r="C1997" t="str">
            <v>30813</v>
          </cell>
          <cell r="D1997">
            <v>2702</v>
          </cell>
          <cell r="E1997">
            <v>6400</v>
          </cell>
          <cell r="F1997">
            <v>533</v>
          </cell>
          <cell r="G1997">
            <v>533</v>
          </cell>
          <cell r="H1997">
            <v>533</v>
          </cell>
          <cell r="I1997">
            <v>533</v>
          </cell>
          <cell r="J1997">
            <v>533</v>
          </cell>
          <cell r="K1997">
            <v>533</v>
          </cell>
          <cell r="L1997">
            <v>533</v>
          </cell>
          <cell r="M1997">
            <v>533</v>
          </cell>
          <cell r="N1997">
            <v>533</v>
          </cell>
          <cell r="O1997">
            <v>533</v>
          </cell>
          <cell r="P1997">
            <v>1070</v>
          </cell>
          <cell r="Q1997">
            <v>0</v>
          </cell>
        </row>
        <row r="1998">
          <cell r="B1998" t="str">
            <v>30813082800</v>
          </cell>
          <cell r="C1998" t="str">
            <v>30813</v>
          </cell>
          <cell r="D1998">
            <v>2800</v>
          </cell>
          <cell r="E1998">
            <v>113700</v>
          </cell>
          <cell r="F1998">
            <v>9475</v>
          </cell>
          <cell r="G1998">
            <v>9475</v>
          </cell>
          <cell r="H1998">
            <v>9475</v>
          </cell>
          <cell r="I1998">
            <v>9475</v>
          </cell>
          <cell r="J1998">
            <v>9475</v>
          </cell>
          <cell r="K1998">
            <v>9475</v>
          </cell>
          <cell r="L1998">
            <v>9475</v>
          </cell>
          <cell r="M1998">
            <v>9475</v>
          </cell>
          <cell r="N1998">
            <v>9475</v>
          </cell>
          <cell r="O1998">
            <v>9475</v>
          </cell>
          <cell r="P1998">
            <v>18950</v>
          </cell>
          <cell r="Q1998">
            <v>0</v>
          </cell>
        </row>
        <row r="1999">
          <cell r="B1999" t="str">
            <v>30813082900</v>
          </cell>
          <cell r="C1999" t="str">
            <v>30813</v>
          </cell>
          <cell r="D1999">
            <v>2900</v>
          </cell>
          <cell r="E1999">
            <v>14300</v>
          </cell>
          <cell r="F1999">
            <v>1192</v>
          </cell>
          <cell r="G1999">
            <v>1192</v>
          </cell>
          <cell r="H1999">
            <v>1192</v>
          </cell>
          <cell r="I1999">
            <v>1192</v>
          </cell>
          <cell r="J1999">
            <v>1192</v>
          </cell>
          <cell r="K1999">
            <v>1192</v>
          </cell>
          <cell r="L1999">
            <v>1192</v>
          </cell>
          <cell r="M1999">
            <v>1192</v>
          </cell>
          <cell r="N1999">
            <v>1192</v>
          </cell>
          <cell r="O1999">
            <v>1192</v>
          </cell>
          <cell r="P1999">
            <v>1192</v>
          </cell>
          <cell r="Q1999">
            <v>1188</v>
          </cell>
        </row>
        <row r="2000">
          <cell r="B2000" t="str">
            <v>30813083101</v>
          </cell>
          <cell r="C2000" t="str">
            <v>30813</v>
          </cell>
          <cell r="D2000">
            <v>3101</v>
          </cell>
          <cell r="E2000">
            <v>12800</v>
          </cell>
          <cell r="F2000">
            <v>1067</v>
          </cell>
          <cell r="G2000">
            <v>1067</v>
          </cell>
          <cell r="H2000">
            <v>1067</v>
          </cell>
          <cell r="I2000">
            <v>1067</v>
          </cell>
          <cell r="J2000">
            <v>1067</v>
          </cell>
          <cell r="K2000">
            <v>1067</v>
          </cell>
          <cell r="L2000">
            <v>1067</v>
          </cell>
          <cell r="M2000">
            <v>1067</v>
          </cell>
          <cell r="N2000">
            <v>1067</v>
          </cell>
          <cell r="O2000">
            <v>1067</v>
          </cell>
          <cell r="P2000">
            <v>1067</v>
          </cell>
          <cell r="Q2000">
            <v>1063</v>
          </cell>
        </row>
        <row r="2001">
          <cell r="B2001" t="str">
            <v>30813083302</v>
          </cell>
          <cell r="C2001" t="str">
            <v>30813</v>
          </cell>
          <cell r="D2001">
            <v>3302</v>
          </cell>
          <cell r="E2001">
            <v>142400</v>
          </cell>
          <cell r="F2001">
            <v>11867</v>
          </cell>
          <cell r="G2001">
            <v>11867</v>
          </cell>
          <cell r="H2001">
            <v>11867</v>
          </cell>
          <cell r="I2001">
            <v>11867</v>
          </cell>
          <cell r="J2001">
            <v>11867</v>
          </cell>
          <cell r="K2001">
            <v>11867</v>
          </cell>
          <cell r="L2001">
            <v>11867</v>
          </cell>
          <cell r="M2001">
            <v>11867</v>
          </cell>
          <cell r="N2001">
            <v>11867</v>
          </cell>
          <cell r="O2001">
            <v>11867</v>
          </cell>
          <cell r="P2001">
            <v>11867</v>
          </cell>
          <cell r="Q2001">
            <v>11863</v>
          </cell>
        </row>
        <row r="2002">
          <cell r="B2002" t="str">
            <v>30813083303</v>
          </cell>
          <cell r="C2002" t="str">
            <v>30813</v>
          </cell>
          <cell r="D2002">
            <v>3303</v>
          </cell>
          <cell r="E2002">
            <v>6400</v>
          </cell>
          <cell r="F2002">
            <v>533</v>
          </cell>
          <cell r="G2002">
            <v>533</v>
          </cell>
          <cell r="H2002">
            <v>533</v>
          </cell>
          <cell r="I2002">
            <v>533</v>
          </cell>
          <cell r="J2002">
            <v>533</v>
          </cell>
          <cell r="K2002">
            <v>533</v>
          </cell>
          <cell r="L2002">
            <v>533</v>
          </cell>
          <cell r="M2002">
            <v>533</v>
          </cell>
          <cell r="N2002">
            <v>533</v>
          </cell>
          <cell r="O2002">
            <v>533</v>
          </cell>
          <cell r="P2002">
            <v>533</v>
          </cell>
          <cell r="Q2002">
            <v>537</v>
          </cell>
        </row>
        <row r="2003">
          <cell r="B2003" t="str">
            <v>30813083422</v>
          </cell>
          <cell r="C2003" t="str">
            <v>30813</v>
          </cell>
          <cell r="D2003">
            <v>3422</v>
          </cell>
          <cell r="E2003">
            <v>565500</v>
          </cell>
          <cell r="F2003">
            <v>47125</v>
          </cell>
          <cell r="G2003">
            <v>94250</v>
          </cell>
          <cell r="H2003">
            <v>94250</v>
          </cell>
          <cell r="I2003">
            <v>47125</v>
          </cell>
          <cell r="J2003">
            <v>47125</v>
          </cell>
          <cell r="K2003">
            <v>47125</v>
          </cell>
          <cell r="L2003">
            <v>47125</v>
          </cell>
          <cell r="M2003">
            <v>47125</v>
          </cell>
          <cell r="N2003">
            <v>47125</v>
          </cell>
          <cell r="O2003">
            <v>47125</v>
          </cell>
          <cell r="P2003">
            <v>0</v>
          </cell>
          <cell r="Q2003">
            <v>0</v>
          </cell>
        </row>
        <row r="2004">
          <cell r="B2004" t="str">
            <v>30814081302</v>
          </cell>
          <cell r="C2004" t="str">
            <v>30814</v>
          </cell>
          <cell r="D2004">
            <v>1302</v>
          </cell>
          <cell r="E2004">
            <v>5500</v>
          </cell>
          <cell r="F2004">
            <v>458</v>
          </cell>
          <cell r="G2004">
            <v>458</v>
          </cell>
          <cell r="H2004">
            <v>458</v>
          </cell>
          <cell r="I2004">
            <v>458</v>
          </cell>
          <cell r="J2004">
            <v>458</v>
          </cell>
          <cell r="K2004">
            <v>458</v>
          </cell>
          <cell r="L2004">
            <v>458</v>
          </cell>
          <cell r="M2004">
            <v>458</v>
          </cell>
          <cell r="N2004">
            <v>458</v>
          </cell>
          <cell r="O2004">
            <v>458</v>
          </cell>
          <cell r="P2004">
            <v>458</v>
          </cell>
          <cell r="Q2004">
            <v>462</v>
          </cell>
        </row>
        <row r="2005">
          <cell r="B2005" t="str">
            <v>30814082103</v>
          </cell>
          <cell r="C2005" t="str">
            <v>30814</v>
          </cell>
          <cell r="D2005">
            <v>2103</v>
          </cell>
          <cell r="E2005">
            <v>10900</v>
          </cell>
          <cell r="F2005">
            <v>908</v>
          </cell>
          <cell r="G2005">
            <v>908</v>
          </cell>
          <cell r="H2005">
            <v>908</v>
          </cell>
          <cell r="I2005">
            <v>908</v>
          </cell>
          <cell r="J2005">
            <v>908</v>
          </cell>
          <cell r="K2005">
            <v>908</v>
          </cell>
          <cell r="L2005">
            <v>908</v>
          </cell>
          <cell r="M2005">
            <v>908</v>
          </cell>
          <cell r="N2005">
            <v>908</v>
          </cell>
          <cell r="O2005">
            <v>908</v>
          </cell>
          <cell r="P2005">
            <v>908</v>
          </cell>
          <cell r="Q2005">
            <v>912</v>
          </cell>
        </row>
        <row r="2006">
          <cell r="B2006" t="str">
            <v>30814082202</v>
          </cell>
          <cell r="C2006" t="str">
            <v>30814</v>
          </cell>
          <cell r="D2006">
            <v>2202</v>
          </cell>
          <cell r="E2006">
            <v>26810</v>
          </cell>
          <cell r="F2006">
            <v>2234</v>
          </cell>
          <cell r="G2006">
            <v>2234</v>
          </cell>
          <cell r="H2006">
            <v>2234</v>
          </cell>
          <cell r="I2006">
            <v>2234</v>
          </cell>
          <cell r="J2006">
            <v>2234</v>
          </cell>
          <cell r="K2006">
            <v>2234</v>
          </cell>
          <cell r="L2006">
            <v>2234</v>
          </cell>
          <cell r="M2006">
            <v>2234</v>
          </cell>
          <cell r="N2006">
            <v>2234</v>
          </cell>
          <cell r="O2006">
            <v>2234</v>
          </cell>
          <cell r="P2006">
            <v>2234</v>
          </cell>
          <cell r="Q2006">
            <v>2236</v>
          </cell>
        </row>
        <row r="2007">
          <cell r="B2007" t="str">
            <v>30814082207</v>
          </cell>
          <cell r="C2007" t="str">
            <v>30814</v>
          </cell>
          <cell r="D2007">
            <v>2207</v>
          </cell>
          <cell r="E2007">
            <v>62579</v>
          </cell>
          <cell r="F2007">
            <v>5215</v>
          </cell>
          <cell r="G2007">
            <v>5215</v>
          </cell>
          <cell r="H2007">
            <v>5215</v>
          </cell>
          <cell r="I2007">
            <v>5215</v>
          </cell>
          <cell r="J2007">
            <v>5215</v>
          </cell>
          <cell r="K2007">
            <v>5215</v>
          </cell>
          <cell r="L2007">
            <v>5215</v>
          </cell>
          <cell r="M2007">
            <v>5215</v>
          </cell>
          <cell r="N2007">
            <v>5215</v>
          </cell>
          <cell r="O2007">
            <v>5215</v>
          </cell>
          <cell r="P2007">
            <v>5215</v>
          </cell>
          <cell r="Q2007">
            <v>5214</v>
          </cell>
        </row>
        <row r="2008">
          <cell r="B2008" t="str">
            <v>30814082701</v>
          </cell>
          <cell r="C2008" t="str">
            <v>30814</v>
          </cell>
          <cell r="D2008">
            <v>2701</v>
          </cell>
          <cell r="E2008">
            <v>49400</v>
          </cell>
          <cell r="F2008">
            <v>4117</v>
          </cell>
          <cell r="G2008">
            <v>4117</v>
          </cell>
          <cell r="H2008">
            <v>4117</v>
          </cell>
          <cell r="I2008">
            <v>4117</v>
          </cell>
          <cell r="J2008">
            <v>4117</v>
          </cell>
          <cell r="K2008">
            <v>4117</v>
          </cell>
          <cell r="L2008">
            <v>4117</v>
          </cell>
          <cell r="M2008">
            <v>4117</v>
          </cell>
          <cell r="N2008">
            <v>4117</v>
          </cell>
          <cell r="O2008">
            <v>4117</v>
          </cell>
          <cell r="P2008">
            <v>4117</v>
          </cell>
          <cell r="Q2008">
            <v>4113</v>
          </cell>
        </row>
        <row r="2009">
          <cell r="B2009" t="str">
            <v>30814082702</v>
          </cell>
          <cell r="C2009" t="str">
            <v>30814</v>
          </cell>
          <cell r="D2009">
            <v>2702</v>
          </cell>
          <cell r="E2009">
            <v>3200</v>
          </cell>
          <cell r="F2009">
            <v>267</v>
          </cell>
          <cell r="G2009">
            <v>267</v>
          </cell>
          <cell r="H2009">
            <v>267</v>
          </cell>
          <cell r="I2009">
            <v>267</v>
          </cell>
          <cell r="J2009">
            <v>267</v>
          </cell>
          <cell r="K2009">
            <v>267</v>
          </cell>
          <cell r="L2009">
            <v>267</v>
          </cell>
          <cell r="M2009">
            <v>267</v>
          </cell>
          <cell r="N2009">
            <v>267</v>
          </cell>
          <cell r="O2009">
            <v>267</v>
          </cell>
          <cell r="P2009">
            <v>267</v>
          </cell>
          <cell r="Q2009">
            <v>263</v>
          </cell>
        </row>
        <row r="2010">
          <cell r="B2010" t="str">
            <v>30814082705</v>
          </cell>
          <cell r="C2010" t="str">
            <v>30814</v>
          </cell>
          <cell r="D2010">
            <v>2705</v>
          </cell>
          <cell r="E2010">
            <v>30400</v>
          </cell>
          <cell r="F2010">
            <v>2533</v>
          </cell>
          <cell r="G2010">
            <v>2533</v>
          </cell>
          <cell r="H2010">
            <v>2533</v>
          </cell>
          <cell r="I2010">
            <v>2533</v>
          </cell>
          <cell r="J2010">
            <v>2533</v>
          </cell>
          <cell r="K2010">
            <v>2533</v>
          </cell>
          <cell r="L2010">
            <v>2533</v>
          </cell>
          <cell r="M2010">
            <v>2533</v>
          </cell>
          <cell r="N2010">
            <v>2533</v>
          </cell>
          <cell r="O2010">
            <v>2533</v>
          </cell>
          <cell r="P2010">
            <v>2533</v>
          </cell>
          <cell r="Q2010">
            <v>2537</v>
          </cell>
        </row>
        <row r="2011">
          <cell r="B2011" t="str">
            <v>30814082900</v>
          </cell>
          <cell r="C2011" t="str">
            <v>30814</v>
          </cell>
          <cell r="D2011">
            <v>2900</v>
          </cell>
          <cell r="E2011">
            <v>28500</v>
          </cell>
          <cell r="F2011">
            <v>2375</v>
          </cell>
          <cell r="G2011">
            <v>2375</v>
          </cell>
          <cell r="H2011">
            <v>2375</v>
          </cell>
          <cell r="I2011">
            <v>2375</v>
          </cell>
          <cell r="J2011">
            <v>2375</v>
          </cell>
          <cell r="K2011">
            <v>2375</v>
          </cell>
          <cell r="L2011">
            <v>2375</v>
          </cell>
          <cell r="M2011">
            <v>2375</v>
          </cell>
          <cell r="N2011">
            <v>2375</v>
          </cell>
          <cell r="O2011">
            <v>2375</v>
          </cell>
          <cell r="P2011">
            <v>2375</v>
          </cell>
          <cell r="Q2011">
            <v>2375</v>
          </cell>
        </row>
        <row r="2012">
          <cell r="B2012" t="str">
            <v>30814082907</v>
          </cell>
          <cell r="C2012" t="str">
            <v>30814</v>
          </cell>
          <cell r="D2012">
            <v>2907</v>
          </cell>
          <cell r="E2012">
            <v>34200</v>
          </cell>
          <cell r="F2012">
            <v>2850</v>
          </cell>
          <cell r="G2012">
            <v>2850</v>
          </cell>
          <cell r="H2012">
            <v>2850</v>
          </cell>
          <cell r="I2012">
            <v>2850</v>
          </cell>
          <cell r="J2012">
            <v>2850</v>
          </cell>
          <cell r="K2012">
            <v>2850</v>
          </cell>
          <cell r="L2012">
            <v>2850</v>
          </cell>
          <cell r="M2012">
            <v>2850</v>
          </cell>
          <cell r="N2012">
            <v>2850</v>
          </cell>
          <cell r="O2012">
            <v>2850</v>
          </cell>
          <cell r="P2012">
            <v>2850</v>
          </cell>
          <cell r="Q2012">
            <v>2850</v>
          </cell>
        </row>
        <row r="2013">
          <cell r="B2013" t="str">
            <v>30814082908</v>
          </cell>
          <cell r="C2013" t="str">
            <v>30814</v>
          </cell>
          <cell r="D2013">
            <v>2908</v>
          </cell>
          <cell r="E2013">
            <v>14100</v>
          </cell>
          <cell r="F2013">
            <v>1175</v>
          </cell>
          <cell r="G2013">
            <v>1175</v>
          </cell>
          <cell r="H2013">
            <v>1175</v>
          </cell>
          <cell r="I2013">
            <v>1175</v>
          </cell>
          <cell r="J2013">
            <v>1175</v>
          </cell>
          <cell r="K2013">
            <v>1175</v>
          </cell>
          <cell r="L2013">
            <v>1175</v>
          </cell>
          <cell r="M2013">
            <v>1175</v>
          </cell>
          <cell r="N2013">
            <v>1175</v>
          </cell>
          <cell r="O2013">
            <v>1175</v>
          </cell>
          <cell r="P2013">
            <v>1175</v>
          </cell>
          <cell r="Q2013">
            <v>1175</v>
          </cell>
        </row>
        <row r="2014">
          <cell r="B2014" t="str">
            <v>30814083101</v>
          </cell>
          <cell r="C2014" t="str">
            <v>30814</v>
          </cell>
          <cell r="D2014">
            <v>3101</v>
          </cell>
          <cell r="E2014">
            <v>43300</v>
          </cell>
          <cell r="F2014">
            <v>3608</v>
          </cell>
          <cell r="G2014">
            <v>3608</v>
          </cell>
          <cell r="H2014">
            <v>3608</v>
          </cell>
          <cell r="I2014">
            <v>3608</v>
          </cell>
          <cell r="J2014">
            <v>3608</v>
          </cell>
          <cell r="K2014">
            <v>3608</v>
          </cell>
          <cell r="L2014">
            <v>3608</v>
          </cell>
          <cell r="M2014">
            <v>3608</v>
          </cell>
          <cell r="N2014">
            <v>3608</v>
          </cell>
          <cell r="O2014">
            <v>3608</v>
          </cell>
          <cell r="P2014">
            <v>3608</v>
          </cell>
          <cell r="Q2014">
            <v>3612</v>
          </cell>
        </row>
        <row r="2015">
          <cell r="B2015" t="str">
            <v>30814083103</v>
          </cell>
          <cell r="C2015" t="str">
            <v>30814</v>
          </cell>
          <cell r="D2015">
            <v>3103</v>
          </cell>
          <cell r="E2015">
            <v>65700</v>
          </cell>
          <cell r="F2015">
            <v>5475</v>
          </cell>
          <cell r="G2015">
            <v>5475</v>
          </cell>
          <cell r="H2015">
            <v>5475</v>
          </cell>
          <cell r="I2015">
            <v>5475</v>
          </cell>
          <cell r="J2015">
            <v>5475</v>
          </cell>
          <cell r="K2015">
            <v>5475</v>
          </cell>
          <cell r="L2015">
            <v>5475</v>
          </cell>
          <cell r="M2015">
            <v>5475</v>
          </cell>
          <cell r="N2015">
            <v>5475</v>
          </cell>
          <cell r="O2015">
            <v>5475</v>
          </cell>
          <cell r="P2015">
            <v>5475</v>
          </cell>
          <cell r="Q2015">
            <v>5475</v>
          </cell>
        </row>
        <row r="2016">
          <cell r="B2016" t="str">
            <v>30814083302</v>
          </cell>
          <cell r="C2016" t="str">
            <v>30814</v>
          </cell>
          <cell r="D2016">
            <v>3302</v>
          </cell>
          <cell r="E2016">
            <v>83700</v>
          </cell>
          <cell r="F2016">
            <v>6975</v>
          </cell>
          <cell r="G2016">
            <v>6975</v>
          </cell>
          <cell r="H2016">
            <v>6975</v>
          </cell>
          <cell r="I2016">
            <v>6975</v>
          </cell>
          <cell r="J2016">
            <v>6975</v>
          </cell>
          <cell r="K2016">
            <v>6975</v>
          </cell>
          <cell r="L2016">
            <v>6975</v>
          </cell>
          <cell r="M2016">
            <v>6975</v>
          </cell>
          <cell r="N2016">
            <v>6975</v>
          </cell>
          <cell r="O2016">
            <v>6975</v>
          </cell>
          <cell r="P2016">
            <v>6975</v>
          </cell>
          <cell r="Q2016">
            <v>6975</v>
          </cell>
        </row>
        <row r="2017">
          <cell r="B2017" t="str">
            <v>30814083303</v>
          </cell>
          <cell r="C2017" t="str">
            <v>30814</v>
          </cell>
          <cell r="D2017">
            <v>3303</v>
          </cell>
          <cell r="E2017">
            <v>11300</v>
          </cell>
          <cell r="F2017">
            <v>942</v>
          </cell>
          <cell r="G2017">
            <v>942</v>
          </cell>
          <cell r="H2017">
            <v>942</v>
          </cell>
          <cell r="I2017">
            <v>942</v>
          </cell>
          <cell r="J2017">
            <v>942</v>
          </cell>
          <cell r="K2017">
            <v>942</v>
          </cell>
          <cell r="L2017">
            <v>942</v>
          </cell>
          <cell r="M2017">
            <v>942</v>
          </cell>
          <cell r="N2017">
            <v>942</v>
          </cell>
          <cell r="O2017">
            <v>942</v>
          </cell>
          <cell r="P2017">
            <v>942</v>
          </cell>
          <cell r="Q2017">
            <v>938</v>
          </cell>
        </row>
        <row r="2018">
          <cell r="B2018" t="str">
            <v>30815082202</v>
          </cell>
          <cell r="C2018" t="str">
            <v>30815</v>
          </cell>
          <cell r="D2018">
            <v>2202</v>
          </cell>
          <cell r="E2018">
            <v>9129</v>
          </cell>
          <cell r="F2018">
            <v>761</v>
          </cell>
          <cell r="G2018">
            <v>761</v>
          </cell>
          <cell r="H2018">
            <v>761</v>
          </cell>
          <cell r="I2018">
            <v>761</v>
          </cell>
          <cell r="J2018">
            <v>761</v>
          </cell>
          <cell r="K2018">
            <v>761</v>
          </cell>
          <cell r="L2018">
            <v>761</v>
          </cell>
          <cell r="M2018">
            <v>761</v>
          </cell>
          <cell r="N2018">
            <v>761</v>
          </cell>
          <cell r="O2018">
            <v>761</v>
          </cell>
          <cell r="P2018">
            <v>761</v>
          </cell>
          <cell r="Q2018">
            <v>758</v>
          </cell>
        </row>
        <row r="2019">
          <cell r="B2019" t="str">
            <v>30815082701</v>
          </cell>
          <cell r="C2019" t="str">
            <v>30815</v>
          </cell>
          <cell r="D2019">
            <v>2701</v>
          </cell>
          <cell r="E2019">
            <v>41600</v>
          </cell>
          <cell r="F2019">
            <v>3467</v>
          </cell>
          <cell r="G2019">
            <v>3467</v>
          </cell>
          <cell r="H2019">
            <v>3467</v>
          </cell>
          <cell r="I2019">
            <v>3467</v>
          </cell>
          <cell r="J2019">
            <v>3467</v>
          </cell>
          <cell r="K2019">
            <v>3467</v>
          </cell>
          <cell r="L2019">
            <v>3467</v>
          </cell>
          <cell r="M2019">
            <v>3467</v>
          </cell>
          <cell r="N2019">
            <v>3467</v>
          </cell>
          <cell r="O2019">
            <v>3467</v>
          </cell>
          <cell r="P2019">
            <v>3467</v>
          </cell>
          <cell r="Q2019">
            <v>3463</v>
          </cell>
        </row>
        <row r="2020">
          <cell r="B2020" t="str">
            <v>30815082702</v>
          </cell>
          <cell r="C2020" t="str">
            <v>30815</v>
          </cell>
          <cell r="D2020">
            <v>2702</v>
          </cell>
          <cell r="E2020">
            <v>1600</v>
          </cell>
          <cell r="F2020">
            <v>133</v>
          </cell>
          <cell r="G2020">
            <v>133</v>
          </cell>
          <cell r="H2020">
            <v>133</v>
          </cell>
          <cell r="I2020">
            <v>133</v>
          </cell>
          <cell r="J2020">
            <v>133</v>
          </cell>
          <cell r="K2020">
            <v>133</v>
          </cell>
          <cell r="L2020">
            <v>133</v>
          </cell>
          <cell r="M2020">
            <v>133</v>
          </cell>
          <cell r="N2020">
            <v>133</v>
          </cell>
          <cell r="O2020">
            <v>133</v>
          </cell>
          <cell r="P2020">
            <v>133</v>
          </cell>
          <cell r="Q2020">
            <v>137</v>
          </cell>
        </row>
        <row r="2021">
          <cell r="B2021" t="str">
            <v>30815082900</v>
          </cell>
          <cell r="C2021" t="str">
            <v>30815</v>
          </cell>
          <cell r="D2021">
            <v>2900</v>
          </cell>
          <cell r="E2021">
            <v>22700</v>
          </cell>
          <cell r="F2021">
            <v>1892</v>
          </cell>
          <cell r="G2021">
            <v>1892</v>
          </cell>
          <cell r="H2021">
            <v>1892</v>
          </cell>
          <cell r="I2021">
            <v>1892</v>
          </cell>
          <cell r="J2021">
            <v>1892</v>
          </cell>
          <cell r="K2021">
            <v>1892</v>
          </cell>
          <cell r="L2021">
            <v>1892</v>
          </cell>
          <cell r="M2021">
            <v>1892</v>
          </cell>
          <cell r="N2021">
            <v>1892</v>
          </cell>
          <cell r="O2021">
            <v>1892</v>
          </cell>
          <cell r="P2021">
            <v>1892</v>
          </cell>
          <cell r="Q2021">
            <v>1888</v>
          </cell>
        </row>
        <row r="2022">
          <cell r="B2022" t="str">
            <v>30815083101</v>
          </cell>
          <cell r="C2022" t="str">
            <v>30815</v>
          </cell>
          <cell r="D2022">
            <v>3101</v>
          </cell>
          <cell r="E2022">
            <v>12800</v>
          </cell>
          <cell r="F2022">
            <v>1067</v>
          </cell>
          <cell r="G2022">
            <v>1067</v>
          </cell>
          <cell r="H2022">
            <v>1067</v>
          </cell>
          <cell r="I2022">
            <v>1067</v>
          </cell>
          <cell r="J2022">
            <v>1067</v>
          </cell>
          <cell r="K2022">
            <v>1067</v>
          </cell>
          <cell r="L2022">
            <v>1067</v>
          </cell>
          <cell r="M2022">
            <v>1067</v>
          </cell>
          <cell r="N2022">
            <v>1067</v>
          </cell>
          <cell r="O2022">
            <v>1067</v>
          </cell>
          <cell r="P2022">
            <v>1067</v>
          </cell>
          <cell r="Q2022">
            <v>1063</v>
          </cell>
        </row>
        <row r="2023">
          <cell r="B2023" t="str">
            <v>30815083302</v>
          </cell>
          <cell r="C2023" t="str">
            <v>30815</v>
          </cell>
          <cell r="D2023">
            <v>3302</v>
          </cell>
          <cell r="E2023">
            <v>24400</v>
          </cell>
          <cell r="F2023">
            <v>2033</v>
          </cell>
          <cell r="G2023">
            <v>2033</v>
          </cell>
          <cell r="H2023">
            <v>2033</v>
          </cell>
          <cell r="I2023">
            <v>2033</v>
          </cell>
          <cell r="J2023">
            <v>2033</v>
          </cell>
          <cell r="K2023">
            <v>2033</v>
          </cell>
          <cell r="L2023">
            <v>2033</v>
          </cell>
          <cell r="M2023">
            <v>2033</v>
          </cell>
          <cell r="N2023">
            <v>2033</v>
          </cell>
          <cell r="O2023">
            <v>2033</v>
          </cell>
          <cell r="P2023">
            <v>2033</v>
          </cell>
          <cell r="Q2023">
            <v>2037</v>
          </cell>
        </row>
        <row r="2024">
          <cell r="B2024" t="str">
            <v>30815083303</v>
          </cell>
          <cell r="C2024" t="str">
            <v>30815</v>
          </cell>
          <cell r="D2024">
            <v>3303</v>
          </cell>
          <cell r="E2024">
            <v>3200</v>
          </cell>
          <cell r="F2024">
            <v>267</v>
          </cell>
          <cell r="G2024">
            <v>267</v>
          </cell>
          <cell r="H2024">
            <v>267</v>
          </cell>
          <cell r="I2024">
            <v>267</v>
          </cell>
          <cell r="J2024">
            <v>267</v>
          </cell>
          <cell r="K2024">
            <v>267</v>
          </cell>
          <cell r="L2024">
            <v>267</v>
          </cell>
          <cell r="M2024">
            <v>267</v>
          </cell>
          <cell r="N2024">
            <v>267</v>
          </cell>
          <cell r="O2024">
            <v>267</v>
          </cell>
          <cell r="P2024">
            <v>267</v>
          </cell>
          <cell r="Q2024">
            <v>263</v>
          </cell>
        </row>
        <row r="2025">
          <cell r="B2025" t="str">
            <v>30816081302</v>
          </cell>
          <cell r="C2025" t="str">
            <v>30816</v>
          </cell>
          <cell r="D2025">
            <v>1302</v>
          </cell>
          <cell r="E2025">
            <v>1700</v>
          </cell>
          <cell r="F2025">
            <v>142</v>
          </cell>
          <cell r="G2025">
            <v>142</v>
          </cell>
          <cell r="H2025">
            <v>142</v>
          </cell>
          <cell r="I2025">
            <v>142</v>
          </cell>
          <cell r="J2025">
            <v>142</v>
          </cell>
          <cell r="K2025">
            <v>142</v>
          </cell>
          <cell r="L2025">
            <v>142</v>
          </cell>
          <cell r="M2025">
            <v>142</v>
          </cell>
          <cell r="N2025">
            <v>142</v>
          </cell>
          <cell r="O2025">
            <v>142</v>
          </cell>
          <cell r="P2025">
            <v>142</v>
          </cell>
          <cell r="Q2025">
            <v>138</v>
          </cell>
        </row>
        <row r="2026">
          <cell r="B2026" t="str">
            <v>30816082701</v>
          </cell>
          <cell r="C2026" t="str">
            <v>30816</v>
          </cell>
          <cell r="D2026">
            <v>2701</v>
          </cell>
          <cell r="E2026">
            <v>15300</v>
          </cell>
          <cell r="F2026">
            <v>1275</v>
          </cell>
          <cell r="G2026">
            <v>1275</v>
          </cell>
          <cell r="H2026">
            <v>1275</v>
          </cell>
          <cell r="I2026">
            <v>1275</v>
          </cell>
          <cell r="J2026">
            <v>1275</v>
          </cell>
          <cell r="K2026">
            <v>1275</v>
          </cell>
          <cell r="L2026">
            <v>1275</v>
          </cell>
          <cell r="M2026">
            <v>1275</v>
          </cell>
          <cell r="N2026">
            <v>1275</v>
          </cell>
          <cell r="O2026">
            <v>1275</v>
          </cell>
          <cell r="P2026">
            <v>1275</v>
          </cell>
          <cell r="Q2026">
            <v>1275</v>
          </cell>
        </row>
        <row r="2027">
          <cell r="B2027" t="str">
            <v>30816082702</v>
          </cell>
          <cell r="C2027" t="str">
            <v>30816</v>
          </cell>
          <cell r="D2027">
            <v>2702</v>
          </cell>
          <cell r="E2027">
            <v>1300</v>
          </cell>
          <cell r="F2027">
            <v>108</v>
          </cell>
          <cell r="G2027">
            <v>108</v>
          </cell>
          <cell r="H2027">
            <v>108</v>
          </cell>
          <cell r="I2027">
            <v>108</v>
          </cell>
          <cell r="J2027">
            <v>108</v>
          </cell>
          <cell r="K2027">
            <v>108</v>
          </cell>
          <cell r="L2027">
            <v>108</v>
          </cell>
          <cell r="M2027">
            <v>108</v>
          </cell>
          <cell r="N2027">
            <v>108</v>
          </cell>
          <cell r="O2027">
            <v>108</v>
          </cell>
          <cell r="P2027">
            <v>108</v>
          </cell>
          <cell r="Q2027">
            <v>112</v>
          </cell>
        </row>
        <row r="2028">
          <cell r="B2028" t="str">
            <v>30816082900</v>
          </cell>
          <cell r="C2028" t="str">
            <v>30816</v>
          </cell>
          <cell r="D2028">
            <v>2900</v>
          </cell>
          <cell r="E2028">
            <v>9600</v>
          </cell>
          <cell r="F2028">
            <v>800</v>
          </cell>
          <cell r="G2028">
            <v>800</v>
          </cell>
          <cell r="H2028">
            <v>800</v>
          </cell>
          <cell r="I2028">
            <v>800</v>
          </cell>
          <cell r="J2028">
            <v>800</v>
          </cell>
          <cell r="K2028">
            <v>800</v>
          </cell>
          <cell r="L2028">
            <v>800</v>
          </cell>
          <cell r="M2028">
            <v>800</v>
          </cell>
          <cell r="N2028">
            <v>800</v>
          </cell>
          <cell r="O2028">
            <v>800</v>
          </cell>
          <cell r="P2028">
            <v>800</v>
          </cell>
          <cell r="Q2028">
            <v>800</v>
          </cell>
        </row>
        <row r="2029">
          <cell r="B2029" t="str">
            <v>30816083101</v>
          </cell>
          <cell r="C2029" t="str">
            <v>30816</v>
          </cell>
          <cell r="D2029">
            <v>3101</v>
          </cell>
          <cell r="E2029">
            <v>37400</v>
          </cell>
          <cell r="F2029">
            <v>3117</v>
          </cell>
          <cell r="G2029">
            <v>3117</v>
          </cell>
          <cell r="H2029">
            <v>3117</v>
          </cell>
          <cell r="I2029">
            <v>3117</v>
          </cell>
          <cell r="J2029">
            <v>3117</v>
          </cell>
          <cell r="K2029">
            <v>3117</v>
          </cell>
          <cell r="L2029">
            <v>3117</v>
          </cell>
          <cell r="M2029">
            <v>3117</v>
          </cell>
          <cell r="N2029">
            <v>3117</v>
          </cell>
          <cell r="O2029">
            <v>3117</v>
          </cell>
          <cell r="P2029">
            <v>3117</v>
          </cell>
          <cell r="Q2029">
            <v>3113</v>
          </cell>
        </row>
        <row r="2030">
          <cell r="B2030" t="str">
            <v>30816083302</v>
          </cell>
          <cell r="C2030" t="str">
            <v>30816</v>
          </cell>
          <cell r="D2030">
            <v>3302</v>
          </cell>
          <cell r="E2030">
            <v>31700</v>
          </cell>
          <cell r="F2030">
            <v>2642</v>
          </cell>
          <cell r="G2030">
            <v>2642</v>
          </cell>
          <cell r="H2030">
            <v>2642</v>
          </cell>
          <cell r="I2030">
            <v>2642</v>
          </cell>
          <cell r="J2030">
            <v>2642</v>
          </cell>
          <cell r="K2030">
            <v>2642</v>
          </cell>
          <cell r="L2030">
            <v>2642</v>
          </cell>
          <cell r="M2030">
            <v>2642</v>
          </cell>
          <cell r="N2030">
            <v>2642</v>
          </cell>
          <cell r="O2030">
            <v>2642</v>
          </cell>
          <cell r="P2030">
            <v>2642</v>
          </cell>
          <cell r="Q2030">
            <v>2638</v>
          </cell>
        </row>
        <row r="2031">
          <cell r="B2031" t="str">
            <v>30816083303</v>
          </cell>
          <cell r="C2031" t="str">
            <v>30816</v>
          </cell>
          <cell r="D2031">
            <v>3303</v>
          </cell>
          <cell r="E2031">
            <v>2600</v>
          </cell>
          <cell r="F2031">
            <v>217</v>
          </cell>
          <cell r="G2031">
            <v>217</v>
          </cell>
          <cell r="H2031">
            <v>217</v>
          </cell>
          <cell r="I2031">
            <v>217</v>
          </cell>
          <cell r="J2031">
            <v>217</v>
          </cell>
          <cell r="K2031">
            <v>217</v>
          </cell>
          <cell r="L2031">
            <v>217</v>
          </cell>
          <cell r="M2031">
            <v>217</v>
          </cell>
          <cell r="N2031">
            <v>217</v>
          </cell>
          <cell r="O2031">
            <v>217</v>
          </cell>
          <cell r="P2031">
            <v>217</v>
          </cell>
          <cell r="Q2031">
            <v>213</v>
          </cell>
        </row>
        <row r="2032">
          <cell r="B2032" t="str">
            <v>30817082103</v>
          </cell>
          <cell r="C2032" t="str">
            <v>30817</v>
          </cell>
          <cell r="D2032">
            <v>2103</v>
          </cell>
          <cell r="E2032">
            <v>48900</v>
          </cell>
          <cell r="F2032">
            <v>4075</v>
          </cell>
          <cell r="G2032">
            <v>4075</v>
          </cell>
          <cell r="H2032">
            <v>4075</v>
          </cell>
          <cell r="I2032">
            <v>4075</v>
          </cell>
          <cell r="J2032">
            <v>4075</v>
          </cell>
          <cell r="K2032">
            <v>4075</v>
          </cell>
          <cell r="L2032">
            <v>4075</v>
          </cell>
          <cell r="M2032">
            <v>4075</v>
          </cell>
          <cell r="N2032">
            <v>4075</v>
          </cell>
          <cell r="O2032">
            <v>4075</v>
          </cell>
          <cell r="P2032">
            <v>4075</v>
          </cell>
          <cell r="Q2032">
            <v>4075</v>
          </cell>
        </row>
        <row r="2033">
          <cell r="B2033" t="str">
            <v>30817082202</v>
          </cell>
          <cell r="C2033" t="str">
            <v>30817</v>
          </cell>
          <cell r="D2033">
            <v>2202</v>
          </cell>
          <cell r="E2033">
            <v>18506</v>
          </cell>
          <cell r="F2033">
            <v>1542</v>
          </cell>
          <cell r="G2033">
            <v>1542</v>
          </cell>
          <cell r="H2033">
            <v>1542</v>
          </cell>
          <cell r="I2033">
            <v>1542</v>
          </cell>
          <cell r="J2033">
            <v>1542</v>
          </cell>
          <cell r="K2033">
            <v>1542</v>
          </cell>
          <cell r="L2033">
            <v>1542</v>
          </cell>
          <cell r="M2033">
            <v>1542</v>
          </cell>
          <cell r="N2033">
            <v>1542</v>
          </cell>
          <cell r="O2033">
            <v>1542</v>
          </cell>
          <cell r="P2033">
            <v>1542</v>
          </cell>
          <cell r="Q2033">
            <v>1544</v>
          </cell>
        </row>
        <row r="2034">
          <cell r="B2034" t="str">
            <v>30817082701</v>
          </cell>
          <cell r="C2034" t="str">
            <v>30817</v>
          </cell>
          <cell r="D2034">
            <v>2701</v>
          </cell>
          <cell r="E2034">
            <v>45400</v>
          </cell>
          <cell r="F2034">
            <v>3783</v>
          </cell>
          <cell r="G2034">
            <v>3783</v>
          </cell>
          <cell r="H2034">
            <v>3783</v>
          </cell>
          <cell r="I2034">
            <v>3783</v>
          </cell>
          <cell r="J2034">
            <v>3783</v>
          </cell>
          <cell r="K2034">
            <v>3783</v>
          </cell>
          <cell r="L2034">
            <v>3783</v>
          </cell>
          <cell r="M2034">
            <v>3783</v>
          </cell>
          <cell r="N2034">
            <v>3783</v>
          </cell>
          <cell r="O2034">
            <v>3783</v>
          </cell>
          <cell r="P2034">
            <v>3783</v>
          </cell>
          <cell r="Q2034">
            <v>3787</v>
          </cell>
        </row>
        <row r="2035">
          <cell r="B2035" t="str">
            <v>30817082702</v>
          </cell>
          <cell r="C2035" t="str">
            <v>30817</v>
          </cell>
          <cell r="D2035">
            <v>2702</v>
          </cell>
          <cell r="E2035">
            <v>2000</v>
          </cell>
          <cell r="F2035">
            <v>167</v>
          </cell>
          <cell r="G2035">
            <v>167</v>
          </cell>
          <cell r="H2035">
            <v>167</v>
          </cell>
          <cell r="I2035">
            <v>167</v>
          </cell>
          <cell r="J2035">
            <v>167</v>
          </cell>
          <cell r="K2035">
            <v>167</v>
          </cell>
          <cell r="L2035">
            <v>167</v>
          </cell>
          <cell r="M2035">
            <v>167</v>
          </cell>
          <cell r="N2035">
            <v>167</v>
          </cell>
          <cell r="O2035">
            <v>167</v>
          </cell>
          <cell r="P2035">
            <v>167</v>
          </cell>
          <cell r="Q2035">
            <v>163</v>
          </cell>
        </row>
        <row r="2036">
          <cell r="B2036" t="str">
            <v>30817082900</v>
          </cell>
          <cell r="C2036" t="str">
            <v>30817</v>
          </cell>
          <cell r="D2036">
            <v>2900</v>
          </cell>
          <cell r="E2036">
            <v>3200</v>
          </cell>
          <cell r="F2036">
            <v>267</v>
          </cell>
          <cell r="G2036">
            <v>267</v>
          </cell>
          <cell r="H2036">
            <v>267</v>
          </cell>
          <cell r="I2036">
            <v>267</v>
          </cell>
          <cell r="J2036">
            <v>267</v>
          </cell>
          <cell r="K2036">
            <v>267</v>
          </cell>
          <cell r="L2036">
            <v>267</v>
          </cell>
          <cell r="M2036">
            <v>267</v>
          </cell>
          <cell r="N2036">
            <v>267</v>
          </cell>
          <cell r="O2036">
            <v>267</v>
          </cell>
          <cell r="P2036">
            <v>267</v>
          </cell>
          <cell r="Q2036">
            <v>263</v>
          </cell>
        </row>
        <row r="2037">
          <cell r="B2037" t="str">
            <v>30817083101</v>
          </cell>
          <cell r="C2037" t="str">
            <v>30817</v>
          </cell>
          <cell r="D2037">
            <v>3101</v>
          </cell>
          <cell r="E2037">
            <v>46400</v>
          </cell>
          <cell r="F2037">
            <v>3867</v>
          </cell>
          <cell r="G2037">
            <v>3867</v>
          </cell>
          <cell r="H2037">
            <v>3867</v>
          </cell>
          <cell r="I2037">
            <v>3867</v>
          </cell>
          <cell r="J2037">
            <v>3867</v>
          </cell>
          <cell r="K2037">
            <v>3867</v>
          </cell>
          <cell r="L2037">
            <v>3867</v>
          </cell>
          <cell r="M2037">
            <v>3867</v>
          </cell>
          <cell r="N2037">
            <v>3867</v>
          </cell>
          <cell r="O2037">
            <v>3867</v>
          </cell>
          <cell r="P2037">
            <v>3867</v>
          </cell>
          <cell r="Q2037">
            <v>3863</v>
          </cell>
        </row>
        <row r="2038">
          <cell r="B2038" t="str">
            <v>30817083302</v>
          </cell>
          <cell r="C2038" t="str">
            <v>30817</v>
          </cell>
          <cell r="D2038">
            <v>3302</v>
          </cell>
          <cell r="E2038">
            <v>99514</v>
          </cell>
          <cell r="F2038">
            <v>8293</v>
          </cell>
          <cell r="G2038">
            <v>8293</v>
          </cell>
          <cell r="H2038">
            <v>8293</v>
          </cell>
          <cell r="I2038">
            <v>8293</v>
          </cell>
          <cell r="J2038">
            <v>8293</v>
          </cell>
          <cell r="K2038">
            <v>8293</v>
          </cell>
          <cell r="L2038">
            <v>8293</v>
          </cell>
          <cell r="M2038">
            <v>8293</v>
          </cell>
          <cell r="N2038">
            <v>8293</v>
          </cell>
          <cell r="O2038">
            <v>8293</v>
          </cell>
          <cell r="P2038">
            <v>8293</v>
          </cell>
          <cell r="Q2038">
            <v>8291</v>
          </cell>
        </row>
        <row r="2039">
          <cell r="B2039" t="str">
            <v>30817083303</v>
          </cell>
          <cell r="C2039" t="str">
            <v>30817</v>
          </cell>
          <cell r="D2039">
            <v>3303</v>
          </cell>
          <cell r="E2039">
            <v>4500</v>
          </cell>
          <cell r="F2039">
            <v>375</v>
          </cell>
          <cell r="G2039">
            <v>375</v>
          </cell>
          <cell r="H2039">
            <v>375</v>
          </cell>
          <cell r="I2039">
            <v>375</v>
          </cell>
          <cell r="J2039">
            <v>375</v>
          </cell>
          <cell r="K2039">
            <v>375</v>
          </cell>
          <cell r="L2039">
            <v>375</v>
          </cell>
          <cell r="M2039">
            <v>375</v>
          </cell>
          <cell r="N2039">
            <v>375</v>
          </cell>
          <cell r="O2039">
            <v>375</v>
          </cell>
          <cell r="P2039">
            <v>375</v>
          </cell>
          <cell r="Q2039">
            <v>375</v>
          </cell>
        </row>
        <row r="2040">
          <cell r="B2040" t="str">
            <v>30818082705</v>
          </cell>
          <cell r="C2040" t="str">
            <v>30818</v>
          </cell>
          <cell r="D2040">
            <v>2705</v>
          </cell>
          <cell r="E2040">
            <v>3200</v>
          </cell>
          <cell r="F2040">
            <v>267</v>
          </cell>
          <cell r="G2040">
            <v>267</v>
          </cell>
          <cell r="H2040">
            <v>267</v>
          </cell>
          <cell r="I2040">
            <v>267</v>
          </cell>
          <cell r="J2040">
            <v>267</v>
          </cell>
          <cell r="K2040">
            <v>267</v>
          </cell>
          <cell r="L2040">
            <v>267</v>
          </cell>
          <cell r="M2040">
            <v>267</v>
          </cell>
          <cell r="N2040">
            <v>267</v>
          </cell>
          <cell r="O2040">
            <v>267</v>
          </cell>
          <cell r="P2040">
            <v>267</v>
          </cell>
          <cell r="Q2040">
            <v>263</v>
          </cell>
        </row>
        <row r="2041">
          <cell r="B2041" t="str">
            <v>30818082900</v>
          </cell>
          <cell r="C2041" t="str">
            <v>30818</v>
          </cell>
          <cell r="D2041">
            <v>2900</v>
          </cell>
          <cell r="E2041">
            <v>6400</v>
          </cell>
          <cell r="F2041">
            <v>533</v>
          </cell>
          <cell r="G2041">
            <v>533</v>
          </cell>
          <cell r="H2041">
            <v>533</v>
          </cell>
          <cell r="I2041">
            <v>533</v>
          </cell>
          <cell r="J2041">
            <v>533</v>
          </cell>
          <cell r="K2041">
            <v>533</v>
          </cell>
          <cell r="L2041">
            <v>533</v>
          </cell>
          <cell r="M2041">
            <v>533</v>
          </cell>
          <cell r="N2041">
            <v>533</v>
          </cell>
          <cell r="O2041">
            <v>533</v>
          </cell>
          <cell r="P2041">
            <v>533</v>
          </cell>
          <cell r="Q2041">
            <v>537</v>
          </cell>
        </row>
        <row r="2042">
          <cell r="B2042" t="str">
            <v>30818083101</v>
          </cell>
          <cell r="C2042" t="str">
            <v>30818</v>
          </cell>
          <cell r="D2042">
            <v>3101</v>
          </cell>
          <cell r="E2042">
            <v>52800</v>
          </cell>
          <cell r="F2042">
            <v>4400</v>
          </cell>
          <cell r="G2042">
            <v>4400</v>
          </cell>
          <cell r="H2042">
            <v>4400</v>
          </cell>
          <cell r="I2042">
            <v>4400</v>
          </cell>
          <cell r="J2042">
            <v>4400</v>
          </cell>
          <cell r="K2042">
            <v>4400</v>
          </cell>
          <cell r="L2042">
            <v>4400</v>
          </cell>
          <cell r="M2042">
            <v>4400</v>
          </cell>
          <cell r="N2042">
            <v>4400</v>
          </cell>
          <cell r="O2042">
            <v>4400</v>
          </cell>
          <cell r="P2042">
            <v>4400</v>
          </cell>
          <cell r="Q2042">
            <v>4400</v>
          </cell>
        </row>
        <row r="2043">
          <cell r="B2043" t="str">
            <v>30818083103</v>
          </cell>
          <cell r="C2043" t="str">
            <v>30818</v>
          </cell>
          <cell r="D2043">
            <v>3103</v>
          </cell>
          <cell r="E2043">
            <v>25700</v>
          </cell>
          <cell r="F2043">
            <v>2142</v>
          </cell>
          <cell r="G2043">
            <v>2142</v>
          </cell>
          <cell r="H2043">
            <v>2142</v>
          </cell>
          <cell r="I2043">
            <v>2142</v>
          </cell>
          <cell r="J2043">
            <v>2142</v>
          </cell>
          <cell r="K2043">
            <v>2142</v>
          </cell>
          <cell r="L2043">
            <v>2142</v>
          </cell>
          <cell r="M2043">
            <v>2142</v>
          </cell>
          <cell r="N2043">
            <v>2142</v>
          </cell>
          <cell r="O2043">
            <v>2142</v>
          </cell>
          <cell r="P2043">
            <v>2142</v>
          </cell>
          <cell r="Q2043">
            <v>2138</v>
          </cell>
        </row>
        <row r="2044">
          <cell r="B2044" t="str">
            <v>30818083302</v>
          </cell>
          <cell r="C2044" t="str">
            <v>30818</v>
          </cell>
          <cell r="D2044">
            <v>3302</v>
          </cell>
          <cell r="E2044">
            <v>16000</v>
          </cell>
          <cell r="F2044">
            <v>1333</v>
          </cell>
          <cell r="G2044">
            <v>1333</v>
          </cell>
          <cell r="H2044">
            <v>1333</v>
          </cell>
          <cell r="I2044">
            <v>1333</v>
          </cell>
          <cell r="J2044">
            <v>1333</v>
          </cell>
          <cell r="K2044">
            <v>1333</v>
          </cell>
          <cell r="L2044">
            <v>1333</v>
          </cell>
          <cell r="M2044">
            <v>1333</v>
          </cell>
          <cell r="N2044">
            <v>1333</v>
          </cell>
          <cell r="O2044">
            <v>1333</v>
          </cell>
          <cell r="P2044">
            <v>1333</v>
          </cell>
          <cell r="Q2044">
            <v>1337</v>
          </cell>
        </row>
        <row r="2045">
          <cell r="B2045" t="str">
            <v>30819082900</v>
          </cell>
          <cell r="C2045" t="str">
            <v>30819</v>
          </cell>
          <cell r="D2045">
            <v>2900</v>
          </cell>
          <cell r="E2045">
            <v>33100</v>
          </cell>
          <cell r="F2045">
            <v>2758</v>
          </cell>
          <cell r="G2045">
            <v>2758</v>
          </cell>
          <cell r="H2045">
            <v>2758</v>
          </cell>
          <cell r="I2045">
            <v>2758</v>
          </cell>
          <cell r="J2045">
            <v>2758</v>
          </cell>
          <cell r="K2045">
            <v>2758</v>
          </cell>
          <cell r="L2045">
            <v>2758</v>
          </cell>
          <cell r="M2045">
            <v>2758</v>
          </cell>
          <cell r="N2045">
            <v>2758</v>
          </cell>
          <cell r="O2045">
            <v>2758</v>
          </cell>
          <cell r="P2045">
            <v>2758</v>
          </cell>
          <cell r="Q2045">
            <v>2762</v>
          </cell>
        </row>
        <row r="2046">
          <cell r="B2046" t="str">
            <v>30819083101</v>
          </cell>
          <cell r="C2046" t="str">
            <v>30819</v>
          </cell>
          <cell r="D2046">
            <v>3101</v>
          </cell>
          <cell r="E2046">
            <v>14700</v>
          </cell>
          <cell r="F2046">
            <v>1225</v>
          </cell>
          <cell r="G2046">
            <v>1225</v>
          </cell>
          <cell r="H2046">
            <v>1225</v>
          </cell>
          <cell r="I2046">
            <v>1225</v>
          </cell>
          <cell r="J2046">
            <v>1225</v>
          </cell>
          <cell r="K2046">
            <v>1225</v>
          </cell>
          <cell r="L2046">
            <v>1225</v>
          </cell>
          <cell r="M2046">
            <v>1225</v>
          </cell>
          <cell r="N2046">
            <v>1225</v>
          </cell>
          <cell r="O2046">
            <v>1225</v>
          </cell>
          <cell r="P2046">
            <v>1225</v>
          </cell>
          <cell r="Q2046">
            <v>1225</v>
          </cell>
        </row>
        <row r="2047">
          <cell r="B2047" t="str">
            <v>30819083103</v>
          </cell>
          <cell r="C2047" t="str">
            <v>30819</v>
          </cell>
          <cell r="D2047">
            <v>3103</v>
          </cell>
          <cell r="E2047">
            <v>7200</v>
          </cell>
          <cell r="F2047">
            <v>600</v>
          </cell>
          <cell r="G2047">
            <v>600</v>
          </cell>
          <cell r="H2047">
            <v>600</v>
          </cell>
          <cell r="I2047">
            <v>600</v>
          </cell>
          <cell r="J2047">
            <v>600</v>
          </cell>
          <cell r="K2047">
            <v>600</v>
          </cell>
          <cell r="L2047">
            <v>600</v>
          </cell>
          <cell r="M2047">
            <v>600</v>
          </cell>
          <cell r="N2047">
            <v>600</v>
          </cell>
          <cell r="O2047">
            <v>600</v>
          </cell>
          <cell r="P2047">
            <v>600</v>
          </cell>
          <cell r="Q2047">
            <v>600</v>
          </cell>
        </row>
        <row r="2048">
          <cell r="B2048" t="str">
            <v>30819083302</v>
          </cell>
          <cell r="C2048" t="str">
            <v>30819</v>
          </cell>
          <cell r="D2048">
            <v>3302</v>
          </cell>
          <cell r="E2048">
            <v>16000</v>
          </cell>
          <cell r="F2048">
            <v>1333</v>
          </cell>
          <cell r="G2048">
            <v>1333</v>
          </cell>
          <cell r="H2048">
            <v>1333</v>
          </cell>
          <cell r="I2048">
            <v>1333</v>
          </cell>
          <cell r="J2048">
            <v>1333</v>
          </cell>
          <cell r="K2048">
            <v>1333</v>
          </cell>
          <cell r="L2048">
            <v>1333</v>
          </cell>
          <cell r="M2048">
            <v>1333</v>
          </cell>
          <cell r="N2048">
            <v>1333</v>
          </cell>
          <cell r="O2048">
            <v>1333</v>
          </cell>
          <cell r="P2048">
            <v>1333</v>
          </cell>
          <cell r="Q2048">
            <v>1337</v>
          </cell>
        </row>
        <row r="2049">
          <cell r="B2049" t="str">
            <v>30819083303</v>
          </cell>
          <cell r="C2049" t="str">
            <v>30819</v>
          </cell>
          <cell r="D2049">
            <v>3303</v>
          </cell>
          <cell r="E2049">
            <v>9600</v>
          </cell>
          <cell r="F2049">
            <v>800</v>
          </cell>
          <cell r="G2049">
            <v>800</v>
          </cell>
          <cell r="H2049">
            <v>800</v>
          </cell>
          <cell r="I2049">
            <v>800</v>
          </cell>
          <cell r="J2049">
            <v>800</v>
          </cell>
          <cell r="K2049">
            <v>800</v>
          </cell>
          <cell r="L2049">
            <v>800</v>
          </cell>
          <cell r="M2049">
            <v>800</v>
          </cell>
          <cell r="N2049">
            <v>800</v>
          </cell>
          <cell r="O2049">
            <v>800</v>
          </cell>
          <cell r="P2049">
            <v>800</v>
          </cell>
          <cell r="Q2049">
            <v>800</v>
          </cell>
        </row>
        <row r="2050">
          <cell r="B2050" t="str">
            <v>30900061302</v>
          </cell>
          <cell r="C2050" t="str">
            <v>30900</v>
          </cell>
          <cell r="D2050">
            <v>1302</v>
          </cell>
          <cell r="E2050">
            <v>26400</v>
          </cell>
          <cell r="F2050">
            <v>2200</v>
          </cell>
          <cell r="G2050">
            <v>2200</v>
          </cell>
          <cell r="H2050">
            <v>2200</v>
          </cell>
          <cell r="I2050">
            <v>2200</v>
          </cell>
          <cell r="J2050">
            <v>2200</v>
          </cell>
          <cell r="K2050">
            <v>2200</v>
          </cell>
          <cell r="L2050">
            <v>2200</v>
          </cell>
          <cell r="M2050">
            <v>2200</v>
          </cell>
          <cell r="N2050">
            <v>2200</v>
          </cell>
          <cell r="O2050">
            <v>2200</v>
          </cell>
          <cell r="P2050">
            <v>2200</v>
          </cell>
          <cell r="Q2050">
            <v>2200</v>
          </cell>
        </row>
        <row r="2051">
          <cell r="B2051" t="str">
            <v>30900062103</v>
          </cell>
          <cell r="C2051" t="str">
            <v>30900</v>
          </cell>
          <cell r="D2051">
            <v>2103</v>
          </cell>
          <cell r="E2051">
            <v>42000</v>
          </cell>
          <cell r="F2051">
            <v>3500</v>
          </cell>
          <cell r="G2051">
            <v>3500</v>
          </cell>
          <cell r="H2051">
            <v>3500</v>
          </cell>
          <cell r="I2051">
            <v>3500</v>
          </cell>
          <cell r="J2051">
            <v>3500</v>
          </cell>
          <cell r="K2051">
            <v>3500</v>
          </cell>
          <cell r="L2051">
            <v>3500</v>
          </cell>
          <cell r="M2051">
            <v>3500</v>
          </cell>
          <cell r="N2051">
            <v>3500</v>
          </cell>
          <cell r="O2051">
            <v>3500</v>
          </cell>
          <cell r="P2051">
            <v>3500</v>
          </cell>
          <cell r="Q2051">
            <v>3500</v>
          </cell>
        </row>
        <row r="2052">
          <cell r="B2052" t="str">
            <v>30900062201</v>
          </cell>
          <cell r="C2052" t="str">
            <v>30900</v>
          </cell>
          <cell r="D2052">
            <v>2201</v>
          </cell>
          <cell r="E2052">
            <v>6900</v>
          </cell>
          <cell r="F2052">
            <v>575</v>
          </cell>
          <cell r="G2052">
            <v>575</v>
          </cell>
          <cell r="H2052">
            <v>575</v>
          </cell>
          <cell r="I2052">
            <v>575</v>
          </cell>
          <cell r="J2052">
            <v>575</v>
          </cell>
          <cell r="K2052">
            <v>575</v>
          </cell>
          <cell r="L2052">
            <v>575</v>
          </cell>
          <cell r="M2052">
            <v>575</v>
          </cell>
          <cell r="N2052">
            <v>575</v>
          </cell>
          <cell r="O2052">
            <v>575</v>
          </cell>
          <cell r="P2052">
            <v>575</v>
          </cell>
          <cell r="Q2052">
            <v>575</v>
          </cell>
        </row>
        <row r="2053">
          <cell r="B2053" t="str">
            <v>30900062202</v>
          </cell>
          <cell r="C2053" t="str">
            <v>30900</v>
          </cell>
          <cell r="D2053">
            <v>2202</v>
          </cell>
          <cell r="E2053">
            <v>306600</v>
          </cell>
          <cell r="F2053">
            <v>25550</v>
          </cell>
          <cell r="G2053">
            <v>25550</v>
          </cell>
          <cell r="H2053">
            <v>25550</v>
          </cell>
          <cell r="I2053">
            <v>25550</v>
          </cell>
          <cell r="J2053">
            <v>25550</v>
          </cell>
          <cell r="K2053">
            <v>25550</v>
          </cell>
          <cell r="L2053">
            <v>25550</v>
          </cell>
          <cell r="M2053">
            <v>25550</v>
          </cell>
          <cell r="N2053">
            <v>25550</v>
          </cell>
          <cell r="O2053">
            <v>25550</v>
          </cell>
          <cell r="P2053">
            <v>25550</v>
          </cell>
          <cell r="Q2053">
            <v>25550</v>
          </cell>
        </row>
        <row r="2054">
          <cell r="B2054" t="str">
            <v>30900062207</v>
          </cell>
          <cell r="C2054" t="str">
            <v>30900</v>
          </cell>
          <cell r="D2054">
            <v>2207</v>
          </cell>
          <cell r="E2054">
            <v>156000</v>
          </cell>
          <cell r="F2054">
            <v>13000</v>
          </cell>
          <cell r="G2054">
            <v>13000</v>
          </cell>
          <cell r="H2054">
            <v>13000</v>
          </cell>
          <cell r="I2054">
            <v>13000</v>
          </cell>
          <cell r="J2054">
            <v>13000</v>
          </cell>
          <cell r="K2054">
            <v>13000</v>
          </cell>
          <cell r="L2054">
            <v>13000</v>
          </cell>
          <cell r="M2054">
            <v>13000</v>
          </cell>
          <cell r="N2054">
            <v>13000</v>
          </cell>
          <cell r="O2054">
            <v>13000</v>
          </cell>
          <cell r="P2054">
            <v>13000</v>
          </cell>
          <cell r="Q2054">
            <v>13000</v>
          </cell>
        </row>
        <row r="2055">
          <cell r="B2055" t="str">
            <v>30900062208</v>
          </cell>
          <cell r="C2055" t="str">
            <v>30900</v>
          </cell>
          <cell r="D2055">
            <v>2208</v>
          </cell>
          <cell r="E2055">
            <v>1400</v>
          </cell>
          <cell r="F2055">
            <v>116</v>
          </cell>
          <cell r="G2055">
            <v>116</v>
          </cell>
          <cell r="H2055">
            <v>116</v>
          </cell>
          <cell r="I2055">
            <v>116</v>
          </cell>
          <cell r="J2055">
            <v>116</v>
          </cell>
          <cell r="K2055">
            <v>116</v>
          </cell>
          <cell r="L2055">
            <v>116</v>
          </cell>
          <cell r="M2055">
            <v>116</v>
          </cell>
          <cell r="N2055">
            <v>116</v>
          </cell>
          <cell r="O2055">
            <v>116</v>
          </cell>
          <cell r="P2055">
            <v>116</v>
          </cell>
          <cell r="Q2055">
            <v>124</v>
          </cell>
        </row>
        <row r="2056">
          <cell r="B2056" t="str">
            <v>30900062305</v>
          </cell>
          <cell r="C2056" t="str">
            <v>30900</v>
          </cell>
          <cell r="D2056">
            <v>2305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</row>
        <row r="2057">
          <cell r="B2057" t="str">
            <v>30900062701</v>
          </cell>
          <cell r="C2057" t="str">
            <v>30900</v>
          </cell>
          <cell r="D2057">
            <v>2701</v>
          </cell>
          <cell r="E2057">
            <v>60000</v>
          </cell>
          <cell r="F2057">
            <v>5000</v>
          </cell>
          <cell r="G2057">
            <v>5000</v>
          </cell>
          <cell r="H2057">
            <v>5000</v>
          </cell>
          <cell r="I2057">
            <v>5000</v>
          </cell>
          <cell r="J2057">
            <v>5000</v>
          </cell>
          <cell r="K2057">
            <v>5000</v>
          </cell>
          <cell r="L2057">
            <v>5000</v>
          </cell>
          <cell r="M2057">
            <v>5000</v>
          </cell>
          <cell r="N2057">
            <v>5000</v>
          </cell>
          <cell r="O2057">
            <v>5000</v>
          </cell>
          <cell r="P2057">
            <v>5000</v>
          </cell>
          <cell r="Q2057">
            <v>5000</v>
          </cell>
        </row>
        <row r="2058">
          <cell r="B2058" t="str">
            <v>30900062705</v>
          </cell>
          <cell r="C2058" t="str">
            <v>30900</v>
          </cell>
          <cell r="D2058">
            <v>2705</v>
          </cell>
          <cell r="E2058">
            <v>6000</v>
          </cell>
          <cell r="F2058">
            <v>500</v>
          </cell>
          <cell r="G2058">
            <v>500</v>
          </cell>
          <cell r="H2058">
            <v>500</v>
          </cell>
          <cell r="I2058">
            <v>500</v>
          </cell>
          <cell r="J2058">
            <v>500</v>
          </cell>
          <cell r="K2058">
            <v>500</v>
          </cell>
          <cell r="L2058">
            <v>500</v>
          </cell>
          <cell r="M2058">
            <v>500</v>
          </cell>
          <cell r="N2058">
            <v>500</v>
          </cell>
          <cell r="O2058">
            <v>500</v>
          </cell>
          <cell r="P2058">
            <v>500</v>
          </cell>
          <cell r="Q2058">
            <v>500</v>
          </cell>
        </row>
        <row r="2059">
          <cell r="B2059" t="str">
            <v>30900062900</v>
          </cell>
          <cell r="C2059" t="str">
            <v>30900</v>
          </cell>
          <cell r="D2059">
            <v>2900</v>
          </cell>
          <cell r="E2059">
            <v>324000</v>
          </cell>
          <cell r="F2059">
            <v>27000</v>
          </cell>
          <cell r="G2059">
            <v>27000</v>
          </cell>
          <cell r="H2059">
            <v>27000</v>
          </cell>
          <cell r="I2059">
            <v>27000</v>
          </cell>
          <cell r="J2059">
            <v>27000</v>
          </cell>
          <cell r="K2059">
            <v>27000</v>
          </cell>
          <cell r="L2059">
            <v>27000</v>
          </cell>
          <cell r="M2059">
            <v>27000</v>
          </cell>
          <cell r="N2059">
            <v>27000</v>
          </cell>
          <cell r="O2059">
            <v>27000</v>
          </cell>
          <cell r="P2059">
            <v>27000</v>
          </cell>
          <cell r="Q2059">
            <v>27000</v>
          </cell>
        </row>
        <row r="2060">
          <cell r="B2060" t="str">
            <v>30900062907</v>
          </cell>
          <cell r="C2060" t="str">
            <v>30900</v>
          </cell>
          <cell r="D2060">
            <v>2907</v>
          </cell>
          <cell r="E2060">
            <v>362400</v>
          </cell>
          <cell r="F2060">
            <v>30200</v>
          </cell>
          <cell r="G2060">
            <v>30200</v>
          </cell>
          <cell r="H2060">
            <v>30200</v>
          </cell>
          <cell r="I2060">
            <v>30200</v>
          </cell>
          <cell r="J2060">
            <v>30200</v>
          </cell>
          <cell r="K2060">
            <v>30200</v>
          </cell>
          <cell r="L2060">
            <v>30200</v>
          </cell>
          <cell r="M2060">
            <v>30200</v>
          </cell>
          <cell r="N2060">
            <v>30200</v>
          </cell>
          <cell r="O2060">
            <v>30200</v>
          </cell>
          <cell r="P2060">
            <v>30200</v>
          </cell>
          <cell r="Q2060">
            <v>30200</v>
          </cell>
        </row>
        <row r="2061">
          <cell r="B2061" t="str">
            <v>30900062908</v>
          </cell>
          <cell r="C2061" t="str">
            <v>30900</v>
          </cell>
          <cell r="D2061">
            <v>2908</v>
          </cell>
          <cell r="E2061">
            <v>158400</v>
          </cell>
          <cell r="F2061">
            <v>13200</v>
          </cell>
          <cell r="G2061">
            <v>13200</v>
          </cell>
          <cell r="H2061">
            <v>13200</v>
          </cell>
          <cell r="I2061">
            <v>13200</v>
          </cell>
          <cell r="J2061">
            <v>13200</v>
          </cell>
          <cell r="K2061">
            <v>13200</v>
          </cell>
          <cell r="L2061">
            <v>13200</v>
          </cell>
          <cell r="M2061">
            <v>13200</v>
          </cell>
          <cell r="N2061">
            <v>13200</v>
          </cell>
          <cell r="O2061">
            <v>13200</v>
          </cell>
          <cell r="P2061">
            <v>13200</v>
          </cell>
          <cell r="Q2061">
            <v>13200</v>
          </cell>
        </row>
        <row r="2062">
          <cell r="B2062" t="str">
            <v>30900063101</v>
          </cell>
          <cell r="C2062" t="str">
            <v>30900</v>
          </cell>
          <cell r="D2062">
            <v>3101</v>
          </cell>
          <cell r="E2062">
            <v>14400</v>
          </cell>
          <cell r="F2062">
            <v>1200</v>
          </cell>
          <cell r="G2062">
            <v>1200</v>
          </cell>
          <cell r="H2062">
            <v>1200</v>
          </cell>
          <cell r="I2062">
            <v>1200</v>
          </cell>
          <cell r="J2062">
            <v>1200</v>
          </cell>
          <cell r="K2062">
            <v>1200</v>
          </cell>
          <cell r="L2062">
            <v>1200</v>
          </cell>
          <cell r="M2062">
            <v>1200</v>
          </cell>
          <cell r="N2062">
            <v>1200</v>
          </cell>
          <cell r="O2062">
            <v>1200</v>
          </cell>
          <cell r="P2062">
            <v>1200</v>
          </cell>
          <cell r="Q2062">
            <v>1200</v>
          </cell>
        </row>
        <row r="2063">
          <cell r="B2063" t="str">
            <v>30900063103</v>
          </cell>
          <cell r="C2063" t="str">
            <v>30900</v>
          </cell>
          <cell r="D2063">
            <v>3103</v>
          </cell>
          <cell r="E2063">
            <v>49200</v>
          </cell>
          <cell r="F2063">
            <v>4100</v>
          </cell>
          <cell r="G2063">
            <v>4100</v>
          </cell>
          <cell r="H2063">
            <v>4100</v>
          </cell>
          <cell r="I2063">
            <v>4100</v>
          </cell>
          <cell r="J2063">
            <v>4100</v>
          </cell>
          <cell r="K2063">
            <v>4100</v>
          </cell>
          <cell r="L2063">
            <v>4100</v>
          </cell>
          <cell r="M2063">
            <v>4100</v>
          </cell>
          <cell r="N2063">
            <v>4100</v>
          </cell>
          <cell r="O2063">
            <v>4100</v>
          </cell>
          <cell r="P2063">
            <v>4100</v>
          </cell>
          <cell r="Q2063">
            <v>4100</v>
          </cell>
        </row>
        <row r="2064">
          <cell r="B2064" t="str">
            <v>30900063106</v>
          </cell>
          <cell r="C2064" t="str">
            <v>30900</v>
          </cell>
          <cell r="D2064">
            <v>3106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</row>
        <row r="2065">
          <cell r="B2065" t="str">
            <v>30900063108</v>
          </cell>
          <cell r="C2065" t="str">
            <v>30900</v>
          </cell>
          <cell r="D2065">
            <v>3108</v>
          </cell>
          <cell r="E2065">
            <v>6000</v>
          </cell>
          <cell r="F2065">
            <v>500</v>
          </cell>
          <cell r="G2065">
            <v>500</v>
          </cell>
          <cell r="H2065">
            <v>500</v>
          </cell>
          <cell r="I2065">
            <v>500</v>
          </cell>
          <cell r="J2065">
            <v>500</v>
          </cell>
          <cell r="K2065">
            <v>500</v>
          </cell>
          <cell r="L2065">
            <v>500</v>
          </cell>
          <cell r="M2065">
            <v>500</v>
          </cell>
          <cell r="N2065">
            <v>500</v>
          </cell>
          <cell r="O2065">
            <v>500</v>
          </cell>
          <cell r="P2065">
            <v>500</v>
          </cell>
          <cell r="Q2065">
            <v>500</v>
          </cell>
        </row>
        <row r="2066">
          <cell r="B2066" t="str">
            <v>30900063111</v>
          </cell>
          <cell r="C2066" t="str">
            <v>30900</v>
          </cell>
          <cell r="D2066">
            <v>3111</v>
          </cell>
          <cell r="E2066">
            <v>18000</v>
          </cell>
          <cell r="F2066">
            <v>1500</v>
          </cell>
          <cell r="G2066">
            <v>1500</v>
          </cell>
          <cell r="H2066">
            <v>1500</v>
          </cell>
          <cell r="I2066">
            <v>1500</v>
          </cell>
          <cell r="J2066">
            <v>1500</v>
          </cell>
          <cell r="K2066">
            <v>1500</v>
          </cell>
          <cell r="L2066">
            <v>1500</v>
          </cell>
          <cell r="M2066">
            <v>1500</v>
          </cell>
          <cell r="N2066">
            <v>1500</v>
          </cell>
          <cell r="O2066">
            <v>1500</v>
          </cell>
          <cell r="P2066">
            <v>1500</v>
          </cell>
          <cell r="Q2066">
            <v>1500</v>
          </cell>
        </row>
        <row r="2067">
          <cell r="B2067" t="str">
            <v>30900063302</v>
          </cell>
          <cell r="C2067" t="str">
            <v>30900</v>
          </cell>
          <cell r="D2067">
            <v>3302</v>
          </cell>
          <cell r="E2067">
            <v>90000</v>
          </cell>
          <cell r="F2067">
            <v>7500</v>
          </cell>
          <cell r="G2067">
            <v>7500</v>
          </cell>
          <cell r="H2067">
            <v>7500</v>
          </cell>
          <cell r="I2067">
            <v>7500</v>
          </cell>
          <cell r="J2067">
            <v>7500</v>
          </cell>
          <cell r="K2067">
            <v>7500</v>
          </cell>
          <cell r="L2067">
            <v>7500</v>
          </cell>
          <cell r="M2067">
            <v>7500</v>
          </cell>
          <cell r="N2067">
            <v>7500</v>
          </cell>
          <cell r="O2067">
            <v>7500</v>
          </cell>
          <cell r="P2067">
            <v>7500</v>
          </cell>
          <cell r="Q2067">
            <v>7500</v>
          </cell>
        </row>
        <row r="2068">
          <cell r="B2068" t="str">
            <v>30900063303</v>
          </cell>
          <cell r="C2068" t="str">
            <v>30900</v>
          </cell>
          <cell r="D2068">
            <v>3303</v>
          </cell>
          <cell r="E2068">
            <v>3600</v>
          </cell>
          <cell r="F2068">
            <v>300</v>
          </cell>
          <cell r="G2068">
            <v>300</v>
          </cell>
          <cell r="H2068">
            <v>300</v>
          </cell>
          <cell r="I2068">
            <v>300</v>
          </cell>
          <cell r="J2068">
            <v>300</v>
          </cell>
          <cell r="K2068">
            <v>300</v>
          </cell>
          <cell r="L2068">
            <v>300</v>
          </cell>
          <cell r="M2068">
            <v>300</v>
          </cell>
          <cell r="N2068">
            <v>300</v>
          </cell>
          <cell r="O2068">
            <v>300</v>
          </cell>
          <cell r="P2068">
            <v>300</v>
          </cell>
          <cell r="Q2068">
            <v>300</v>
          </cell>
        </row>
        <row r="2069">
          <cell r="B2069" t="str">
            <v>30900063402</v>
          </cell>
          <cell r="C2069" t="str">
            <v>30900</v>
          </cell>
          <cell r="D2069">
            <v>3402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</row>
        <row r="2070">
          <cell r="B2070" t="str">
            <v>30900063404</v>
          </cell>
          <cell r="C2070" t="str">
            <v>30900</v>
          </cell>
          <cell r="D2070">
            <v>3404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</row>
        <row r="2071">
          <cell r="B2071" t="str">
            <v>30901061302</v>
          </cell>
          <cell r="C2071" t="str">
            <v>30901</v>
          </cell>
          <cell r="D2071">
            <v>1302</v>
          </cell>
          <cell r="E2071">
            <v>94000</v>
          </cell>
          <cell r="F2071">
            <v>7833</v>
          </cell>
          <cell r="G2071">
            <v>7833</v>
          </cell>
          <cell r="H2071">
            <v>7833</v>
          </cell>
          <cell r="I2071">
            <v>7833</v>
          </cell>
          <cell r="J2071">
            <v>7833</v>
          </cell>
          <cell r="K2071">
            <v>7833</v>
          </cell>
          <cell r="L2071">
            <v>7833</v>
          </cell>
          <cell r="M2071">
            <v>7833</v>
          </cell>
          <cell r="N2071">
            <v>7833</v>
          </cell>
          <cell r="O2071">
            <v>7833</v>
          </cell>
          <cell r="P2071">
            <v>7833</v>
          </cell>
          <cell r="Q2071">
            <v>7837</v>
          </cell>
        </row>
        <row r="2072">
          <cell r="B2072" t="str">
            <v>30901062202</v>
          </cell>
          <cell r="C2072" t="str">
            <v>30901</v>
          </cell>
          <cell r="D2072">
            <v>2202</v>
          </cell>
          <cell r="E2072">
            <v>25400</v>
          </cell>
          <cell r="F2072">
            <v>2116</v>
          </cell>
          <cell r="G2072">
            <v>2116</v>
          </cell>
          <cell r="H2072">
            <v>2116</v>
          </cell>
          <cell r="I2072">
            <v>2116</v>
          </cell>
          <cell r="J2072">
            <v>2116</v>
          </cell>
          <cell r="K2072">
            <v>2116</v>
          </cell>
          <cell r="L2072">
            <v>2116</v>
          </cell>
          <cell r="M2072">
            <v>2116</v>
          </cell>
          <cell r="N2072">
            <v>2116</v>
          </cell>
          <cell r="O2072">
            <v>2116</v>
          </cell>
          <cell r="P2072">
            <v>2116</v>
          </cell>
          <cell r="Q2072">
            <v>2124</v>
          </cell>
        </row>
        <row r="2073">
          <cell r="B2073" t="str">
            <v>30901062207</v>
          </cell>
          <cell r="C2073" t="str">
            <v>30901</v>
          </cell>
          <cell r="D2073">
            <v>2207</v>
          </cell>
          <cell r="E2073">
            <v>90000</v>
          </cell>
          <cell r="F2073">
            <v>7500</v>
          </cell>
          <cell r="G2073">
            <v>7500</v>
          </cell>
          <cell r="H2073">
            <v>7500</v>
          </cell>
          <cell r="I2073">
            <v>7500</v>
          </cell>
          <cell r="J2073">
            <v>7500</v>
          </cell>
          <cell r="K2073">
            <v>7500</v>
          </cell>
          <cell r="L2073">
            <v>7500</v>
          </cell>
          <cell r="M2073">
            <v>7500</v>
          </cell>
          <cell r="N2073">
            <v>7500</v>
          </cell>
          <cell r="O2073">
            <v>7500</v>
          </cell>
          <cell r="P2073">
            <v>7500</v>
          </cell>
          <cell r="Q2073">
            <v>7500</v>
          </cell>
        </row>
        <row r="2074">
          <cell r="B2074" t="str">
            <v>30901062208</v>
          </cell>
          <cell r="C2074" t="str">
            <v>30901</v>
          </cell>
          <cell r="D2074">
            <v>2208</v>
          </cell>
          <cell r="E2074">
            <v>4100</v>
          </cell>
          <cell r="F2074">
            <v>341</v>
          </cell>
          <cell r="G2074">
            <v>341</v>
          </cell>
          <cell r="H2074">
            <v>341</v>
          </cell>
          <cell r="I2074">
            <v>341</v>
          </cell>
          <cell r="J2074">
            <v>341</v>
          </cell>
          <cell r="K2074">
            <v>341</v>
          </cell>
          <cell r="L2074">
            <v>341</v>
          </cell>
          <cell r="M2074">
            <v>341</v>
          </cell>
          <cell r="N2074">
            <v>341</v>
          </cell>
          <cell r="O2074">
            <v>341</v>
          </cell>
          <cell r="P2074">
            <v>341</v>
          </cell>
          <cell r="Q2074">
            <v>349</v>
          </cell>
        </row>
        <row r="2075">
          <cell r="B2075" t="str">
            <v>30901062701</v>
          </cell>
          <cell r="C2075" t="str">
            <v>30901</v>
          </cell>
          <cell r="D2075">
            <v>2701</v>
          </cell>
          <cell r="E2075">
            <v>60000</v>
          </cell>
          <cell r="F2075">
            <v>5000</v>
          </cell>
          <cell r="G2075">
            <v>5000</v>
          </cell>
          <cell r="H2075">
            <v>5000</v>
          </cell>
          <cell r="I2075">
            <v>5000</v>
          </cell>
          <cell r="J2075">
            <v>5000</v>
          </cell>
          <cell r="K2075">
            <v>5000</v>
          </cell>
          <cell r="L2075">
            <v>5000</v>
          </cell>
          <cell r="M2075">
            <v>5000</v>
          </cell>
          <cell r="N2075">
            <v>5000</v>
          </cell>
          <cell r="O2075">
            <v>5000</v>
          </cell>
          <cell r="P2075">
            <v>5000</v>
          </cell>
          <cell r="Q2075">
            <v>5000</v>
          </cell>
        </row>
        <row r="2076">
          <cell r="B2076" t="str">
            <v>30901062702</v>
          </cell>
          <cell r="C2076" t="str">
            <v>30901</v>
          </cell>
          <cell r="D2076">
            <v>2702</v>
          </cell>
          <cell r="E2076">
            <v>8400</v>
          </cell>
          <cell r="F2076">
            <v>700</v>
          </cell>
          <cell r="G2076">
            <v>700</v>
          </cell>
          <cell r="H2076">
            <v>700</v>
          </cell>
          <cell r="I2076">
            <v>700</v>
          </cell>
          <cell r="J2076">
            <v>700</v>
          </cell>
          <cell r="K2076">
            <v>700</v>
          </cell>
          <cell r="L2076">
            <v>700</v>
          </cell>
          <cell r="M2076">
            <v>700</v>
          </cell>
          <cell r="N2076">
            <v>700</v>
          </cell>
          <cell r="O2076">
            <v>700</v>
          </cell>
          <cell r="P2076">
            <v>700</v>
          </cell>
          <cell r="Q2076">
            <v>700</v>
          </cell>
        </row>
        <row r="2077">
          <cell r="B2077" t="str">
            <v>30901062705</v>
          </cell>
          <cell r="C2077" t="str">
            <v>30901</v>
          </cell>
          <cell r="D2077">
            <v>2705</v>
          </cell>
          <cell r="E2077">
            <v>6000</v>
          </cell>
          <cell r="F2077">
            <v>500</v>
          </cell>
          <cell r="G2077">
            <v>500</v>
          </cell>
          <cell r="H2077">
            <v>500</v>
          </cell>
          <cell r="I2077">
            <v>500</v>
          </cell>
          <cell r="J2077">
            <v>500</v>
          </cell>
          <cell r="K2077">
            <v>500</v>
          </cell>
          <cell r="L2077">
            <v>500</v>
          </cell>
          <cell r="M2077">
            <v>500</v>
          </cell>
          <cell r="N2077">
            <v>500</v>
          </cell>
          <cell r="O2077">
            <v>500</v>
          </cell>
          <cell r="P2077">
            <v>500</v>
          </cell>
          <cell r="Q2077">
            <v>500</v>
          </cell>
        </row>
        <row r="2078">
          <cell r="B2078" t="str">
            <v>30901062900</v>
          </cell>
          <cell r="C2078" t="str">
            <v>30901</v>
          </cell>
          <cell r="D2078">
            <v>2900</v>
          </cell>
          <cell r="E2078">
            <v>41000</v>
          </cell>
          <cell r="F2078">
            <v>3416</v>
          </cell>
          <cell r="G2078">
            <v>3416</v>
          </cell>
          <cell r="H2078">
            <v>3416</v>
          </cell>
          <cell r="I2078">
            <v>3416</v>
          </cell>
          <cell r="J2078">
            <v>3416</v>
          </cell>
          <cell r="K2078">
            <v>3416</v>
          </cell>
          <cell r="L2078">
            <v>3416</v>
          </cell>
          <cell r="M2078">
            <v>3416</v>
          </cell>
          <cell r="N2078">
            <v>3416</v>
          </cell>
          <cell r="O2078">
            <v>3416</v>
          </cell>
          <cell r="P2078">
            <v>3416</v>
          </cell>
          <cell r="Q2078">
            <v>3424</v>
          </cell>
        </row>
        <row r="2079">
          <cell r="B2079" t="str">
            <v>30901062907</v>
          </cell>
          <cell r="C2079" t="str">
            <v>30901</v>
          </cell>
          <cell r="D2079">
            <v>2907</v>
          </cell>
          <cell r="E2079">
            <v>36000</v>
          </cell>
          <cell r="F2079">
            <v>3000</v>
          </cell>
          <cell r="G2079">
            <v>3000</v>
          </cell>
          <cell r="H2079">
            <v>3000</v>
          </cell>
          <cell r="I2079">
            <v>3000</v>
          </cell>
          <cell r="J2079">
            <v>3000</v>
          </cell>
          <cell r="K2079">
            <v>3000</v>
          </cell>
          <cell r="L2079">
            <v>3000</v>
          </cell>
          <cell r="M2079">
            <v>3000</v>
          </cell>
          <cell r="N2079">
            <v>3000</v>
          </cell>
          <cell r="O2079">
            <v>3000</v>
          </cell>
          <cell r="P2079">
            <v>3000</v>
          </cell>
          <cell r="Q2079">
            <v>3000</v>
          </cell>
        </row>
        <row r="2080">
          <cell r="B2080" t="str">
            <v>30901062908</v>
          </cell>
          <cell r="C2080" t="str">
            <v>30901</v>
          </cell>
          <cell r="D2080">
            <v>2908</v>
          </cell>
          <cell r="E2080">
            <v>36000</v>
          </cell>
          <cell r="F2080">
            <v>3000</v>
          </cell>
          <cell r="G2080">
            <v>3000</v>
          </cell>
          <cell r="H2080">
            <v>3000</v>
          </cell>
          <cell r="I2080">
            <v>3000</v>
          </cell>
          <cell r="J2080">
            <v>3000</v>
          </cell>
          <cell r="K2080">
            <v>3000</v>
          </cell>
          <cell r="L2080">
            <v>3000</v>
          </cell>
          <cell r="M2080">
            <v>3000</v>
          </cell>
          <cell r="N2080">
            <v>3000</v>
          </cell>
          <cell r="O2080">
            <v>3000</v>
          </cell>
          <cell r="P2080">
            <v>3000</v>
          </cell>
          <cell r="Q2080">
            <v>3000</v>
          </cell>
        </row>
        <row r="2081">
          <cell r="B2081" t="str">
            <v>30901063101</v>
          </cell>
          <cell r="C2081" t="str">
            <v>30901</v>
          </cell>
          <cell r="D2081">
            <v>3101</v>
          </cell>
          <cell r="E2081">
            <v>12000</v>
          </cell>
          <cell r="F2081">
            <v>1000</v>
          </cell>
          <cell r="G2081">
            <v>1000</v>
          </cell>
          <cell r="H2081">
            <v>1000</v>
          </cell>
          <cell r="I2081">
            <v>1000</v>
          </cell>
          <cell r="J2081">
            <v>1000</v>
          </cell>
          <cell r="K2081">
            <v>1000</v>
          </cell>
          <cell r="L2081">
            <v>1000</v>
          </cell>
          <cell r="M2081">
            <v>1000</v>
          </cell>
          <cell r="N2081">
            <v>1000</v>
          </cell>
          <cell r="O2081">
            <v>1000</v>
          </cell>
          <cell r="P2081">
            <v>1000</v>
          </cell>
          <cell r="Q2081">
            <v>1000</v>
          </cell>
        </row>
        <row r="2082">
          <cell r="B2082" t="str">
            <v>30901063103</v>
          </cell>
          <cell r="C2082" t="str">
            <v>30901</v>
          </cell>
          <cell r="D2082">
            <v>3103</v>
          </cell>
          <cell r="E2082">
            <v>14400</v>
          </cell>
          <cell r="F2082">
            <v>1200</v>
          </cell>
          <cell r="G2082">
            <v>1200</v>
          </cell>
          <cell r="H2082">
            <v>1200</v>
          </cell>
          <cell r="I2082">
            <v>1200</v>
          </cell>
          <cell r="J2082">
            <v>1200</v>
          </cell>
          <cell r="K2082">
            <v>1200</v>
          </cell>
          <cell r="L2082">
            <v>1200</v>
          </cell>
          <cell r="M2082">
            <v>1200</v>
          </cell>
          <cell r="N2082">
            <v>1200</v>
          </cell>
          <cell r="O2082">
            <v>1200</v>
          </cell>
          <cell r="P2082">
            <v>1200</v>
          </cell>
          <cell r="Q2082">
            <v>1200</v>
          </cell>
        </row>
        <row r="2083">
          <cell r="B2083" t="str">
            <v>30901063302</v>
          </cell>
          <cell r="C2083" t="str">
            <v>30901</v>
          </cell>
          <cell r="D2083">
            <v>3302</v>
          </cell>
          <cell r="E2083">
            <v>115000</v>
          </cell>
          <cell r="F2083">
            <v>9583</v>
          </cell>
          <cell r="G2083">
            <v>9583</v>
          </cell>
          <cell r="H2083">
            <v>9583</v>
          </cell>
          <cell r="I2083">
            <v>9583</v>
          </cell>
          <cell r="J2083">
            <v>9583</v>
          </cell>
          <cell r="K2083">
            <v>9583</v>
          </cell>
          <cell r="L2083">
            <v>9583</v>
          </cell>
          <cell r="M2083">
            <v>9583</v>
          </cell>
          <cell r="N2083">
            <v>9583</v>
          </cell>
          <cell r="O2083">
            <v>9583</v>
          </cell>
          <cell r="P2083">
            <v>9583</v>
          </cell>
          <cell r="Q2083">
            <v>9587</v>
          </cell>
        </row>
        <row r="2084">
          <cell r="B2084" t="str">
            <v>30901063303</v>
          </cell>
          <cell r="C2084" t="str">
            <v>30901</v>
          </cell>
          <cell r="D2084">
            <v>3303</v>
          </cell>
          <cell r="E2084">
            <v>8400</v>
          </cell>
          <cell r="F2084">
            <v>700</v>
          </cell>
          <cell r="G2084">
            <v>700</v>
          </cell>
          <cell r="H2084">
            <v>700</v>
          </cell>
          <cell r="I2084">
            <v>700</v>
          </cell>
          <cell r="J2084">
            <v>700</v>
          </cell>
          <cell r="K2084">
            <v>700</v>
          </cell>
          <cell r="L2084">
            <v>700</v>
          </cell>
          <cell r="M2084">
            <v>700</v>
          </cell>
          <cell r="N2084">
            <v>700</v>
          </cell>
          <cell r="O2084">
            <v>700</v>
          </cell>
          <cell r="P2084">
            <v>700</v>
          </cell>
          <cell r="Q2084">
            <v>700</v>
          </cell>
        </row>
        <row r="2085">
          <cell r="B2085" t="str">
            <v>30901063402</v>
          </cell>
          <cell r="C2085" t="str">
            <v>30901</v>
          </cell>
          <cell r="D2085">
            <v>3402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</row>
        <row r="2086">
          <cell r="B2086" t="str">
            <v>30902061302</v>
          </cell>
          <cell r="C2086" t="str">
            <v>30902</v>
          </cell>
          <cell r="D2086">
            <v>1302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</row>
        <row r="2087">
          <cell r="B2087" t="str">
            <v>30902062103</v>
          </cell>
          <cell r="C2087" t="str">
            <v>30902</v>
          </cell>
          <cell r="D2087">
            <v>2103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</row>
        <row r="2088">
          <cell r="B2088" t="str">
            <v>30902062202</v>
          </cell>
          <cell r="C2088" t="str">
            <v>30902</v>
          </cell>
          <cell r="D2088">
            <v>2202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</row>
        <row r="2089">
          <cell r="B2089" t="str">
            <v>30902062207</v>
          </cell>
          <cell r="C2089" t="str">
            <v>30902</v>
          </cell>
          <cell r="D2089">
            <v>2207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</row>
        <row r="2090">
          <cell r="B2090" t="str">
            <v>30902062208</v>
          </cell>
          <cell r="C2090" t="str">
            <v>30902</v>
          </cell>
          <cell r="D2090">
            <v>2208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</row>
        <row r="2091">
          <cell r="B2091" t="str">
            <v>30902062306</v>
          </cell>
          <cell r="C2091" t="str">
            <v>30902</v>
          </cell>
          <cell r="D2091">
            <v>2306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</row>
        <row r="2092">
          <cell r="B2092" t="str">
            <v>30902062310</v>
          </cell>
          <cell r="C2092" t="str">
            <v>30902</v>
          </cell>
          <cell r="D2092">
            <v>2310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</row>
        <row r="2093">
          <cell r="B2093" t="str">
            <v>30902062701</v>
          </cell>
          <cell r="C2093" t="str">
            <v>30902</v>
          </cell>
          <cell r="D2093">
            <v>2701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</row>
        <row r="2094">
          <cell r="B2094" t="str">
            <v>30902062702</v>
          </cell>
          <cell r="C2094" t="str">
            <v>30902</v>
          </cell>
          <cell r="D2094">
            <v>2702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</row>
        <row r="2095">
          <cell r="B2095" t="str">
            <v>30902062704</v>
          </cell>
          <cell r="C2095" t="str">
            <v>30902</v>
          </cell>
          <cell r="D2095">
            <v>2704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</row>
        <row r="2096">
          <cell r="B2096" t="str">
            <v>30902062705</v>
          </cell>
          <cell r="C2096" t="str">
            <v>30902</v>
          </cell>
          <cell r="D2096">
            <v>2705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</row>
        <row r="2097">
          <cell r="B2097" t="str">
            <v>30902062800</v>
          </cell>
          <cell r="C2097" t="str">
            <v>30902</v>
          </cell>
          <cell r="D2097">
            <v>2800</v>
          </cell>
          <cell r="E2097">
            <v>1</v>
          </cell>
          <cell r="F2097">
            <v>1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</row>
        <row r="2098">
          <cell r="B2098" t="str">
            <v>30902062900</v>
          </cell>
          <cell r="C2098" t="str">
            <v>30902</v>
          </cell>
          <cell r="D2098">
            <v>2900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</row>
        <row r="2099">
          <cell r="B2099" t="str">
            <v>30902062904</v>
          </cell>
          <cell r="C2099" t="str">
            <v>30902</v>
          </cell>
          <cell r="D2099">
            <v>2904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</row>
        <row r="2100">
          <cell r="B2100" t="str">
            <v>30902062907</v>
          </cell>
          <cell r="C2100" t="str">
            <v>30902</v>
          </cell>
          <cell r="D2100">
            <v>2907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</row>
        <row r="2101">
          <cell r="B2101" t="str">
            <v>30902062908</v>
          </cell>
          <cell r="C2101" t="str">
            <v>30902</v>
          </cell>
          <cell r="D2101">
            <v>2908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</row>
        <row r="2102">
          <cell r="B2102" t="str">
            <v>30902063101</v>
          </cell>
          <cell r="C2102" t="str">
            <v>30902</v>
          </cell>
          <cell r="D2102">
            <v>3101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</row>
        <row r="2103">
          <cell r="B2103" t="str">
            <v>30902063103</v>
          </cell>
          <cell r="C2103" t="str">
            <v>30902</v>
          </cell>
          <cell r="D2103">
            <v>3103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</row>
        <row r="2104">
          <cell r="B2104" t="str">
            <v>30902063302</v>
          </cell>
          <cell r="C2104" t="str">
            <v>30902</v>
          </cell>
          <cell r="D2104">
            <v>3302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</row>
        <row r="2105">
          <cell r="B2105" t="str">
            <v>30902063303</v>
          </cell>
          <cell r="C2105" t="str">
            <v>30902</v>
          </cell>
          <cell r="D2105">
            <v>3303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</row>
        <row r="2106">
          <cell r="B2106" t="str">
            <v>30902063401</v>
          </cell>
          <cell r="C2106" t="str">
            <v>30902</v>
          </cell>
          <cell r="D2106">
            <v>3401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</row>
        <row r="2107">
          <cell r="B2107" t="str">
            <v>30902063410</v>
          </cell>
          <cell r="C2107" t="str">
            <v>30902</v>
          </cell>
          <cell r="D2107">
            <v>3410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</row>
        <row r="2108">
          <cell r="B2108" t="str">
            <v>30903031302</v>
          </cell>
          <cell r="C2108" t="str">
            <v>30903</v>
          </cell>
          <cell r="D2108">
            <v>1302</v>
          </cell>
          <cell r="E2108">
            <v>260000</v>
          </cell>
          <cell r="F2108">
            <v>21666</v>
          </cell>
          <cell r="G2108">
            <v>21666</v>
          </cell>
          <cell r="H2108">
            <v>21666</v>
          </cell>
          <cell r="I2108">
            <v>21666</v>
          </cell>
          <cell r="J2108">
            <v>21666</v>
          </cell>
          <cell r="K2108">
            <v>21666</v>
          </cell>
          <cell r="L2108">
            <v>21666</v>
          </cell>
          <cell r="M2108">
            <v>21666</v>
          </cell>
          <cell r="N2108">
            <v>21666</v>
          </cell>
          <cell r="O2108">
            <v>21666</v>
          </cell>
          <cell r="P2108">
            <v>21666</v>
          </cell>
          <cell r="Q2108">
            <v>21674</v>
          </cell>
        </row>
        <row r="2109">
          <cell r="B2109" t="str">
            <v>30903032103</v>
          </cell>
          <cell r="C2109" t="str">
            <v>30903</v>
          </cell>
          <cell r="D2109">
            <v>2103</v>
          </cell>
          <cell r="E2109">
            <v>135000</v>
          </cell>
          <cell r="F2109">
            <v>11250</v>
          </cell>
          <cell r="G2109">
            <v>11250</v>
          </cell>
          <cell r="H2109">
            <v>11250</v>
          </cell>
          <cell r="I2109">
            <v>11250</v>
          </cell>
          <cell r="J2109">
            <v>11250</v>
          </cell>
          <cell r="K2109">
            <v>11250</v>
          </cell>
          <cell r="L2109">
            <v>11250</v>
          </cell>
          <cell r="M2109">
            <v>11250</v>
          </cell>
          <cell r="N2109">
            <v>11250</v>
          </cell>
          <cell r="O2109">
            <v>11250</v>
          </cell>
          <cell r="P2109">
            <v>11250</v>
          </cell>
          <cell r="Q2109">
            <v>11250</v>
          </cell>
        </row>
        <row r="2110">
          <cell r="B2110" t="str">
            <v>30903032202</v>
          </cell>
          <cell r="C2110" t="str">
            <v>30903</v>
          </cell>
          <cell r="D2110">
            <v>2202</v>
          </cell>
          <cell r="E2110">
            <v>167900</v>
          </cell>
          <cell r="F2110">
            <v>13991</v>
          </cell>
          <cell r="G2110">
            <v>13991</v>
          </cell>
          <cell r="H2110">
            <v>13991</v>
          </cell>
          <cell r="I2110">
            <v>13991</v>
          </cell>
          <cell r="J2110">
            <v>13991</v>
          </cell>
          <cell r="K2110">
            <v>13991</v>
          </cell>
          <cell r="L2110">
            <v>13991</v>
          </cell>
          <cell r="M2110">
            <v>13991</v>
          </cell>
          <cell r="N2110">
            <v>13991</v>
          </cell>
          <cell r="O2110">
            <v>13991</v>
          </cell>
          <cell r="P2110">
            <v>13991</v>
          </cell>
          <cell r="Q2110">
            <v>13999</v>
          </cell>
        </row>
        <row r="2111">
          <cell r="B2111" t="str">
            <v>30903032207</v>
          </cell>
          <cell r="C2111" t="str">
            <v>30903</v>
          </cell>
          <cell r="D2111">
            <v>2207</v>
          </cell>
          <cell r="E2111">
            <v>48000</v>
          </cell>
          <cell r="F2111">
            <v>4000</v>
          </cell>
          <cell r="G2111">
            <v>4000</v>
          </cell>
          <cell r="H2111">
            <v>4000</v>
          </cell>
          <cell r="I2111">
            <v>4000</v>
          </cell>
          <cell r="J2111">
            <v>4000</v>
          </cell>
          <cell r="K2111">
            <v>4000</v>
          </cell>
          <cell r="L2111">
            <v>4000</v>
          </cell>
          <cell r="M2111">
            <v>4000</v>
          </cell>
          <cell r="N2111">
            <v>4000</v>
          </cell>
          <cell r="O2111">
            <v>4000</v>
          </cell>
          <cell r="P2111">
            <v>4000</v>
          </cell>
          <cell r="Q2111">
            <v>4000</v>
          </cell>
        </row>
        <row r="2112">
          <cell r="B2112" t="str">
            <v>30903032208</v>
          </cell>
          <cell r="C2112" t="str">
            <v>30903</v>
          </cell>
          <cell r="D2112">
            <v>2208</v>
          </cell>
          <cell r="E2112">
            <v>4100</v>
          </cell>
          <cell r="F2112">
            <v>341</v>
          </cell>
          <cell r="G2112">
            <v>341</v>
          </cell>
          <cell r="H2112">
            <v>341</v>
          </cell>
          <cell r="I2112">
            <v>341</v>
          </cell>
          <cell r="J2112">
            <v>341</v>
          </cell>
          <cell r="K2112">
            <v>341</v>
          </cell>
          <cell r="L2112">
            <v>341</v>
          </cell>
          <cell r="M2112">
            <v>341</v>
          </cell>
          <cell r="N2112">
            <v>341</v>
          </cell>
          <cell r="O2112">
            <v>341</v>
          </cell>
          <cell r="P2112">
            <v>341</v>
          </cell>
          <cell r="Q2112">
            <v>349</v>
          </cell>
        </row>
        <row r="2113">
          <cell r="B2113" t="str">
            <v>30903032701</v>
          </cell>
          <cell r="C2113" t="str">
            <v>30903</v>
          </cell>
          <cell r="D2113">
            <v>2701</v>
          </cell>
          <cell r="E2113">
            <v>72000</v>
          </cell>
          <cell r="F2113">
            <v>6000</v>
          </cell>
          <cell r="G2113">
            <v>6000</v>
          </cell>
          <cell r="H2113">
            <v>6000</v>
          </cell>
          <cell r="I2113">
            <v>6000</v>
          </cell>
          <cell r="J2113">
            <v>6000</v>
          </cell>
          <cell r="K2113">
            <v>6000</v>
          </cell>
          <cell r="L2113">
            <v>6000</v>
          </cell>
          <cell r="M2113">
            <v>6000</v>
          </cell>
          <cell r="N2113">
            <v>6000</v>
          </cell>
          <cell r="O2113">
            <v>6000</v>
          </cell>
          <cell r="P2113">
            <v>6000</v>
          </cell>
          <cell r="Q2113">
            <v>6000</v>
          </cell>
        </row>
        <row r="2114">
          <cell r="B2114" t="str">
            <v>30903032702</v>
          </cell>
          <cell r="C2114" t="str">
            <v>30903</v>
          </cell>
          <cell r="D2114">
            <v>2702</v>
          </cell>
          <cell r="E2114">
            <v>51600</v>
          </cell>
          <cell r="F2114">
            <v>4300</v>
          </cell>
          <cell r="G2114">
            <v>4300</v>
          </cell>
          <cell r="H2114">
            <v>4300</v>
          </cell>
          <cell r="I2114">
            <v>4300</v>
          </cell>
          <cell r="J2114">
            <v>4300</v>
          </cell>
          <cell r="K2114">
            <v>4300</v>
          </cell>
          <cell r="L2114">
            <v>4300</v>
          </cell>
          <cell r="M2114">
            <v>4300</v>
          </cell>
          <cell r="N2114">
            <v>4300</v>
          </cell>
          <cell r="O2114">
            <v>4300</v>
          </cell>
          <cell r="P2114">
            <v>4300</v>
          </cell>
          <cell r="Q2114">
            <v>4300</v>
          </cell>
        </row>
        <row r="2115">
          <cell r="B2115" t="str">
            <v>30903032704</v>
          </cell>
          <cell r="C2115" t="str">
            <v>30903</v>
          </cell>
          <cell r="D2115">
            <v>2704</v>
          </cell>
          <cell r="E2115">
            <v>32400</v>
          </cell>
          <cell r="F2115">
            <v>2700</v>
          </cell>
          <cell r="G2115">
            <v>2700</v>
          </cell>
          <cell r="H2115">
            <v>2700</v>
          </cell>
          <cell r="I2115">
            <v>2700</v>
          </cell>
          <cell r="J2115">
            <v>2700</v>
          </cell>
          <cell r="K2115">
            <v>2700</v>
          </cell>
          <cell r="L2115">
            <v>2700</v>
          </cell>
          <cell r="M2115">
            <v>2700</v>
          </cell>
          <cell r="N2115">
            <v>2700</v>
          </cell>
          <cell r="O2115">
            <v>2700</v>
          </cell>
          <cell r="P2115">
            <v>2700</v>
          </cell>
          <cell r="Q2115">
            <v>2700</v>
          </cell>
        </row>
        <row r="2116">
          <cell r="B2116" t="str">
            <v>30903032705</v>
          </cell>
          <cell r="C2116" t="str">
            <v>30903</v>
          </cell>
          <cell r="D2116">
            <v>2705</v>
          </cell>
          <cell r="E2116">
            <v>68400</v>
          </cell>
          <cell r="F2116">
            <v>5700</v>
          </cell>
          <cell r="G2116">
            <v>5700</v>
          </cell>
          <cell r="H2116">
            <v>5700</v>
          </cell>
          <cell r="I2116">
            <v>5700</v>
          </cell>
          <cell r="J2116">
            <v>5700</v>
          </cell>
          <cell r="K2116">
            <v>5700</v>
          </cell>
          <cell r="L2116">
            <v>5700</v>
          </cell>
          <cell r="M2116">
            <v>5700</v>
          </cell>
          <cell r="N2116">
            <v>5700</v>
          </cell>
          <cell r="O2116">
            <v>5700</v>
          </cell>
          <cell r="P2116">
            <v>5700</v>
          </cell>
          <cell r="Q2116">
            <v>5700</v>
          </cell>
        </row>
        <row r="2117">
          <cell r="B2117" t="str">
            <v>30903032900</v>
          </cell>
          <cell r="C2117" t="str">
            <v>30903</v>
          </cell>
          <cell r="D2117">
            <v>2900</v>
          </cell>
          <cell r="E2117">
            <v>93600</v>
          </cell>
          <cell r="F2117">
            <v>7800</v>
          </cell>
          <cell r="G2117">
            <v>7800</v>
          </cell>
          <cell r="H2117">
            <v>7800</v>
          </cell>
          <cell r="I2117">
            <v>7800</v>
          </cell>
          <cell r="J2117">
            <v>7800</v>
          </cell>
          <cell r="K2117">
            <v>7800</v>
          </cell>
          <cell r="L2117">
            <v>7800</v>
          </cell>
          <cell r="M2117">
            <v>7800</v>
          </cell>
          <cell r="N2117">
            <v>7800</v>
          </cell>
          <cell r="O2117">
            <v>7800</v>
          </cell>
          <cell r="P2117">
            <v>7800</v>
          </cell>
          <cell r="Q2117">
            <v>7800</v>
          </cell>
        </row>
        <row r="2118">
          <cell r="B2118" t="str">
            <v>30903032907</v>
          </cell>
          <cell r="C2118" t="str">
            <v>30903</v>
          </cell>
          <cell r="D2118">
            <v>2907</v>
          </cell>
          <cell r="E2118">
            <v>24000</v>
          </cell>
          <cell r="F2118">
            <v>2000</v>
          </cell>
          <cell r="G2118">
            <v>2000</v>
          </cell>
          <cell r="H2118">
            <v>2000</v>
          </cell>
          <cell r="I2118">
            <v>2000</v>
          </cell>
          <cell r="J2118">
            <v>2000</v>
          </cell>
          <cell r="K2118">
            <v>2000</v>
          </cell>
          <cell r="L2118">
            <v>2000</v>
          </cell>
          <cell r="M2118">
            <v>2000</v>
          </cell>
          <cell r="N2118">
            <v>2000</v>
          </cell>
          <cell r="O2118">
            <v>2000</v>
          </cell>
          <cell r="P2118">
            <v>2000</v>
          </cell>
          <cell r="Q2118">
            <v>2000</v>
          </cell>
        </row>
        <row r="2119">
          <cell r="B2119" t="str">
            <v>30903032908</v>
          </cell>
          <cell r="C2119" t="str">
            <v>30903</v>
          </cell>
          <cell r="D2119">
            <v>2908</v>
          </cell>
          <cell r="E2119">
            <v>36000</v>
          </cell>
          <cell r="F2119">
            <v>3000</v>
          </cell>
          <cell r="G2119">
            <v>3000</v>
          </cell>
          <cell r="H2119">
            <v>3000</v>
          </cell>
          <cell r="I2119">
            <v>3000</v>
          </cell>
          <cell r="J2119">
            <v>3000</v>
          </cell>
          <cell r="K2119">
            <v>3000</v>
          </cell>
          <cell r="L2119">
            <v>3000</v>
          </cell>
          <cell r="M2119">
            <v>3000</v>
          </cell>
          <cell r="N2119">
            <v>3000</v>
          </cell>
          <cell r="O2119">
            <v>3000</v>
          </cell>
          <cell r="P2119">
            <v>3000</v>
          </cell>
          <cell r="Q2119">
            <v>3000</v>
          </cell>
        </row>
        <row r="2120">
          <cell r="B2120" t="str">
            <v>30903033101</v>
          </cell>
          <cell r="C2120" t="str">
            <v>30903</v>
          </cell>
          <cell r="D2120">
            <v>3101</v>
          </cell>
          <cell r="E2120">
            <v>354000</v>
          </cell>
          <cell r="F2120">
            <v>29500</v>
          </cell>
          <cell r="G2120">
            <v>29500</v>
          </cell>
          <cell r="H2120">
            <v>29500</v>
          </cell>
          <cell r="I2120">
            <v>29500</v>
          </cell>
          <cell r="J2120">
            <v>29500</v>
          </cell>
          <cell r="K2120">
            <v>29500</v>
          </cell>
          <cell r="L2120">
            <v>29500</v>
          </cell>
          <cell r="M2120">
            <v>29500</v>
          </cell>
          <cell r="N2120">
            <v>29500</v>
          </cell>
          <cell r="O2120">
            <v>29500</v>
          </cell>
          <cell r="P2120">
            <v>29500</v>
          </cell>
          <cell r="Q2120">
            <v>29500</v>
          </cell>
        </row>
        <row r="2121">
          <cell r="B2121" t="str">
            <v>30903033103</v>
          </cell>
          <cell r="C2121" t="str">
            <v>30903</v>
          </cell>
          <cell r="D2121">
            <v>3103</v>
          </cell>
          <cell r="E2121">
            <v>340800</v>
          </cell>
          <cell r="F2121">
            <v>28400</v>
          </cell>
          <cell r="G2121">
            <v>28400</v>
          </cell>
          <cell r="H2121">
            <v>28400</v>
          </cell>
          <cell r="I2121">
            <v>28400</v>
          </cell>
          <cell r="J2121">
            <v>28400</v>
          </cell>
          <cell r="K2121">
            <v>28400</v>
          </cell>
          <cell r="L2121">
            <v>28400</v>
          </cell>
          <cell r="M2121">
            <v>28400</v>
          </cell>
          <cell r="N2121">
            <v>28400</v>
          </cell>
          <cell r="O2121">
            <v>28400</v>
          </cell>
          <cell r="P2121">
            <v>28400</v>
          </cell>
          <cell r="Q2121">
            <v>28400</v>
          </cell>
        </row>
        <row r="2122">
          <cell r="B2122" t="str">
            <v>30903033302</v>
          </cell>
          <cell r="C2122" t="str">
            <v>30903</v>
          </cell>
          <cell r="D2122">
            <v>3302</v>
          </cell>
          <cell r="E2122">
            <v>1025800</v>
          </cell>
          <cell r="F2122">
            <v>85483</v>
          </cell>
          <cell r="G2122">
            <v>85483</v>
          </cell>
          <cell r="H2122">
            <v>85483</v>
          </cell>
          <cell r="I2122">
            <v>85483</v>
          </cell>
          <cell r="J2122">
            <v>85483</v>
          </cell>
          <cell r="K2122">
            <v>85483</v>
          </cell>
          <cell r="L2122">
            <v>85483</v>
          </cell>
          <cell r="M2122">
            <v>85483</v>
          </cell>
          <cell r="N2122">
            <v>85483</v>
          </cell>
          <cell r="O2122">
            <v>85483</v>
          </cell>
          <cell r="P2122">
            <v>85483</v>
          </cell>
          <cell r="Q2122">
            <v>85487</v>
          </cell>
        </row>
        <row r="2123">
          <cell r="B2123" t="str">
            <v>30903033303</v>
          </cell>
          <cell r="C2123" t="str">
            <v>30903</v>
          </cell>
          <cell r="D2123">
            <v>3303</v>
          </cell>
          <cell r="E2123">
            <v>85200</v>
          </cell>
          <cell r="F2123">
            <v>7100</v>
          </cell>
          <cell r="G2123">
            <v>7100</v>
          </cell>
          <cell r="H2123">
            <v>7100</v>
          </cell>
          <cell r="I2123">
            <v>7100</v>
          </cell>
          <cell r="J2123">
            <v>7100</v>
          </cell>
          <cell r="K2123">
            <v>7100</v>
          </cell>
          <cell r="L2123">
            <v>7100</v>
          </cell>
          <cell r="M2123">
            <v>7100</v>
          </cell>
          <cell r="N2123">
            <v>7100</v>
          </cell>
          <cell r="O2123">
            <v>7100</v>
          </cell>
          <cell r="P2123">
            <v>7100</v>
          </cell>
          <cell r="Q2123">
            <v>7100</v>
          </cell>
        </row>
        <row r="2124">
          <cell r="B2124" t="str">
            <v>30904071302</v>
          </cell>
          <cell r="C2124" t="str">
            <v>30904</v>
          </cell>
          <cell r="D2124">
            <v>1302</v>
          </cell>
          <cell r="E2124">
            <v>15000</v>
          </cell>
          <cell r="F2124">
            <v>1250</v>
          </cell>
          <cell r="G2124">
            <v>1250</v>
          </cell>
          <cell r="H2124">
            <v>1250</v>
          </cell>
          <cell r="I2124">
            <v>1250</v>
          </cell>
          <cell r="J2124">
            <v>1250</v>
          </cell>
          <cell r="K2124">
            <v>1250</v>
          </cell>
          <cell r="L2124">
            <v>1250</v>
          </cell>
          <cell r="M2124">
            <v>1250</v>
          </cell>
          <cell r="N2124">
            <v>1250</v>
          </cell>
          <cell r="O2124">
            <v>1250</v>
          </cell>
          <cell r="P2124">
            <v>1250</v>
          </cell>
          <cell r="Q2124">
            <v>1250</v>
          </cell>
        </row>
        <row r="2125">
          <cell r="B2125" t="str">
            <v>30904072103</v>
          </cell>
          <cell r="C2125" t="str">
            <v>30904</v>
          </cell>
          <cell r="D2125">
            <v>2103</v>
          </cell>
          <cell r="E2125">
            <v>30500</v>
          </cell>
          <cell r="F2125">
            <v>2541</v>
          </cell>
          <cell r="G2125">
            <v>2541</v>
          </cell>
          <cell r="H2125">
            <v>2541</v>
          </cell>
          <cell r="I2125">
            <v>2541</v>
          </cell>
          <cell r="J2125">
            <v>2541</v>
          </cell>
          <cell r="K2125">
            <v>2541</v>
          </cell>
          <cell r="L2125">
            <v>2541</v>
          </cell>
          <cell r="M2125">
            <v>2541</v>
          </cell>
          <cell r="N2125">
            <v>2541</v>
          </cell>
          <cell r="O2125">
            <v>2541</v>
          </cell>
          <cell r="P2125">
            <v>2541</v>
          </cell>
          <cell r="Q2125">
            <v>2549</v>
          </cell>
        </row>
        <row r="2126">
          <cell r="B2126" t="str">
            <v>30904072202</v>
          </cell>
          <cell r="C2126" t="str">
            <v>30904</v>
          </cell>
          <cell r="D2126">
            <v>2202</v>
          </cell>
          <cell r="E2126">
            <v>117500</v>
          </cell>
          <cell r="F2126">
            <v>9791</v>
          </cell>
          <cell r="G2126">
            <v>9791</v>
          </cell>
          <cell r="H2126">
            <v>9791</v>
          </cell>
          <cell r="I2126">
            <v>9791</v>
          </cell>
          <cell r="J2126">
            <v>9791</v>
          </cell>
          <cell r="K2126">
            <v>9791</v>
          </cell>
          <cell r="L2126">
            <v>9791</v>
          </cell>
          <cell r="M2126">
            <v>9791</v>
          </cell>
          <cell r="N2126">
            <v>9791</v>
          </cell>
          <cell r="O2126">
            <v>9791</v>
          </cell>
          <cell r="P2126">
            <v>9791</v>
          </cell>
          <cell r="Q2126">
            <v>9799</v>
          </cell>
        </row>
        <row r="2127">
          <cell r="B2127" t="str">
            <v>30904072207</v>
          </cell>
          <cell r="C2127" t="str">
            <v>30904</v>
          </cell>
          <cell r="D2127">
            <v>2207</v>
          </cell>
          <cell r="E2127">
            <v>24000</v>
          </cell>
          <cell r="F2127">
            <v>2000</v>
          </cell>
          <cell r="G2127">
            <v>2000</v>
          </cell>
          <cell r="H2127">
            <v>2000</v>
          </cell>
          <cell r="I2127">
            <v>2000</v>
          </cell>
          <cell r="J2127">
            <v>2000</v>
          </cell>
          <cell r="K2127">
            <v>2000</v>
          </cell>
          <cell r="L2127">
            <v>2000</v>
          </cell>
          <cell r="M2127">
            <v>2000</v>
          </cell>
          <cell r="N2127">
            <v>2000</v>
          </cell>
          <cell r="O2127">
            <v>2000</v>
          </cell>
          <cell r="P2127">
            <v>2000</v>
          </cell>
          <cell r="Q2127">
            <v>2000</v>
          </cell>
        </row>
        <row r="2128">
          <cell r="B2128" t="str">
            <v>30904072208</v>
          </cell>
          <cell r="C2128" t="str">
            <v>30904</v>
          </cell>
          <cell r="D2128">
            <v>2208</v>
          </cell>
          <cell r="E2128">
            <v>4100</v>
          </cell>
          <cell r="F2128">
            <v>341</v>
          </cell>
          <cell r="G2128">
            <v>341</v>
          </cell>
          <cell r="H2128">
            <v>341</v>
          </cell>
          <cell r="I2128">
            <v>341</v>
          </cell>
          <cell r="J2128">
            <v>341</v>
          </cell>
          <cell r="K2128">
            <v>341</v>
          </cell>
          <cell r="L2128">
            <v>341</v>
          </cell>
          <cell r="M2128">
            <v>341</v>
          </cell>
          <cell r="N2128">
            <v>341</v>
          </cell>
          <cell r="O2128">
            <v>341</v>
          </cell>
          <cell r="P2128">
            <v>341</v>
          </cell>
          <cell r="Q2128">
            <v>349</v>
          </cell>
        </row>
        <row r="2129">
          <cell r="B2129" t="str">
            <v>30904072306</v>
          </cell>
          <cell r="C2129" t="str">
            <v>30904</v>
          </cell>
          <cell r="D2129">
            <v>2306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</row>
        <row r="2130">
          <cell r="B2130" t="str">
            <v>30904072701</v>
          </cell>
          <cell r="C2130" t="str">
            <v>30904</v>
          </cell>
          <cell r="D2130">
            <v>2701</v>
          </cell>
          <cell r="E2130">
            <v>18000</v>
          </cell>
          <cell r="F2130">
            <v>1500</v>
          </cell>
          <cell r="G2130">
            <v>1500</v>
          </cell>
          <cell r="H2130">
            <v>1500</v>
          </cell>
          <cell r="I2130">
            <v>1500</v>
          </cell>
          <cell r="J2130">
            <v>1500</v>
          </cell>
          <cell r="K2130">
            <v>1500</v>
          </cell>
          <cell r="L2130">
            <v>1500</v>
          </cell>
          <cell r="M2130">
            <v>1500</v>
          </cell>
          <cell r="N2130">
            <v>1500</v>
          </cell>
          <cell r="O2130">
            <v>1500</v>
          </cell>
          <cell r="P2130">
            <v>1500</v>
          </cell>
          <cell r="Q2130">
            <v>1500</v>
          </cell>
        </row>
        <row r="2131">
          <cell r="B2131" t="str">
            <v>30904072702</v>
          </cell>
          <cell r="C2131" t="str">
            <v>30904</v>
          </cell>
          <cell r="D2131">
            <v>2702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</row>
        <row r="2132">
          <cell r="B2132" t="str">
            <v>30904072705</v>
          </cell>
          <cell r="C2132" t="str">
            <v>30904</v>
          </cell>
          <cell r="D2132">
            <v>2705</v>
          </cell>
          <cell r="E2132">
            <v>8400</v>
          </cell>
          <cell r="F2132">
            <v>700</v>
          </cell>
          <cell r="G2132">
            <v>700</v>
          </cell>
          <cell r="H2132">
            <v>700</v>
          </cell>
          <cell r="I2132">
            <v>700</v>
          </cell>
          <cell r="J2132">
            <v>700</v>
          </cell>
          <cell r="K2132">
            <v>700</v>
          </cell>
          <cell r="L2132">
            <v>700</v>
          </cell>
          <cell r="M2132">
            <v>700</v>
          </cell>
          <cell r="N2132">
            <v>700</v>
          </cell>
          <cell r="O2132">
            <v>700</v>
          </cell>
          <cell r="P2132">
            <v>700</v>
          </cell>
          <cell r="Q2132">
            <v>700</v>
          </cell>
        </row>
        <row r="2133">
          <cell r="B2133" t="str">
            <v>30904072900</v>
          </cell>
          <cell r="C2133" t="str">
            <v>30904</v>
          </cell>
          <cell r="D2133">
            <v>2900</v>
          </cell>
          <cell r="E2133">
            <v>40800</v>
          </cell>
          <cell r="F2133">
            <v>3400</v>
          </cell>
          <cell r="G2133">
            <v>3400</v>
          </cell>
          <cell r="H2133">
            <v>3400</v>
          </cell>
          <cell r="I2133">
            <v>3400</v>
          </cell>
          <cell r="J2133">
            <v>3400</v>
          </cell>
          <cell r="K2133">
            <v>3400</v>
          </cell>
          <cell r="L2133">
            <v>3400</v>
          </cell>
          <cell r="M2133">
            <v>3400</v>
          </cell>
          <cell r="N2133">
            <v>3400</v>
          </cell>
          <cell r="O2133">
            <v>3400</v>
          </cell>
          <cell r="P2133">
            <v>3400</v>
          </cell>
          <cell r="Q2133">
            <v>3400</v>
          </cell>
        </row>
        <row r="2134">
          <cell r="B2134" t="str">
            <v>30904072907</v>
          </cell>
          <cell r="C2134" t="str">
            <v>30904</v>
          </cell>
          <cell r="D2134">
            <v>2907</v>
          </cell>
          <cell r="E2134">
            <v>18000</v>
          </cell>
          <cell r="F2134">
            <v>1500</v>
          </cell>
          <cell r="G2134">
            <v>1500</v>
          </cell>
          <cell r="H2134">
            <v>1500</v>
          </cell>
          <cell r="I2134">
            <v>1500</v>
          </cell>
          <cell r="J2134">
            <v>1500</v>
          </cell>
          <cell r="K2134">
            <v>1500</v>
          </cell>
          <cell r="L2134">
            <v>1500</v>
          </cell>
          <cell r="M2134">
            <v>1500</v>
          </cell>
          <cell r="N2134">
            <v>1500</v>
          </cell>
          <cell r="O2134">
            <v>1500</v>
          </cell>
          <cell r="P2134">
            <v>1500</v>
          </cell>
          <cell r="Q2134">
            <v>1500</v>
          </cell>
        </row>
        <row r="2135">
          <cell r="B2135" t="str">
            <v>30904072908</v>
          </cell>
          <cell r="C2135" t="str">
            <v>30904</v>
          </cell>
          <cell r="D2135">
            <v>2908</v>
          </cell>
          <cell r="E2135">
            <v>18900</v>
          </cell>
          <cell r="F2135">
            <v>1575</v>
          </cell>
          <cell r="G2135">
            <v>1575</v>
          </cell>
          <cell r="H2135">
            <v>1575</v>
          </cell>
          <cell r="I2135">
            <v>1575</v>
          </cell>
          <cell r="J2135">
            <v>1575</v>
          </cell>
          <cell r="K2135">
            <v>1575</v>
          </cell>
          <cell r="L2135">
            <v>1575</v>
          </cell>
          <cell r="M2135">
            <v>1575</v>
          </cell>
          <cell r="N2135">
            <v>1575</v>
          </cell>
          <cell r="O2135">
            <v>1575</v>
          </cell>
          <cell r="P2135">
            <v>1575</v>
          </cell>
          <cell r="Q2135">
            <v>1575</v>
          </cell>
        </row>
        <row r="2136">
          <cell r="B2136" t="str">
            <v>30904073101</v>
          </cell>
          <cell r="C2136" t="str">
            <v>30904</v>
          </cell>
          <cell r="D2136">
            <v>3101</v>
          </cell>
          <cell r="E2136">
            <v>57000</v>
          </cell>
          <cell r="F2136">
            <v>4750</v>
          </cell>
          <cell r="G2136">
            <v>4750</v>
          </cell>
          <cell r="H2136">
            <v>4750</v>
          </cell>
          <cell r="I2136">
            <v>4750</v>
          </cell>
          <cell r="J2136">
            <v>4750</v>
          </cell>
          <cell r="K2136">
            <v>4750</v>
          </cell>
          <cell r="L2136">
            <v>4750</v>
          </cell>
          <cell r="M2136">
            <v>4750</v>
          </cell>
          <cell r="N2136">
            <v>4750</v>
          </cell>
          <cell r="O2136">
            <v>4750</v>
          </cell>
          <cell r="P2136">
            <v>4750</v>
          </cell>
          <cell r="Q2136">
            <v>4750</v>
          </cell>
        </row>
        <row r="2137">
          <cell r="B2137" t="str">
            <v>30904073103</v>
          </cell>
          <cell r="C2137" t="str">
            <v>30904</v>
          </cell>
          <cell r="D2137">
            <v>3103</v>
          </cell>
          <cell r="E2137">
            <v>22800</v>
          </cell>
          <cell r="F2137">
            <v>1900</v>
          </cell>
          <cell r="G2137">
            <v>1900</v>
          </cell>
          <cell r="H2137">
            <v>1900</v>
          </cell>
          <cell r="I2137">
            <v>1900</v>
          </cell>
          <cell r="J2137">
            <v>1900</v>
          </cell>
          <cell r="K2137">
            <v>1900</v>
          </cell>
          <cell r="L2137">
            <v>1900</v>
          </cell>
          <cell r="M2137">
            <v>1900</v>
          </cell>
          <cell r="N2137">
            <v>1900</v>
          </cell>
          <cell r="O2137">
            <v>1900</v>
          </cell>
          <cell r="P2137">
            <v>1900</v>
          </cell>
          <cell r="Q2137">
            <v>1900</v>
          </cell>
        </row>
        <row r="2138">
          <cell r="B2138" t="str">
            <v>30904073106</v>
          </cell>
          <cell r="C2138" t="str">
            <v>30904</v>
          </cell>
          <cell r="D2138">
            <v>3106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</row>
        <row r="2139">
          <cell r="B2139" t="str">
            <v>30904073111</v>
          </cell>
          <cell r="C2139" t="str">
            <v>30904</v>
          </cell>
          <cell r="D2139">
            <v>3111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</row>
        <row r="2140">
          <cell r="B2140" t="str">
            <v>30904073302</v>
          </cell>
          <cell r="C2140" t="str">
            <v>30904</v>
          </cell>
          <cell r="D2140">
            <v>3302</v>
          </cell>
          <cell r="E2140">
            <v>470000</v>
          </cell>
          <cell r="F2140">
            <v>39166</v>
          </cell>
          <cell r="G2140">
            <v>39166</v>
          </cell>
          <cell r="H2140">
            <v>39166</v>
          </cell>
          <cell r="I2140">
            <v>39166</v>
          </cell>
          <cell r="J2140">
            <v>39166</v>
          </cell>
          <cell r="K2140">
            <v>39166</v>
          </cell>
          <cell r="L2140">
            <v>39166</v>
          </cell>
          <cell r="M2140">
            <v>39166</v>
          </cell>
          <cell r="N2140">
            <v>39166</v>
          </cell>
          <cell r="O2140">
            <v>39166</v>
          </cell>
          <cell r="P2140">
            <v>39166</v>
          </cell>
          <cell r="Q2140">
            <v>39174</v>
          </cell>
        </row>
        <row r="2141">
          <cell r="B2141" t="str">
            <v>30904073303</v>
          </cell>
          <cell r="C2141" t="str">
            <v>30904</v>
          </cell>
          <cell r="D2141">
            <v>3303</v>
          </cell>
          <cell r="E2141">
            <v>12000</v>
          </cell>
          <cell r="F2141">
            <v>1000</v>
          </cell>
          <cell r="G2141">
            <v>1000</v>
          </cell>
          <cell r="H2141">
            <v>1000</v>
          </cell>
          <cell r="I2141">
            <v>1000</v>
          </cell>
          <cell r="J2141">
            <v>1000</v>
          </cell>
          <cell r="K2141">
            <v>1000</v>
          </cell>
          <cell r="L2141">
            <v>1000</v>
          </cell>
          <cell r="M2141">
            <v>1000</v>
          </cell>
          <cell r="N2141">
            <v>1000</v>
          </cell>
          <cell r="O2141">
            <v>1000</v>
          </cell>
          <cell r="P2141">
            <v>1000</v>
          </cell>
          <cell r="Q2141">
            <v>1000</v>
          </cell>
        </row>
        <row r="2142">
          <cell r="B2142" t="str">
            <v>30904073401</v>
          </cell>
          <cell r="C2142" t="str">
            <v>30904</v>
          </cell>
          <cell r="D2142">
            <v>3401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</row>
        <row r="2143">
          <cell r="B2143" t="str">
            <v>30904073402</v>
          </cell>
          <cell r="C2143" t="str">
            <v>30904</v>
          </cell>
          <cell r="D2143">
            <v>3402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</row>
        <row r="2144">
          <cell r="B2144" t="str">
            <v>30905031302</v>
          </cell>
          <cell r="C2144" t="str">
            <v>30905</v>
          </cell>
          <cell r="D2144">
            <v>1302</v>
          </cell>
          <cell r="E2144">
            <v>36000</v>
          </cell>
          <cell r="F2144">
            <v>3000</v>
          </cell>
          <cell r="G2144">
            <v>3000</v>
          </cell>
          <cell r="H2144">
            <v>3000</v>
          </cell>
          <cell r="I2144">
            <v>3000</v>
          </cell>
          <cell r="J2144">
            <v>3000</v>
          </cell>
          <cell r="K2144">
            <v>3000</v>
          </cell>
          <cell r="L2144">
            <v>3000</v>
          </cell>
          <cell r="M2144">
            <v>3000</v>
          </cell>
          <cell r="N2144">
            <v>3000</v>
          </cell>
          <cell r="O2144">
            <v>3000</v>
          </cell>
          <cell r="P2144">
            <v>3000</v>
          </cell>
          <cell r="Q2144">
            <v>3000</v>
          </cell>
        </row>
        <row r="2145">
          <cell r="B2145" t="str">
            <v>30905032103</v>
          </cell>
          <cell r="C2145" t="str">
            <v>30905</v>
          </cell>
          <cell r="D2145">
            <v>2103</v>
          </cell>
          <cell r="E2145">
            <v>8400</v>
          </cell>
          <cell r="F2145">
            <v>700</v>
          </cell>
          <cell r="G2145">
            <v>700</v>
          </cell>
          <cell r="H2145">
            <v>700</v>
          </cell>
          <cell r="I2145">
            <v>700</v>
          </cell>
          <cell r="J2145">
            <v>700</v>
          </cell>
          <cell r="K2145">
            <v>700</v>
          </cell>
          <cell r="L2145">
            <v>700</v>
          </cell>
          <cell r="M2145">
            <v>700</v>
          </cell>
          <cell r="N2145">
            <v>700</v>
          </cell>
          <cell r="O2145">
            <v>700</v>
          </cell>
          <cell r="P2145">
            <v>700</v>
          </cell>
          <cell r="Q2145">
            <v>700</v>
          </cell>
        </row>
        <row r="2146">
          <cell r="B2146" t="str">
            <v>30905032202</v>
          </cell>
          <cell r="C2146" t="str">
            <v>30905</v>
          </cell>
          <cell r="D2146">
            <v>2202</v>
          </cell>
          <cell r="E2146">
            <v>38700</v>
          </cell>
          <cell r="F2146">
            <v>3225</v>
          </cell>
          <cell r="G2146">
            <v>3225</v>
          </cell>
          <cell r="H2146">
            <v>3225</v>
          </cell>
          <cell r="I2146">
            <v>3225</v>
          </cell>
          <cell r="J2146">
            <v>3225</v>
          </cell>
          <cell r="K2146">
            <v>3225</v>
          </cell>
          <cell r="L2146">
            <v>3225</v>
          </cell>
          <cell r="M2146">
            <v>3225</v>
          </cell>
          <cell r="N2146">
            <v>3225</v>
          </cell>
          <cell r="O2146">
            <v>3225</v>
          </cell>
          <cell r="P2146">
            <v>3225</v>
          </cell>
          <cell r="Q2146">
            <v>3225</v>
          </cell>
        </row>
        <row r="2147">
          <cell r="B2147" t="str">
            <v>30905032207</v>
          </cell>
          <cell r="C2147" t="str">
            <v>30905</v>
          </cell>
          <cell r="D2147">
            <v>2207</v>
          </cell>
          <cell r="E2147">
            <v>24000</v>
          </cell>
          <cell r="F2147">
            <v>2000</v>
          </cell>
          <cell r="G2147">
            <v>2000</v>
          </cell>
          <cell r="H2147">
            <v>2000</v>
          </cell>
          <cell r="I2147">
            <v>2000</v>
          </cell>
          <cell r="J2147">
            <v>2000</v>
          </cell>
          <cell r="K2147">
            <v>2000</v>
          </cell>
          <cell r="L2147">
            <v>2000</v>
          </cell>
          <cell r="M2147">
            <v>2000</v>
          </cell>
          <cell r="N2147">
            <v>2000</v>
          </cell>
          <cell r="O2147">
            <v>2000</v>
          </cell>
          <cell r="P2147">
            <v>2000</v>
          </cell>
          <cell r="Q2147">
            <v>2000</v>
          </cell>
        </row>
        <row r="2148">
          <cell r="B2148" t="str">
            <v>30905032208</v>
          </cell>
          <cell r="C2148" t="str">
            <v>30905</v>
          </cell>
          <cell r="D2148">
            <v>2208</v>
          </cell>
          <cell r="E2148">
            <v>1380</v>
          </cell>
          <cell r="F2148">
            <v>115</v>
          </cell>
          <cell r="G2148">
            <v>115</v>
          </cell>
          <cell r="H2148">
            <v>115</v>
          </cell>
          <cell r="I2148">
            <v>115</v>
          </cell>
          <cell r="J2148">
            <v>115</v>
          </cell>
          <cell r="K2148">
            <v>115</v>
          </cell>
          <cell r="L2148">
            <v>115</v>
          </cell>
          <cell r="M2148">
            <v>115</v>
          </cell>
          <cell r="N2148">
            <v>115</v>
          </cell>
          <cell r="O2148">
            <v>115</v>
          </cell>
          <cell r="P2148">
            <v>115</v>
          </cell>
          <cell r="Q2148">
            <v>115</v>
          </cell>
        </row>
        <row r="2149">
          <cell r="B2149" t="str">
            <v>30905032701</v>
          </cell>
          <cell r="C2149" t="str">
            <v>30905</v>
          </cell>
          <cell r="D2149">
            <v>2701</v>
          </cell>
          <cell r="E2149">
            <v>15000</v>
          </cell>
          <cell r="F2149">
            <v>1250</v>
          </cell>
          <cell r="G2149">
            <v>1250</v>
          </cell>
          <cell r="H2149">
            <v>1250</v>
          </cell>
          <cell r="I2149">
            <v>1250</v>
          </cell>
          <cell r="J2149">
            <v>1250</v>
          </cell>
          <cell r="K2149">
            <v>1250</v>
          </cell>
          <cell r="L2149">
            <v>1250</v>
          </cell>
          <cell r="M2149">
            <v>1250</v>
          </cell>
          <cell r="N2149">
            <v>1250</v>
          </cell>
          <cell r="O2149">
            <v>1250</v>
          </cell>
          <cell r="P2149">
            <v>1250</v>
          </cell>
          <cell r="Q2149">
            <v>1250</v>
          </cell>
        </row>
        <row r="2150">
          <cell r="B2150" t="str">
            <v>30905032702</v>
          </cell>
          <cell r="C2150" t="str">
            <v>30905</v>
          </cell>
          <cell r="D2150">
            <v>2702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</row>
        <row r="2151">
          <cell r="B2151" t="str">
            <v>30905032705</v>
          </cell>
          <cell r="C2151" t="str">
            <v>30905</v>
          </cell>
          <cell r="D2151">
            <v>2705</v>
          </cell>
          <cell r="E2151">
            <v>6000</v>
          </cell>
          <cell r="F2151">
            <v>500</v>
          </cell>
          <cell r="G2151">
            <v>500</v>
          </cell>
          <cell r="H2151">
            <v>500</v>
          </cell>
          <cell r="I2151">
            <v>500</v>
          </cell>
          <cell r="J2151">
            <v>500</v>
          </cell>
          <cell r="K2151">
            <v>500</v>
          </cell>
          <cell r="L2151">
            <v>500</v>
          </cell>
          <cell r="M2151">
            <v>500</v>
          </cell>
          <cell r="N2151">
            <v>500</v>
          </cell>
          <cell r="O2151">
            <v>500</v>
          </cell>
          <cell r="P2151">
            <v>500</v>
          </cell>
          <cell r="Q2151">
            <v>500</v>
          </cell>
        </row>
        <row r="2152">
          <cell r="B2152" t="str">
            <v>30905032900</v>
          </cell>
          <cell r="C2152" t="str">
            <v>30905</v>
          </cell>
          <cell r="D2152">
            <v>2900</v>
          </cell>
          <cell r="E2152">
            <v>12000</v>
          </cell>
          <cell r="F2152">
            <v>1000</v>
          </cell>
          <cell r="G2152">
            <v>1000</v>
          </cell>
          <cell r="H2152">
            <v>1000</v>
          </cell>
          <cell r="I2152">
            <v>1000</v>
          </cell>
          <cell r="J2152">
            <v>1000</v>
          </cell>
          <cell r="K2152">
            <v>1000</v>
          </cell>
          <cell r="L2152">
            <v>1000</v>
          </cell>
          <cell r="M2152">
            <v>1000</v>
          </cell>
          <cell r="N2152">
            <v>1000</v>
          </cell>
          <cell r="O2152">
            <v>1000</v>
          </cell>
          <cell r="P2152">
            <v>1000</v>
          </cell>
          <cell r="Q2152">
            <v>1000</v>
          </cell>
        </row>
        <row r="2153">
          <cell r="B2153" t="str">
            <v>30905032908</v>
          </cell>
          <cell r="C2153" t="str">
            <v>30905</v>
          </cell>
          <cell r="D2153">
            <v>2908</v>
          </cell>
          <cell r="E2153">
            <v>18900</v>
          </cell>
          <cell r="F2153">
            <v>1575</v>
          </cell>
          <cell r="G2153">
            <v>1575</v>
          </cell>
          <cell r="H2153">
            <v>1575</v>
          </cell>
          <cell r="I2153">
            <v>1575</v>
          </cell>
          <cell r="J2153">
            <v>1575</v>
          </cell>
          <cell r="K2153">
            <v>1575</v>
          </cell>
          <cell r="L2153">
            <v>1575</v>
          </cell>
          <cell r="M2153">
            <v>1575</v>
          </cell>
          <cell r="N2153">
            <v>1575</v>
          </cell>
          <cell r="O2153">
            <v>1575</v>
          </cell>
          <cell r="P2153">
            <v>1575</v>
          </cell>
          <cell r="Q2153">
            <v>1575</v>
          </cell>
        </row>
        <row r="2154">
          <cell r="B2154" t="str">
            <v>30905033101</v>
          </cell>
          <cell r="C2154" t="str">
            <v>30905</v>
          </cell>
          <cell r="D2154">
            <v>3101</v>
          </cell>
          <cell r="E2154">
            <v>14000</v>
          </cell>
          <cell r="F2154">
            <v>1166</v>
          </cell>
          <cell r="G2154">
            <v>1166</v>
          </cell>
          <cell r="H2154">
            <v>1166</v>
          </cell>
          <cell r="I2154">
            <v>1166</v>
          </cell>
          <cell r="J2154">
            <v>1166</v>
          </cell>
          <cell r="K2154">
            <v>1166</v>
          </cell>
          <cell r="L2154">
            <v>1166</v>
          </cell>
          <cell r="M2154">
            <v>1166</v>
          </cell>
          <cell r="N2154">
            <v>1166</v>
          </cell>
          <cell r="O2154">
            <v>1166</v>
          </cell>
          <cell r="P2154">
            <v>1166</v>
          </cell>
          <cell r="Q2154">
            <v>1174</v>
          </cell>
        </row>
        <row r="2155">
          <cell r="B2155" t="str">
            <v>30905033103</v>
          </cell>
          <cell r="C2155" t="str">
            <v>30905</v>
          </cell>
          <cell r="D2155">
            <v>3103</v>
          </cell>
          <cell r="E2155">
            <v>6000</v>
          </cell>
          <cell r="F2155">
            <v>500</v>
          </cell>
          <cell r="G2155">
            <v>500</v>
          </cell>
          <cell r="H2155">
            <v>500</v>
          </cell>
          <cell r="I2155">
            <v>500</v>
          </cell>
          <cell r="J2155">
            <v>500</v>
          </cell>
          <cell r="K2155">
            <v>500</v>
          </cell>
          <cell r="L2155">
            <v>500</v>
          </cell>
          <cell r="M2155">
            <v>500</v>
          </cell>
          <cell r="N2155">
            <v>500</v>
          </cell>
          <cell r="O2155">
            <v>500</v>
          </cell>
          <cell r="P2155">
            <v>500</v>
          </cell>
          <cell r="Q2155">
            <v>500</v>
          </cell>
        </row>
        <row r="2156">
          <cell r="B2156" t="str">
            <v>30905033106</v>
          </cell>
          <cell r="C2156" t="str">
            <v>30905</v>
          </cell>
          <cell r="D2156">
            <v>3106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</row>
        <row r="2157">
          <cell r="B2157" t="str">
            <v>30905033302</v>
          </cell>
          <cell r="C2157" t="str">
            <v>30905</v>
          </cell>
          <cell r="D2157">
            <v>3302</v>
          </cell>
          <cell r="E2157">
            <v>25920</v>
          </cell>
          <cell r="F2157">
            <v>2160</v>
          </cell>
          <cell r="G2157">
            <v>2160</v>
          </cell>
          <cell r="H2157">
            <v>2160</v>
          </cell>
          <cell r="I2157">
            <v>2160</v>
          </cell>
          <cell r="J2157">
            <v>2160</v>
          </cell>
          <cell r="K2157">
            <v>2160</v>
          </cell>
          <cell r="L2157">
            <v>2160</v>
          </cell>
          <cell r="M2157">
            <v>2160</v>
          </cell>
          <cell r="N2157">
            <v>2160</v>
          </cell>
          <cell r="O2157">
            <v>2160</v>
          </cell>
          <cell r="P2157">
            <v>2160</v>
          </cell>
          <cell r="Q2157">
            <v>2160</v>
          </cell>
        </row>
        <row r="2158">
          <cell r="B2158" t="str">
            <v>30905033303</v>
          </cell>
          <cell r="C2158" t="str">
            <v>30905</v>
          </cell>
          <cell r="D2158">
            <v>3303</v>
          </cell>
          <cell r="E2158">
            <v>8400</v>
          </cell>
          <cell r="F2158">
            <v>700</v>
          </cell>
          <cell r="G2158">
            <v>700</v>
          </cell>
          <cell r="H2158">
            <v>700</v>
          </cell>
          <cell r="I2158">
            <v>700</v>
          </cell>
          <cell r="J2158">
            <v>700</v>
          </cell>
          <cell r="K2158">
            <v>700</v>
          </cell>
          <cell r="L2158">
            <v>700</v>
          </cell>
          <cell r="M2158">
            <v>700</v>
          </cell>
          <cell r="N2158">
            <v>700</v>
          </cell>
          <cell r="O2158">
            <v>700</v>
          </cell>
          <cell r="P2158">
            <v>700</v>
          </cell>
          <cell r="Q2158">
            <v>700</v>
          </cell>
        </row>
        <row r="2159">
          <cell r="B2159" t="str">
            <v>30905033402</v>
          </cell>
          <cell r="C2159" t="str">
            <v>30905</v>
          </cell>
          <cell r="D2159">
            <v>3402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</row>
        <row r="2160">
          <cell r="B2160" t="str">
            <v>30906031302</v>
          </cell>
          <cell r="C2160" t="str">
            <v>30906</v>
          </cell>
          <cell r="D2160">
            <v>1302</v>
          </cell>
          <cell r="E2160">
            <v>12000</v>
          </cell>
          <cell r="F2160">
            <v>1000</v>
          </cell>
          <cell r="G2160">
            <v>1000</v>
          </cell>
          <cell r="H2160">
            <v>1000</v>
          </cell>
          <cell r="I2160">
            <v>1000</v>
          </cell>
          <cell r="J2160">
            <v>1000</v>
          </cell>
          <cell r="K2160">
            <v>1000</v>
          </cell>
          <cell r="L2160">
            <v>1000</v>
          </cell>
          <cell r="M2160">
            <v>1000</v>
          </cell>
          <cell r="N2160">
            <v>1000</v>
          </cell>
          <cell r="O2160">
            <v>1000</v>
          </cell>
          <cell r="P2160">
            <v>1000</v>
          </cell>
          <cell r="Q2160">
            <v>1000</v>
          </cell>
        </row>
        <row r="2161">
          <cell r="B2161" t="str">
            <v>30906032103</v>
          </cell>
          <cell r="C2161" t="str">
            <v>30906</v>
          </cell>
          <cell r="D2161">
            <v>2103</v>
          </cell>
          <cell r="E2161">
            <v>10200</v>
          </cell>
          <cell r="F2161">
            <v>850</v>
          </cell>
          <cell r="G2161">
            <v>850</v>
          </cell>
          <cell r="H2161">
            <v>850</v>
          </cell>
          <cell r="I2161">
            <v>850</v>
          </cell>
          <cell r="J2161">
            <v>850</v>
          </cell>
          <cell r="K2161">
            <v>850</v>
          </cell>
          <cell r="L2161">
            <v>850</v>
          </cell>
          <cell r="M2161">
            <v>850</v>
          </cell>
          <cell r="N2161">
            <v>850</v>
          </cell>
          <cell r="O2161">
            <v>850</v>
          </cell>
          <cell r="P2161">
            <v>850</v>
          </cell>
          <cell r="Q2161">
            <v>850</v>
          </cell>
        </row>
        <row r="2162">
          <cell r="B2162" t="str">
            <v>30906032202</v>
          </cell>
          <cell r="C2162" t="str">
            <v>30906</v>
          </cell>
          <cell r="D2162">
            <v>2202</v>
          </cell>
          <cell r="E2162">
            <v>45600</v>
          </cell>
          <cell r="F2162">
            <v>3800</v>
          </cell>
          <cell r="G2162">
            <v>3800</v>
          </cell>
          <cell r="H2162">
            <v>3800</v>
          </cell>
          <cell r="I2162">
            <v>3800</v>
          </cell>
          <cell r="J2162">
            <v>3800</v>
          </cell>
          <cell r="K2162">
            <v>3800</v>
          </cell>
          <cell r="L2162">
            <v>3800</v>
          </cell>
          <cell r="M2162">
            <v>3800</v>
          </cell>
          <cell r="N2162">
            <v>3800</v>
          </cell>
          <cell r="O2162">
            <v>3800</v>
          </cell>
          <cell r="P2162">
            <v>3800</v>
          </cell>
          <cell r="Q2162">
            <v>3800</v>
          </cell>
        </row>
        <row r="2163">
          <cell r="B2163" t="str">
            <v>30906032207</v>
          </cell>
          <cell r="C2163" t="str">
            <v>30906</v>
          </cell>
          <cell r="D2163">
            <v>2207</v>
          </cell>
          <cell r="E2163">
            <v>24000</v>
          </cell>
          <cell r="F2163">
            <v>2000</v>
          </cell>
          <cell r="G2163">
            <v>2000</v>
          </cell>
          <cell r="H2163">
            <v>2000</v>
          </cell>
          <cell r="I2163">
            <v>2000</v>
          </cell>
          <cell r="J2163">
            <v>2000</v>
          </cell>
          <cell r="K2163">
            <v>2000</v>
          </cell>
          <cell r="L2163">
            <v>2000</v>
          </cell>
          <cell r="M2163">
            <v>2000</v>
          </cell>
          <cell r="N2163">
            <v>2000</v>
          </cell>
          <cell r="O2163">
            <v>2000</v>
          </cell>
          <cell r="P2163">
            <v>2000</v>
          </cell>
          <cell r="Q2163">
            <v>2000</v>
          </cell>
        </row>
        <row r="2164">
          <cell r="B2164" t="str">
            <v>30906032208</v>
          </cell>
          <cell r="C2164" t="str">
            <v>30906</v>
          </cell>
          <cell r="D2164">
            <v>2208</v>
          </cell>
          <cell r="E2164">
            <v>2800</v>
          </cell>
          <cell r="F2164">
            <v>233</v>
          </cell>
          <cell r="G2164">
            <v>233</v>
          </cell>
          <cell r="H2164">
            <v>233</v>
          </cell>
          <cell r="I2164">
            <v>233</v>
          </cell>
          <cell r="J2164">
            <v>233</v>
          </cell>
          <cell r="K2164">
            <v>233</v>
          </cell>
          <cell r="L2164">
            <v>233</v>
          </cell>
          <cell r="M2164">
            <v>233</v>
          </cell>
          <cell r="N2164">
            <v>233</v>
          </cell>
          <cell r="O2164">
            <v>233</v>
          </cell>
          <cell r="P2164">
            <v>233</v>
          </cell>
          <cell r="Q2164">
            <v>237</v>
          </cell>
        </row>
        <row r="2165">
          <cell r="B2165" t="str">
            <v>30906032701</v>
          </cell>
          <cell r="C2165" t="str">
            <v>30906</v>
          </cell>
          <cell r="D2165">
            <v>2701</v>
          </cell>
          <cell r="E2165">
            <v>15000</v>
          </cell>
          <cell r="F2165">
            <v>1250</v>
          </cell>
          <cell r="G2165">
            <v>1250</v>
          </cell>
          <cell r="H2165">
            <v>1250</v>
          </cell>
          <cell r="I2165">
            <v>1250</v>
          </cell>
          <cell r="J2165">
            <v>1250</v>
          </cell>
          <cell r="K2165">
            <v>1250</v>
          </cell>
          <cell r="L2165">
            <v>1250</v>
          </cell>
          <cell r="M2165">
            <v>1250</v>
          </cell>
          <cell r="N2165">
            <v>1250</v>
          </cell>
          <cell r="O2165">
            <v>1250</v>
          </cell>
          <cell r="P2165">
            <v>1250</v>
          </cell>
          <cell r="Q2165">
            <v>1250</v>
          </cell>
        </row>
        <row r="2166">
          <cell r="B2166" t="str">
            <v>30906032705</v>
          </cell>
          <cell r="C2166" t="str">
            <v>30906</v>
          </cell>
          <cell r="D2166">
            <v>2705</v>
          </cell>
          <cell r="E2166">
            <v>6000</v>
          </cell>
          <cell r="F2166">
            <v>500</v>
          </cell>
          <cell r="G2166">
            <v>500</v>
          </cell>
          <cell r="H2166">
            <v>500</v>
          </cell>
          <cell r="I2166">
            <v>500</v>
          </cell>
          <cell r="J2166">
            <v>500</v>
          </cell>
          <cell r="K2166">
            <v>500</v>
          </cell>
          <cell r="L2166">
            <v>500</v>
          </cell>
          <cell r="M2166">
            <v>500</v>
          </cell>
          <cell r="N2166">
            <v>500</v>
          </cell>
          <cell r="O2166">
            <v>500</v>
          </cell>
          <cell r="P2166">
            <v>500</v>
          </cell>
          <cell r="Q2166">
            <v>500</v>
          </cell>
        </row>
        <row r="2167">
          <cell r="B2167" t="str">
            <v>30906032900</v>
          </cell>
          <cell r="C2167" t="str">
            <v>30906</v>
          </cell>
          <cell r="D2167">
            <v>2900</v>
          </cell>
          <cell r="E2167">
            <v>9600</v>
          </cell>
          <cell r="F2167">
            <v>800</v>
          </cell>
          <cell r="G2167">
            <v>800</v>
          </cell>
          <cell r="H2167">
            <v>800</v>
          </cell>
          <cell r="I2167">
            <v>800</v>
          </cell>
          <cell r="J2167">
            <v>800</v>
          </cell>
          <cell r="K2167">
            <v>800</v>
          </cell>
          <cell r="L2167">
            <v>800</v>
          </cell>
          <cell r="M2167">
            <v>800</v>
          </cell>
          <cell r="N2167">
            <v>800</v>
          </cell>
          <cell r="O2167">
            <v>800</v>
          </cell>
          <cell r="P2167">
            <v>800</v>
          </cell>
          <cell r="Q2167">
            <v>800</v>
          </cell>
        </row>
        <row r="2168">
          <cell r="B2168" t="str">
            <v>30906032908</v>
          </cell>
          <cell r="C2168" t="str">
            <v>30906</v>
          </cell>
          <cell r="D2168">
            <v>2908</v>
          </cell>
          <cell r="E2168">
            <v>18900</v>
          </cell>
          <cell r="F2168">
            <v>1575</v>
          </cell>
          <cell r="G2168">
            <v>1575</v>
          </cell>
          <cell r="H2168">
            <v>1575</v>
          </cell>
          <cell r="I2168">
            <v>1575</v>
          </cell>
          <cell r="J2168">
            <v>1575</v>
          </cell>
          <cell r="K2168">
            <v>1575</v>
          </cell>
          <cell r="L2168">
            <v>1575</v>
          </cell>
          <cell r="M2168">
            <v>1575</v>
          </cell>
          <cell r="N2168">
            <v>1575</v>
          </cell>
          <cell r="O2168">
            <v>1575</v>
          </cell>
          <cell r="P2168">
            <v>1575</v>
          </cell>
          <cell r="Q2168">
            <v>1575</v>
          </cell>
        </row>
        <row r="2169">
          <cell r="B2169" t="str">
            <v>30906033101</v>
          </cell>
          <cell r="C2169" t="str">
            <v>30906</v>
          </cell>
          <cell r="D2169">
            <v>3101</v>
          </cell>
          <cell r="E2169">
            <v>7200</v>
          </cell>
          <cell r="F2169">
            <v>600</v>
          </cell>
          <cell r="G2169">
            <v>600</v>
          </cell>
          <cell r="H2169">
            <v>600</v>
          </cell>
          <cell r="I2169">
            <v>600</v>
          </cell>
          <cell r="J2169">
            <v>600</v>
          </cell>
          <cell r="K2169">
            <v>600</v>
          </cell>
          <cell r="L2169">
            <v>600</v>
          </cell>
          <cell r="M2169">
            <v>600</v>
          </cell>
          <cell r="N2169">
            <v>600</v>
          </cell>
          <cell r="O2169">
            <v>600</v>
          </cell>
          <cell r="P2169">
            <v>600</v>
          </cell>
          <cell r="Q2169">
            <v>600</v>
          </cell>
        </row>
        <row r="2170">
          <cell r="B2170" t="str">
            <v>30906033103</v>
          </cell>
          <cell r="C2170" t="str">
            <v>30906</v>
          </cell>
          <cell r="D2170">
            <v>3103</v>
          </cell>
          <cell r="E2170">
            <v>6000</v>
          </cell>
          <cell r="F2170">
            <v>500</v>
          </cell>
          <cell r="G2170">
            <v>500</v>
          </cell>
          <cell r="H2170">
            <v>500</v>
          </cell>
          <cell r="I2170">
            <v>500</v>
          </cell>
          <cell r="J2170">
            <v>500</v>
          </cell>
          <cell r="K2170">
            <v>500</v>
          </cell>
          <cell r="L2170">
            <v>500</v>
          </cell>
          <cell r="M2170">
            <v>500</v>
          </cell>
          <cell r="N2170">
            <v>500</v>
          </cell>
          <cell r="O2170">
            <v>500</v>
          </cell>
          <cell r="P2170">
            <v>500</v>
          </cell>
          <cell r="Q2170">
            <v>500</v>
          </cell>
        </row>
        <row r="2171">
          <cell r="B2171" t="str">
            <v>30906033106</v>
          </cell>
          <cell r="C2171" t="str">
            <v>30906</v>
          </cell>
          <cell r="D2171">
            <v>3106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</row>
        <row r="2172">
          <cell r="B2172" t="str">
            <v>30906033302</v>
          </cell>
          <cell r="C2172" t="str">
            <v>30906</v>
          </cell>
          <cell r="D2172">
            <v>3302</v>
          </cell>
          <cell r="E2172">
            <v>42000</v>
          </cell>
          <cell r="F2172">
            <v>3500</v>
          </cell>
          <cell r="G2172">
            <v>3500</v>
          </cell>
          <cell r="H2172">
            <v>3500</v>
          </cell>
          <cell r="I2172">
            <v>3500</v>
          </cell>
          <cell r="J2172">
            <v>3500</v>
          </cell>
          <cell r="K2172">
            <v>3500</v>
          </cell>
          <cell r="L2172">
            <v>3500</v>
          </cell>
          <cell r="M2172">
            <v>3500</v>
          </cell>
          <cell r="N2172">
            <v>3500</v>
          </cell>
          <cell r="O2172">
            <v>3500</v>
          </cell>
          <cell r="P2172">
            <v>3500</v>
          </cell>
          <cell r="Q2172">
            <v>3500</v>
          </cell>
        </row>
        <row r="2173">
          <cell r="B2173" t="str">
            <v>30906033303</v>
          </cell>
          <cell r="C2173" t="str">
            <v>30906</v>
          </cell>
          <cell r="D2173">
            <v>3303</v>
          </cell>
          <cell r="E2173">
            <v>3600</v>
          </cell>
          <cell r="F2173">
            <v>300</v>
          </cell>
          <cell r="G2173">
            <v>300</v>
          </cell>
          <cell r="H2173">
            <v>300</v>
          </cell>
          <cell r="I2173">
            <v>300</v>
          </cell>
          <cell r="J2173">
            <v>300</v>
          </cell>
          <cell r="K2173">
            <v>300</v>
          </cell>
          <cell r="L2173">
            <v>300</v>
          </cell>
          <cell r="M2173">
            <v>300</v>
          </cell>
          <cell r="N2173">
            <v>300</v>
          </cell>
          <cell r="O2173">
            <v>300</v>
          </cell>
          <cell r="P2173">
            <v>300</v>
          </cell>
          <cell r="Q2173">
            <v>300</v>
          </cell>
        </row>
        <row r="2174">
          <cell r="B2174" t="str">
            <v>30907071302</v>
          </cell>
          <cell r="C2174" t="str">
            <v>30907</v>
          </cell>
          <cell r="D2174">
            <v>1302</v>
          </cell>
          <cell r="E2174">
            <v>10000</v>
          </cell>
          <cell r="F2174">
            <v>833</v>
          </cell>
          <cell r="G2174">
            <v>833</v>
          </cell>
          <cell r="H2174">
            <v>833</v>
          </cell>
          <cell r="I2174">
            <v>833</v>
          </cell>
          <cell r="J2174">
            <v>833</v>
          </cell>
          <cell r="K2174">
            <v>833</v>
          </cell>
          <cell r="L2174">
            <v>833</v>
          </cell>
          <cell r="M2174">
            <v>833</v>
          </cell>
          <cell r="N2174">
            <v>833</v>
          </cell>
          <cell r="O2174">
            <v>833</v>
          </cell>
          <cell r="P2174">
            <v>833</v>
          </cell>
          <cell r="Q2174">
            <v>837</v>
          </cell>
        </row>
        <row r="2175">
          <cell r="B2175" t="str">
            <v>30907072202</v>
          </cell>
          <cell r="C2175" t="str">
            <v>30907</v>
          </cell>
          <cell r="D2175">
            <v>2202</v>
          </cell>
          <cell r="E2175">
            <v>3966</v>
          </cell>
          <cell r="F2175">
            <v>330</v>
          </cell>
          <cell r="G2175">
            <v>330</v>
          </cell>
          <cell r="H2175">
            <v>330</v>
          </cell>
          <cell r="I2175">
            <v>330</v>
          </cell>
          <cell r="J2175">
            <v>330</v>
          </cell>
          <cell r="K2175">
            <v>330</v>
          </cell>
          <cell r="L2175">
            <v>330</v>
          </cell>
          <cell r="M2175">
            <v>330</v>
          </cell>
          <cell r="N2175">
            <v>330</v>
          </cell>
          <cell r="O2175">
            <v>330</v>
          </cell>
          <cell r="P2175">
            <v>330</v>
          </cell>
          <cell r="Q2175">
            <v>336</v>
          </cell>
        </row>
        <row r="2176">
          <cell r="B2176" t="str">
            <v>30907072207</v>
          </cell>
          <cell r="C2176" t="str">
            <v>30907</v>
          </cell>
          <cell r="D2176">
            <v>2207</v>
          </cell>
          <cell r="E2176">
            <v>48000</v>
          </cell>
          <cell r="F2176">
            <v>4000</v>
          </cell>
          <cell r="G2176">
            <v>4000</v>
          </cell>
          <cell r="H2176">
            <v>4000</v>
          </cell>
          <cell r="I2176">
            <v>4000</v>
          </cell>
          <cell r="J2176">
            <v>4000</v>
          </cell>
          <cell r="K2176">
            <v>4000</v>
          </cell>
          <cell r="L2176">
            <v>4000</v>
          </cell>
          <cell r="M2176">
            <v>4000</v>
          </cell>
          <cell r="N2176">
            <v>4000</v>
          </cell>
          <cell r="O2176">
            <v>4000</v>
          </cell>
          <cell r="P2176">
            <v>4000</v>
          </cell>
          <cell r="Q2176">
            <v>4000</v>
          </cell>
        </row>
        <row r="2177">
          <cell r="B2177" t="str">
            <v>30907072208</v>
          </cell>
          <cell r="C2177" t="str">
            <v>30907</v>
          </cell>
          <cell r="D2177">
            <v>2208</v>
          </cell>
          <cell r="E2177">
            <v>1400</v>
          </cell>
          <cell r="F2177">
            <v>116</v>
          </cell>
          <cell r="G2177">
            <v>116</v>
          </cell>
          <cell r="H2177">
            <v>116</v>
          </cell>
          <cell r="I2177">
            <v>116</v>
          </cell>
          <cell r="J2177">
            <v>116</v>
          </cell>
          <cell r="K2177">
            <v>116</v>
          </cell>
          <cell r="L2177">
            <v>116</v>
          </cell>
          <cell r="M2177">
            <v>116</v>
          </cell>
          <cell r="N2177">
            <v>116</v>
          </cell>
          <cell r="O2177">
            <v>116</v>
          </cell>
          <cell r="P2177">
            <v>116</v>
          </cell>
          <cell r="Q2177">
            <v>124</v>
          </cell>
        </row>
        <row r="2178">
          <cell r="B2178" t="str">
            <v>30907072701</v>
          </cell>
          <cell r="C2178" t="str">
            <v>30907</v>
          </cell>
          <cell r="D2178">
            <v>2701</v>
          </cell>
          <cell r="E2178">
            <v>36000</v>
          </cell>
          <cell r="F2178">
            <v>3000</v>
          </cell>
          <cell r="G2178">
            <v>3000</v>
          </cell>
          <cell r="H2178">
            <v>3000</v>
          </cell>
          <cell r="I2178">
            <v>3000</v>
          </cell>
          <cell r="J2178">
            <v>3000</v>
          </cell>
          <cell r="K2178">
            <v>3000</v>
          </cell>
          <cell r="L2178">
            <v>3000</v>
          </cell>
          <cell r="M2178">
            <v>3000</v>
          </cell>
          <cell r="N2178">
            <v>3000</v>
          </cell>
          <cell r="O2178">
            <v>3000</v>
          </cell>
          <cell r="P2178">
            <v>3000</v>
          </cell>
          <cell r="Q2178">
            <v>3000</v>
          </cell>
        </row>
        <row r="2179">
          <cell r="B2179" t="str">
            <v>30907072702</v>
          </cell>
          <cell r="C2179" t="str">
            <v>30907</v>
          </cell>
          <cell r="D2179">
            <v>2702</v>
          </cell>
          <cell r="E2179">
            <v>25200</v>
          </cell>
          <cell r="F2179">
            <v>2100</v>
          </cell>
          <cell r="G2179">
            <v>2100</v>
          </cell>
          <cell r="H2179">
            <v>2100</v>
          </cell>
          <cell r="I2179">
            <v>2100</v>
          </cell>
          <cell r="J2179">
            <v>2100</v>
          </cell>
          <cell r="K2179">
            <v>2100</v>
          </cell>
          <cell r="L2179">
            <v>2100</v>
          </cell>
          <cell r="M2179">
            <v>2100</v>
          </cell>
          <cell r="N2179">
            <v>2100</v>
          </cell>
          <cell r="O2179">
            <v>2100</v>
          </cell>
          <cell r="P2179">
            <v>2100</v>
          </cell>
          <cell r="Q2179">
            <v>2100</v>
          </cell>
        </row>
        <row r="2180">
          <cell r="B2180" t="str">
            <v>30907072705</v>
          </cell>
          <cell r="C2180" t="str">
            <v>30907</v>
          </cell>
          <cell r="D2180">
            <v>2705</v>
          </cell>
          <cell r="E2180">
            <v>6000</v>
          </cell>
          <cell r="F2180">
            <v>500</v>
          </cell>
          <cell r="G2180">
            <v>500</v>
          </cell>
          <cell r="H2180">
            <v>500</v>
          </cell>
          <cell r="I2180">
            <v>500</v>
          </cell>
          <cell r="J2180">
            <v>500</v>
          </cell>
          <cell r="K2180">
            <v>500</v>
          </cell>
          <cell r="L2180">
            <v>500</v>
          </cell>
          <cell r="M2180">
            <v>500</v>
          </cell>
          <cell r="N2180">
            <v>500</v>
          </cell>
          <cell r="O2180">
            <v>500</v>
          </cell>
          <cell r="P2180">
            <v>500</v>
          </cell>
          <cell r="Q2180">
            <v>500</v>
          </cell>
        </row>
        <row r="2181">
          <cell r="B2181" t="str">
            <v>30907072900</v>
          </cell>
          <cell r="C2181" t="str">
            <v>30907</v>
          </cell>
          <cell r="D2181">
            <v>2900</v>
          </cell>
          <cell r="E2181">
            <v>24000</v>
          </cell>
          <cell r="F2181">
            <v>2000</v>
          </cell>
          <cell r="G2181">
            <v>2000</v>
          </cell>
          <cell r="H2181">
            <v>2000</v>
          </cell>
          <cell r="I2181">
            <v>2000</v>
          </cell>
          <cell r="J2181">
            <v>2000</v>
          </cell>
          <cell r="K2181">
            <v>2000</v>
          </cell>
          <cell r="L2181">
            <v>2000</v>
          </cell>
          <cell r="M2181">
            <v>2000</v>
          </cell>
          <cell r="N2181">
            <v>2000</v>
          </cell>
          <cell r="O2181">
            <v>2000</v>
          </cell>
          <cell r="P2181">
            <v>2000</v>
          </cell>
          <cell r="Q2181">
            <v>2000</v>
          </cell>
        </row>
        <row r="2182">
          <cell r="B2182" t="str">
            <v>30907072907</v>
          </cell>
          <cell r="C2182" t="str">
            <v>30907</v>
          </cell>
          <cell r="D2182">
            <v>2907</v>
          </cell>
          <cell r="E2182">
            <v>30000</v>
          </cell>
          <cell r="F2182">
            <v>2500</v>
          </cell>
          <cell r="G2182">
            <v>2500</v>
          </cell>
          <cell r="H2182">
            <v>2500</v>
          </cell>
          <cell r="I2182">
            <v>2500</v>
          </cell>
          <cell r="J2182">
            <v>2500</v>
          </cell>
          <cell r="K2182">
            <v>2500</v>
          </cell>
          <cell r="L2182">
            <v>2500</v>
          </cell>
          <cell r="M2182">
            <v>2500</v>
          </cell>
          <cell r="N2182">
            <v>2500</v>
          </cell>
          <cell r="O2182">
            <v>2500</v>
          </cell>
          <cell r="P2182">
            <v>2500</v>
          </cell>
          <cell r="Q2182">
            <v>2500</v>
          </cell>
        </row>
        <row r="2183">
          <cell r="B2183" t="str">
            <v>30907072908</v>
          </cell>
          <cell r="C2183" t="str">
            <v>30907</v>
          </cell>
          <cell r="D2183">
            <v>2908</v>
          </cell>
          <cell r="E2183">
            <v>36000</v>
          </cell>
          <cell r="F2183">
            <v>3000</v>
          </cell>
          <cell r="G2183">
            <v>3000</v>
          </cell>
          <cell r="H2183">
            <v>3000</v>
          </cell>
          <cell r="I2183">
            <v>3000</v>
          </cell>
          <cell r="J2183">
            <v>3000</v>
          </cell>
          <cell r="K2183">
            <v>3000</v>
          </cell>
          <cell r="L2183">
            <v>3000</v>
          </cell>
          <cell r="M2183">
            <v>3000</v>
          </cell>
          <cell r="N2183">
            <v>3000</v>
          </cell>
          <cell r="O2183">
            <v>3000</v>
          </cell>
          <cell r="P2183">
            <v>3000</v>
          </cell>
          <cell r="Q2183">
            <v>3000</v>
          </cell>
        </row>
        <row r="2184">
          <cell r="B2184" t="str">
            <v>30907073101</v>
          </cell>
          <cell r="C2184" t="str">
            <v>30907</v>
          </cell>
          <cell r="D2184">
            <v>3101</v>
          </cell>
          <cell r="E2184">
            <v>8400</v>
          </cell>
          <cell r="F2184">
            <v>700</v>
          </cell>
          <cell r="G2184">
            <v>700</v>
          </cell>
          <cell r="H2184">
            <v>700</v>
          </cell>
          <cell r="I2184">
            <v>700</v>
          </cell>
          <cell r="J2184">
            <v>700</v>
          </cell>
          <cell r="K2184">
            <v>700</v>
          </cell>
          <cell r="L2184">
            <v>700</v>
          </cell>
          <cell r="M2184">
            <v>700</v>
          </cell>
          <cell r="N2184">
            <v>700</v>
          </cell>
          <cell r="O2184">
            <v>700</v>
          </cell>
          <cell r="P2184">
            <v>700</v>
          </cell>
          <cell r="Q2184">
            <v>700</v>
          </cell>
        </row>
        <row r="2185">
          <cell r="B2185" t="str">
            <v>30907073103</v>
          </cell>
          <cell r="C2185" t="str">
            <v>30907</v>
          </cell>
          <cell r="D2185">
            <v>3103</v>
          </cell>
          <cell r="E2185">
            <v>8400</v>
          </cell>
          <cell r="F2185">
            <v>700</v>
          </cell>
          <cell r="G2185">
            <v>700</v>
          </cell>
          <cell r="H2185">
            <v>700</v>
          </cell>
          <cell r="I2185">
            <v>700</v>
          </cell>
          <cell r="J2185">
            <v>700</v>
          </cell>
          <cell r="K2185">
            <v>700</v>
          </cell>
          <cell r="L2185">
            <v>700</v>
          </cell>
          <cell r="M2185">
            <v>700</v>
          </cell>
          <cell r="N2185">
            <v>700</v>
          </cell>
          <cell r="O2185">
            <v>700</v>
          </cell>
          <cell r="P2185">
            <v>700</v>
          </cell>
          <cell r="Q2185">
            <v>700</v>
          </cell>
        </row>
        <row r="2186">
          <cell r="B2186" t="str">
            <v>30907073302</v>
          </cell>
          <cell r="C2186" t="str">
            <v>30907</v>
          </cell>
          <cell r="D2186">
            <v>3302</v>
          </cell>
          <cell r="E2186">
            <v>49300</v>
          </cell>
          <cell r="F2186">
            <v>4108</v>
          </cell>
          <cell r="G2186">
            <v>4108</v>
          </cell>
          <cell r="H2186">
            <v>4108</v>
          </cell>
          <cell r="I2186">
            <v>4108</v>
          </cell>
          <cell r="J2186">
            <v>4108</v>
          </cell>
          <cell r="K2186">
            <v>4108</v>
          </cell>
          <cell r="L2186">
            <v>4108</v>
          </cell>
          <cell r="M2186">
            <v>4108</v>
          </cell>
          <cell r="N2186">
            <v>4108</v>
          </cell>
          <cell r="O2186">
            <v>4108</v>
          </cell>
          <cell r="P2186">
            <v>4108</v>
          </cell>
          <cell r="Q2186">
            <v>4112</v>
          </cell>
        </row>
        <row r="2187">
          <cell r="B2187" t="str">
            <v>30907073303</v>
          </cell>
          <cell r="C2187" t="str">
            <v>30907</v>
          </cell>
          <cell r="D2187">
            <v>3303</v>
          </cell>
          <cell r="E2187">
            <v>3600</v>
          </cell>
          <cell r="F2187">
            <v>300</v>
          </cell>
          <cell r="G2187">
            <v>300</v>
          </cell>
          <cell r="H2187">
            <v>300</v>
          </cell>
          <cell r="I2187">
            <v>300</v>
          </cell>
          <cell r="J2187">
            <v>300</v>
          </cell>
          <cell r="K2187">
            <v>300</v>
          </cell>
          <cell r="L2187">
            <v>300</v>
          </cell>
          <cell r="M2187">
            <v>300</v>
          </cell>
          <cell r="N2187">
            <v>300</v>
          </cell>
          <cell r="O2187">
            <v>300</v>
          </cell>
          <cell r="P2187">
            <v>300</v>
          </cell>
          <cell r="Q2187">
            <v>300</v>
          </cell>
        </row>
        <row r="2188">
          <cell r="B2188" t="str">
            <v>30907073402</v>
          </cell>
          <cell r="C2188" t="str">
            <v>30907</v>
          </cell>
          <cell r="D2188">
            <v>3402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</row>
        <row r="2189">
          <cell r="B2189" t="str">
            <v>30908071302</v>
          </cell>
          <cell r="C2189" t="str">
            <v>30908</v>
          </cell>
          <cell r="D2189">
            <v>1302</v>
          </cell>
          <cell r="E2189">
            <v>396000</v>
          </cell>
          <cell r="F2189">
            <v>33000</v>
          </cell>
          <cell r="G2189">
            <v>33000</v>
          </cell>
          <cell r="H2189">
            <v>33000</v>
          </cell>
          <cell r="I2189">
            <v>33000</v>
          </cell>
          <cell r="J2189">
            <v>33000</v>
          </cell>
          <cell r="K2189">
            <v>33000</v>
          </cell>
          <cell r="L2189">
            <v>33000</v>
          </cell>
          <cell r="M2189">
            <v>33000</v>
          </cell>
          <cell r="N2189">
            <v>33000</v>
          </cell>
          <cell r="O2189">
            <v>33000</v>
          </cell>
          <cell r="P2189">
            <v>33000</v>
          </cell>
          <cell r="Q2189">
            <v>33000</v>
          </cell>
        </row>
        <row r="2190">
          <cell r="B2190" t="str">
            <v>30908072103</v>
          </cell>
          <cell r="C2190" t="str">
            <v>30908</v>
          </cell>
          <cell r="D2190">
            <v>2103</v>
          </cell>
          <cell r="E2190">
            <v>45000</v>
          </cell>
          <cell r="F2190">
            <v>3750</v>
          </cell>
          <cell r="G2190">
            <v>3750</v>
          </cell>
          <cell r="H2190">
            <v>3750</v>
          </cell>
          <cell r="I2190">
            <v>3750</v>
          </cell>
          <cell r="J2190">
            <v>3750</v>
          </cell>
          <cell r="K2190">
            <v>3750</v>
          </cell>
          <cell r="L2190">
            <v>3750</v>
          </cell>
          <cell r="M2190">
            <v>3750</v>
          </cell>
          <cell r="N2190">
            <v>3750</v>
          </cell>
          <cell r="O2190">
            <v>3750</v>
          </cell>
          <cell r="P2190">
            <v>3750</v>
          </cell>
          <cell r="Q2190">
            <v>3750</v>
          </cell>
        </row>
        <row r="2191">
          <cell r="B2191" t="str">
            <v>30908072201</v>
          </cell>
          <cell r="C2191" t="str">
            <v>30908</v>
          </cell>
          <cell r="D2191">
            <v>2201</v>
          </cell>
          <cell r="E2191">
            <v>33000</v>
          </cell>
          <cell r="F2191">
            <v>2750</v>
          </cell>
          <cell r="G2191">
            <v>2750</v>
          </cell>
          <cell r="H2191">
            <v>2750</v>
          </cell>
          <cell r="I2191">
            <v>2750</v>
          </cell>
          <cell r="J2191">
            <v>2750</v>
          </cell>
          <cell r="K2191">
            <v>2750</v>
          </cell>
          <cell r="L2191">
            <v>2750</v>
          </cell>
          <cell r="M2191">
            <v>2750</v>
          </cell>
          <cell r="N2191">
            <v>2750</v>
          </cell>
          <cell r="O2191">
            <v>2750</v>
          </cell>
          <cell r="P2191">
            <v>2750</v>
          </cell>
          <cell r="Q2191">
            <v>2750</v>
          </cell>
        </row>
        <row r="2192">
          <cell r="B2192" t="str">
            <v>30908072202</v>
          </cell>
          <cell r="C2192" t="str">
            <v>30908</v>
          </cell>
          <cell r="D2192">
            <v>2202</v>
          </cell>
          <cell r="E2192">
            <v>434600</v>
          </cell>
          <cell r="F2192">
            <v>36216</v>
          </cell>
          <cell r="G2192">
            <v>36216</v>
          </cell>
          <cell r="H2192">
            <v>36216</v>
          </cell>
          <cell r="I2192">
            <v>36216</v>
          </cell>
          <cell r="J2192">
            <v>36216</v>
          </cell>
          <cell r="K2192">
            <v>36216</v>
          </cell>
          <cell r="L2192">
            <v>36216</v>
          </cell>
          <cell r="M2192">
            <v>36216</v>
          </cell>
          <cell r="N2192">
            <v>36216</v>
          </cell>
          <cell r="O2192">
            <v>36216</v>
          </cell>
          <cell r="P2192">
            <v>36216</v>
          </cell>
          <cell r="Q2192">
            <v>36224</v>
          </cell>
        </row>
        <row r="2193">
          <cell r="B2193" t="str">
            <v>30908072207</v>
          </cell>
          <cell r="C2193" t="str">
            <v>30908</v>
          </cell>
          <cell r="D2193">
            <v>2207</v>
          </cell>
          <cell r="E2193">
            <v>24000</v>
          </cell>
          <cell r="F2193">
            <v>2000</v>
          </cell>
          <cell r="G2193">
            <v>2000</v>
          </cell>
          <cell r="H2193">
            <v>2000</v>
          </cell>
          <cell r="I2193">
            <v>2000</v>
          </cell>
          <cell r="J2193">
            <v>2000</v>
          </cell>
          <cell r="K2193">
            <v>2000</v>
          </cell>
          <cell r="L2193">
            <v>2000</v>
          </cell>
          <cell r="M2193">
            <v>2000</v>
          </cell>
          <cell r="N2193">
            <v>2000</v>
          </cell>
          <cell r="O2193">
            <v>2000</v>
          </cell>
          <cell r="P2193">
            <v>2000</v>
          </cell>
          <cell r="Q2193">
            <v>2000</v>
          </cell>
        </row>
        <row r="2194">
          <cell r="B2194" t="str">
            <v>30908072701</v>
          </cell>
          <cell r="C2194" t="str">
            <v>30908</v>
          </cell>
          <cell r="D2194">
            <v>2701</v>
          </cell>
          <cell r="E2194">
            <v>103200</v>
          </cell>
          <cell r="F2194">
            <v>8600</v>
          </cell>
          <cell r="G2194">
            <v>8600</v>
          </cell>
          <cell r="H2194">
            <v>8600</v>
          </cell>
          <cell r="I2194">
            <v>8600</v>
          </cell>
          <cell r="J2194">
            <v>8600</v>
          </cell>
          <cell r="K2194">
            <v>8600</v>
          </cell>
          <cell r="L2194">
            <v>8600</v>
          </cell>
          <cell r="M2194">
            <v>8600</v>
          </cell>
          <cell r="N2194">
            <v>8600</v>
          </cell>
          <cell r="O2194">
            <v>8600</v>
          </cell>
          <cell r="P2194">
            <v>8600</v>
          </cell>
          <cell r="Q2194">
            <v>8600</v>
          </cell>
        </row>
        <row r="2195">
          <cell r="B2195" t="str">
            <v>30908072702</v>
          </cell>
          <cell r="C2195" t="str">
            <v>30908</v>
          </cell>
          <cell r="D2195">
            <v>2702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</row>
        <row r="2196">
          <cell r="B2196" t="str">
            <v>30908072704</v>
          </cell>
          <cell r="C2196" t="str">
            <v>30908</v>
          </cell>
          <cell r="D2196">
            <v>2704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</row>
        <row r="2197">
          <cell r="B2197" t="str">
            <v>30908072705</v>
          </cell>
          <cell r="C2197" t="str">
            <v>30908</v>
          </cell>
          <cell r="D2197">
            <v>2705</v>
          </cell>
          <cell r="E2197">
            <v>52400</v>
          </cell>
          <cell r="F2197">
            <v>4366</v>
          </cell>
          <cell r="G2197">
            <v>4366</v>
          </cell>
          <cell r="H2197">
            <v>4366</v>
          </cell>
          <cell r="I2197">
            <v>4366</v>
          </cell>
          <cell r="J2197">
            <v>4366</v>
          </cell>
          <cell r="K2197">
            <v>4366</v>
          </cell>
          <cell r="L2197">
            <v>4366</v>
          </cell>
          <cell r="M2197">
            <v>4366</v>
          </cell>
          <cell r="N2197">
            <v>4366</v>
          </cell>
          <cell r="O2197">
            <v>4366</v>
          </cell>
          <cell r="P2197">
            <v>4366</v>
          </cell>
          <cell r="Q2197">
            <v>4374</v>
          </cell>
        </row>
        <row r="2198">
          <cell r="B2198" t="str">
            <v>30908072900</v>
          </cell>
          <cell r="C2198" t="str">
            <v>30908</v>
          </cell>
          <cell r="D2198">
            <v>2900</v>
          </cell>
          <cell r="E2198">
            <v>48000</v>
          </cell>
          <cell r="F2198">
            <v>4000</v>
          </cell>
          <cell r="G2198">
            <v>4000</v>
          </cell>
          <cell r="H2198">
            <v>4000</v>
          </cell>
          <cell r="I2198">
            <v>4000</v>
          </cell>
          <cell r="J2198">
            <v>4000</v>
          </cell>
          <cell r="K2198">
            <v>4000</v>
          </cell>
          <cell r="L2198">
            <v>4000</v>
          </cell>
          <cell r="M2198">
            <v>4000</v>
          </cell>
          <cell r="N2198">
            <v>4000</v>
          </cell>
          <cell r="O2198">
            <v>4000</v>
          </cell>
          <cell r="P2198">
            <v>4000</v>
          </cell>
          <cell r="Q2198">
            <v>4000</v>
          </cell>
        </row>
        <row r="2199">
          <cell r="B2199" t="str">
            <v>30908072907</v>
          </cell>
          <cell r="C2199" t="str">
            <v>30908</v>
          </cell>
          <cell r="D2199">
            <v>2907</v>
          </cell>
          <cell r="E2199">
            <v>12000</v>
          </cell>
          <cell r="F2199">
            <v>1000</v>
          </cell>
          <cell r="G2199">
            <v>1000</v>
          </cell>
          <cell r="H2199">
            <v>1000</v>
          </cell>
          <cell r="I2199">
            <v>1000</v>
          </cell>
          <cell r="J2199">
            <v>1000</v>
          </cell>
          <cell r="K2199">
            <v>1000</v>
          </cell>
          <cell r="L2199">
            <v>1000</v>
          </cell>
          <cell r="M2199">
            <v>1000</v>
          </cell>
          <cell r="N2199">
            <v>1000</v>
          </cell>
          <cell r="O2199">
            <v>1000</v>
          </cell>
          <cell r="P2199">
            <v>1000</v>
          </cell>
          <cell r="Q2199">
            <v>1000</v>
          </cell>
        </row>
        <row r="2200">
          <cell r="B2200" t="str">
            <v>30908072908</v>
          </cell>
          <cell r="C2200" t="str">
            <v>30908</v>
          </cell>
          <cell r="D2200">
            <v>2908</v>
          </cell>
          <cell r="E2200">
            <v>18900</v>
          </cell>
          <cell r="F2200">
            <v>1575</v>
          </cell>
          <cell r="G2200">
            <v>1575</v>
          </cell>
          <cell r="H2200">
            <v>1575</v>
          </cell>
          <cell r="I2200">
            <v>1575</v>
          </cell>
          <cell r="J2200">
            <v>1575</v>
          </cell>
          <cell r="K2200">
            <v>1575</v>
          </cell>
          <cell r="L2200">
            <v>1575</v>
          </cell>
          <cell r="M2200">
            <v>1575</v>
          </cell>
          <cell r="N2200">
            <v>1575</v>
          </cell>
          <cell r="O2200">
            <v>1575</v>
          </cell>
          <cell r="P2200">
            <v>1575</v>
          </cell>
          <cell r="Q2200">
            <v>1575</v>
          </cell>
        </row>
        <row r="2201">
          <cell r="B2201" t="str">
            <v>30908073101</v>
          </cell>
          <cell r="C2201" t="str">
            <v>30908</v>
          </cell>
          <cell r="D2201">
            <v>3101</v>
          </cell>
          <cell r="E2201">
            <v>60000</v>
          </cell>
          <cell r="F2201">
            <v>5000</v>
          </cell>
          <cell r="G2201">
            <v>5000</v>
          </cell>
          <cell r="H2201">
            <v>5000</v>
          </cell>
          <cell r="I2201">
            <v>5000</v>
          </cell>
          <cell r="J2201">
            <v>5000</v>
          </cell>
          <cell r="K2201">
            <v>5000</v>
          </cell>
          <cell r="L2201">
            <v>5000</v>
          </cell>
          <cell r="M2201">
            <v>5000</v>
          </cell>
          <cell r="N2201">
            <v>5000</v>
          </cell>
          <cell r="O2201">
            <v>5000</v>
          </cell>
          <cell r="P2201">
            <v>5000</v>
          </cell>
          <cell r="Q2201">
            <v>5000</v>
          </cell>
        </row>
        <row r="2202">
          <cell r="B2202" t="str">
            <v>30908073103</v>
          </cell>
          <cell r="C2202" t="str">
            <v>30908</v>
          </cell>
          <cell r="D2202">
            <v>3103</v>
          </cell>
          <cell r="E2202">
            <v>27600</v>
          </cell>
          <cell r="F2202">
            <v>2300</v>
          </cell>
          <cell r="G2202">
            <v>2300</v>
          </cell>
          <cell r="H2202">
            <v>2300</v>
          </cell>
          <cell r="I2202">
            <v>2300</v>
          </cell>
          <cell r="J2202">
            <v>2300</v>
          </cell>
          <cell r="K2202">
            <v>2300</v>
          </cell>
          <cell r="L2202">
            <v>2300</v>
          </cell>
          <cell r="M2202">
            <v>2300</v>
          </cell>
          <cell r="N2202">
            <v>2300</v>
          </cell>
          <cell r="O2202">
            <v>2300</v>
          </cell>
          <cell r="P2202">
            <v>2300</v>
          </cell>
          <cell r="Q2202">
            <v>2300</v>
          </cell>
        </row>
        <row r="2203">
          <cell r="B2203" t="str">
            <v>30908073106</v>
          </cell>
          <cell r="C2203" t="str">
            <v>30908</v>
          </cell>
          <cell r="D2203">
            <v>3106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</row>
        <row r="2204">
          <cell r="B2204" t="str">
            <v>30908073111</v>
          </cell>
          <cell r="C2204" t="str">
            <v>30908</v>
          </cell>
          <cell r="D2204">
            <v>3111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</row>
        <row r="2205">
          <cell r="B2205" t="str">
            <v>30908073302</v>
          </cell>
          <cell r="C2205" t="str">
            <v>30908</v>
          </cell>
          <cell r="D2205">
            <v>3302</v>
          </cell>
          <cell r="E2205">
            <v>246500</v>
          </cell>
          <cell r="F2205">
            <v>20541</v>
          </cell>
          <cell r="G2205">
            <v>20541</v>
          </cell>
          <cell r="H2205">
            <v>20541</v>
          </cell>
          <cell r="I2205">
            <v>20541</v>
          </cell>
          <cell r="J2205">
            <v>20541</v>
          </cell>
          <cell r="K2205">
            <v>20541</v>
          </cell>
          <cell r="L2205">
            <v>20541</v>
          </cell>
          <cell r="M2205">
            <v>20541</v>
          </cell>
          <cell r="N2205">
            <v>20541</v>
          </cell>
          <cell r="O2205">
            <v>20541</v>
          </cell>
          <cell r="P2205">
            <v>20541</v>
          </cell>
          <cell r="Q2205">
            <v>20549</v>
          </cell>
        </row>
        <row r="2206">
          <cell r="B2206" t="str">
            <v>30908073303</v>
          </cell>
          <cell r="C2206" t="str">
            <v>30908</v>
          </cell>
          <cell r="D2206">
            <v>3303</v>
          </cell>
          <cell r="E2206">
            <v>42000</v>
          </cell>
          <cell r="F2206">
            <v>3500</v>
          </cell>
          <cell r="G2206">
            <v>3500</v>
          </cell>
          <cell r="H2206">
            <v>3500</v>
          </cell>
          <cell r="I2206">
            <v>3500</v>
          </cell>
          <cell r="J2206">
            <v>3500</v>
          </cell>
          <cell r="K2206">
            <v>3500</v>
          </cell>
          <cell r="L2206">
            <v>3500</v>
          </cell>
          <cell r="M2206">
            <v>3500</v>
          </cell>
          <cell r="N2206">
            <v>3500</v>
          </cell>
          <cell r="O2206">
            <v>3500</v>
          </cell>
          <cell r="P2206">
            <v>3500</v>
          </cell>
          <cell r="Q2206">
            <v>3500</v>
          </cell>
        </row>
        <row r="2207">
          <cell r="B2207" t="str">
            <v>30908073402</v>
          </cell>
          <cell r="C2207" t="str">
            <v>30908</v>
          </cell>
          <cell r="D2207">
            <v>3402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</row>
        <row r="2208">
          <cell r="B2208" t="str">
            <v>30908073404</v>
          </cell>
          <cell r="C2208" t="str">
            <v>30908</v>
          </cell>
          <cell r="D2208">
            <v>3404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</row>
        <row r="2209">
          <cell r="B2209" t="str">
            <v>30909071302</v>
          </cell>
          <cell r="C2209" t="str">
            <v>30909</v>
          </cell>
          <cell r="D2209">
            <v>1302</v>
          </cell>
          <cell r="E2209">
            <v>145200</v>
          </cell>
          <cell r="F2209">
            <v>12100</v>
          </cell>
          <cell r="G2209">
            <v>12100</v>
          </cell>
          <cell r="H2209">
            <v>12100</v>
          </cell>
          <cell r="I2209">
            <v>12100</v>
          </cell>
          <cell r="J2209">
            <v>12100</v>
          </cell>
          <cell r="K2209">
            <v>12100</v>
          </cell>
          <cell r="L2209">
            <v>12100</v>
          </cell>
          <cell r="M2209">
            <v>12100</v>
          </cell>
          <cell r="N2209">
            <v>12100</v>
          </cell>
          <cell r="O2209">
            <v>12100</v>
          </cell>
          <cell r="P2209">
            <v>12100</v>
          </cell>
          <cell r="Q2209">
            <v>12100</v>
          </cell>
        </row>
        <row r="2210">
          <cell r="B2210" t="str">
            <v>30909072103</v>
          </cell>
          <cell r="C2210" t="str">
            <v>30909</v>
          </cell>
          <cell r="D2210">
            <v>2103</v>
          </cell>
          <cell r="E2210">
            <v>78000</v>
          </cell>
          <cell r="F2210">
            <v>6500</v>
          </cell>
          <cell r="G2210">
            <v>6500</v>
          </cell>
          <cell r="H2210">
            <v>6500</v>
          </cell>
          <cell r="I2210">
            <v>6500</v>
          </cell>
          <cell r="J2210">
            <v>6500</v>
          </cell>
          <cell r="K2210">
            <v>6500</v>
          </cell>
          <cell r="L2210">
            <v>6500</v>
          </cell>
          <cell r="M2210">
            <v>6500</v>
          </cell>
          <cell r="N2210">
            <v>6500</v>
          </cell>
          <cell r="O2210">
            <v>6500</v>
          </cell>
          <cell r="P2210">
            <v>6500</v>
          </cell>
          <cell r="Q2210">
            <v>6500</v>
          </cell>
        </row>
        <row r="2211">
          <cell r="B2211" t="str">
            <v>30909072202</v>
          </cell>
          <cell r="C2211" t="str">
            <v>30909</v>
          </cell>
          <cell r="D2211">
            <v>2202</v>
          </cell>
          <cell r="E2211">
            <v>156700</v>
          </cell>
          <cell r="F2211">
            <v>13058</v>
          </cell>
          <cell r="G2211">
            <v>13058</v>
          </cell>
          <cell r="H2211">
            <v>13058</v>
          </cell>
          <cell r="I2211">
            <v>13058</v>
          </cell>
          <cell r="J2211">
            <v>13058</v>
          </cell>
          <cell r="K2211">
            <v>13058</v>
          </cell>
          <cell r="L2211">
            <v>13058</v>
          </cell>
          <cell r="M2211">
            <v>13058</v>
          </cell>
          <cell r="N2211">
            <v>13058</v>
          </cell>
          <cell r="O2211">
            <v>13058</v>
          </cell>
          <cell r="P2211">
            <v>13058</v>
          </cell>
          <cell r="Q2211">
            <v>13062</v>
          </cell>
        </row>
        <row r="2212">
          <cell r="B2212" t="str">
            <v>30909072207</v>
          </cell>
          <cell r="C2212" t="str">
            <v>30909</v>
          </cell>
          <cell r="D2212">
            <v>2207</v>
          </cell>
          <cell r="E2212">
            <v>24000</v>
          </cell>
          <cell r="F2212">
            <v>2000</v>
          </cell>
          <cell r="G2212">
            <v>2000</v>
          </cell>
          <cell r="H2212">
            <v>2000</v>
          </cell>
          <cell r="I2212">
            <v>2000</v>
          </cell>
          <cell r="J2212">
            <v>2000</v>
          </cell>
          <cell r="K2212">
            <v>2000</v>
          </cell>
          <cell r="L2212">
            <v>2000</v>
          </cell>
          <cell r="M2212">
            <v>2000</v>
          </cell>
          <cell r="N2212">
            <v>2000</v>
          </cell>
          <cell r="O2212">
            <v>2000</v>
          </cell>
          <cell r="P2212">
            <v>2000</v>
          </cell>
          <cell r="Q2212">
            <v>2000</v>
          </cell>
        </row>
        <row r="2213">
          <cell r="B2213" t="str">
            <v>30909072208</v>
          </cell>
          <cell r="C2213" t="str">
            <v>30909</v>
          </cell>
          <cell r="D2213">
            <v>2208</v>
          </cell>
          <cell r="E2213">
            <v>2800</v>
          </cell>
          <cell r="F2213">
            <v>233</v>
          </cell>
          <cell r="G2213">
            <v>233</v>
          </cell>
          <cell r="H2213">
            <v>233</v>
          </cell>
          <cell r="I2213">
            <v>233</v>
          </cell>
          <cell r="J2213">
            <v>233</v>
          </cell>
          <cell r="K2213">
            <v>233</v>
          </cell>
          <cell r="L2213">
            <v>233</v>
          </cell>
          <cell r="M2213">
            <v>233</v>
          </cell>
          <cell r="N2213">
            <v>233</v>
          </cell>
          <cell r="O2213">
            <v>233</v>
          </cell>
          <cell r="P2213">
            <v>233</v>
          </cell>
          <cell r="Q2213">
            <v>237</v>
          </cell>
        </row>
        <row r="2214">
          <cell r="B2214" t="str">
            <v>30909072306</v>
          </cell>
          <cell r="C2214" t="str">
            <v>30909</v>
          </cell>
          <cell r="D2214">
            <v>2306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</row>
        <row r="2215">
          <cell r="B2215" t="str">
            <v>30909072701</v>
          </cell>
          <cell r="C2215" t="str">
            <v>30909</v>
          </cell>
          <cell r="D2215">
            <v>2701</v>
          </cell>
          <cell r="E2215">
            <v>48000</v>
          </cell>
          <cell r="F2215">
            <v>4000</v>
          </cell>
          <cell r="G2215">
            <v>4000</v>
          </cell>
          <cell r="H2215">
            <v>4000</v>
          </cell>
          <cell r="I2215">
            <v>4000</v>
          </cell>
          <cell r="J2215">
            <v>4000</v>
          </cell>
          <cell r="K2215">
            <v>4000</v>
          </cell>
          <cell r="L2215">
            <v>4000</v>
          </cell>
          <cell r="M2215">
            <v>4000</v>
          </cell>
          <cell r="N2215">
            <v>4000</v>
          </cell>
          <cell r="O2215">
            <v>4000</v>
          </cell>
          <cell r="P2215">
            <v>4000</v>
          </cell>
          <cell r="Q2215">
            <v>4000</v>
          </cell>
        </row>
        <row r="2216">
          <cell r="B2216" t="str">
            <v>30909072702</v>
          </cell>
          <cell r="C2216" t="str">
            <v>30909</v>
          </cell>
          <cell r="D2216">
            <v>2702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</row>
        <row r="2217">
          <cell r="B2217" t="str">
            <v>30909072705</v>
          </cell>
          <cell r="C2217" t="str">
            <v>30909</v>
          </cell>
          <cell r="D2217">
            <v>2705</v>
          </cell>
          <cell r="E2217">
            <v>8400</v>
          </cell>
          <cell r="F2217">
            <v>700</v>
          </cell>
          <cell r="G2217">
            <v>700</v>
          </cell>
          <cell r="H2217">
            <v>700</v>
          </cell>
          <cell r="I2217">
            <v>700</v>
          </cell>
          <cell r="J2217">
            <v>700</v>
          </cell>
          <cell r="K2217">
            <v>700</v>
          </cell>
          <cell r="L2217">
            <v>700</v>
          </cell>
          <cell r="M2217">
            <v>700</v>
          </cell>
          <cell r="N2217">
            <v>700</v>
          </cell>
          <cell r="O2217">
            <v>700</v>
          </cell>
          <cell r="P2217">
            <v>700</v>
          </cell>
          <cell r="Q2217">
            <v>700</v>
          </cell>
        </row>
        <row r="2218">
          <cell r="B2218" t="str">
            <v>30909072900</v>
          </cell>
          <cell r="C2218" t="str">
            <v>30909</v>
          </cell>
          <cell r="D2218">
            <v>2900</v>
          </cell>
          <cell r="E2218">
            <v>40000</v>
          </cell>
          <cell r="F2218">
            <v>3333</v>
          </cell>
          <cell r="G2218">
            <v>3333</v>
          </cell>
          <cell r="H2218">
            <v>3333</v>
          </cell>
          <cell r="I2218">
            <v>3333</v>
          </cell>
          <cell r="J2218">
            <v>3333</v>
          </cell>
          <cell r="K2218">
            <v>3333</v>
          </cell>
          <cell r="L2218">
            <v>3333</v>
          </cell>
          <cell r="M2218">
            <v>3333</v>
          </cell>
          <cell r="N2218">
            <v>3333</v>
          </cell>
          <cell r="O2218">
            <v>3333</v>
          </cell>
          <cell r="P2218">
            <v>3333</v>
          </cell>
          <cell r="Q2218">
            <v>3337</v>
          </cell>
        </row>
        <row r="2219">
          <cell r="B2219" t="str">
            <v>30909072907</v>
          </cell>
          <cell r="C2219" t="str">
            <v>30909</v>
          </cell>
          <cell r="D2219">
            <v>2907</v>
          </cell>
          <cell r="E2219">
            <v>18000</v>
          </cell>
          <cell r="F2219">
            <v>1500</v>
          </cell>
          <cell r="G2219">
            <v>1500</v>
          </cell>
          <cell r="H2219">
            <v>1500</v>
          </cell>
          <cell r="I2219">
            <v>1500</v>
          </cell>
          <cell r="J2219">
            <v>1500</v>
          </cell>
          <cell r="K2219">
            <v>1500</v>
          </cell>
          <cell r="L2219">
            <v>1500</v>
          </cell>
          <cell r="M2219">
            <v>1500</v>
          </cell>
          <cell r="N2219">
            <v>1500</v>
          </cell>
          <cell r="O2219">
            <v>1500</v>
          </cell>
          <cell r="P2219">
            <v>1500</v>
          </cell>
          <cell r="Q2219">
            <v>1500</v>
          </cell>
        </row>
        <row r="2220">
          <cell r="B2220" t="str">
            <v>30909072908</v>
          </cell>
          <cell r="C2220" t="str">
            <v>30909</v>
          </cell>
          <cell r="D2220">
            <v>2908</v>
          </cell>
          <cell r="E2220">
            <v>18900</v>
          </cell>
          <cell r="F2220">
            <v>1575</v>
          </cell>
          <cell r="G2220">
            <v>1575</v>
          </cell>
          <cell r="H2220">
            <v>1575</v>
          </cell>
          <cell r="I2220">
            <v>1575</v>
          </cell>
          <cell r="J2220">
            <v>1575</v>
          </cell>
          <cell r="K2220">
            <v>1575</v>
          </cell>
          <cell r="L2220">
            <v>1575</v>
          </cell>
          <cell r="M2220">
            <v>1575</v>
          </cell>
          <cell r="N2220">
            <v>1575</v>
          </cell>
          <cell r="O2220">
            <v>1575</v>
          </cell>
          <cell r="P2220">
            <v>1575</v>
          </cell>
          <cell r="Q2220">
            <v>1575</v>
          </cell>
        </row>
        <row r="2221">
          <cell r="B2221" t="str">
            <v>30909073101</v>
          </cell>
          <cell r="C2221" t="str">
            <v>30909</v>
          </cell>
          <cell r="D2221">
            <v>3101</v>
          </cell>
          <cell r="E2221">
            <v>49200</v>
          </cell>
          <cell r="F2221">
            <v>4100</v>
          </cell>
          <cell r="G2221">
            <v>4100</v>
          </cell>
          <cell r="H2221">
            <v>4100</v>
          </cell>
          <cell r="I2221">
            <v>4100</v>
          </cell>
          <cell r="J2221">
            <v>4100</v>
          </cell>
          <cell r="K2221">
            <v>4100</v>
          </cell>
          <cell r="L2221">
            <v>4100</v>
          </cell>
          <cell r="M2221">
            <v>4100</v>
          </cell>
          <cell r="N2221">
            <v>4100</v>
          </cell>
          <cell r="O2221">
            <v>4100</v>
          </cell>
          <cell r="P2221">
            <v>4100</v>
          </cell>
          <cell r="Q2221">
            <v>4100</v>
          </cell>
        </row>
        <row r="2222">
          <cell r="B2222" t="str">
            <v>30909073103</v>
          </cell>
          <cell r="C2222" t="str">
            <v>30909</v>
          </cell>
          <cell r="D2222">
            <v>3103</v>
          </cell>
          <cell r="E2222">
            <v>16800</v>
          </cell>
          <cell r="F2222">
            <v>1400</v>
          </cell>
          <cell r="G2222">
            <v>1400</v>
          </cell>
          <cell r="H2222">
            <v>1400</v>
          </cell>
          <cell r="I2222">
            <v>1400</v>
          </cell>
          <cell r="J2222">
            <v>1400</v>
          </cell>
          <cell r="K2222">
            <v>1400</v>
          </cell>
          <cell r="L2222">
            <v>1400</v>
          </cell>
          <cell r="M2222">
            <v>1400</v>
          </cell>
          <cell r="N2222">
            <v>1400</v>
          </cell>
          <cell r="O2222">
            <v>1400</v>
          </cell>
          <cell r="P2222">
            <v>1400</v>
          </cell>
          <cell r="Q2222">
            <v>1400</v>
          </cell>
        </row>
        <row r="2223">
          <cell r="B2223" t="str">
            <v>30909073106</v>
          </cell>
          <cell r="C2223" t="str">
            <v>30909</v>
          </cell>
          <cell r="D2223">
            <v>3106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</row>
        <row r="2224">
          <cell r="B2224" t="str">
            <v>30909073111</v>
          </cell>
          <cell r="C2224" t="str">
            <v>30909</v>
          </cell>
          <cell r="D2224">
            <v>3111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</row>
        <row r="2225">
          <cell r="B2225" t="str">
            <v>30909073302</v>
          </cell>
          <cell r="C2225" t="str">
            <v>30909</v>
          </cell>
          <cell r="D2225">
            <v>3302</v>
          </cell>
          <cell r="E2225">
            <v>160000</v>
          </cell>
          <cell r="F2225">
            <v>13333</v>
          </cell>
          <cell r="G2225">
            <v>13333</v>
          </cell>
          <cell r="H2225">
            <v>13333</v>
          </cell>
          <cell r="I2225">
            <v>13333</v>
          </cell>
          <cell r="J2225">
            <v>13333</v>
          </cell>
          <cell r="K2225">
            <v>13333</v>
          </cell>
          <cell r="L2225">
            <v>13333</v>
          </cell>
          <cell r="M2225">
            <v>13333</v>
          </cell>
          <cell r="N2225">
            <v>13333</v>
          </cell>
          <cell r="O2225">
            <v>13333</v>
          </cell>
          <cell r="P2225">
            <v>13333</v>
          </cell>
          <cell r="Q2225">
            <v>13337</v>
          </cell>
        </row>
        <row r="2226">
          <cell r="B2226" t="str">
            <v>30909073303</v>
          </cell>
          <cell r="C2226" t="str">
            <v>30909</v>
          </cell>
          <cell r="D2226">
            <v>3303</v>
          </cell>
          <cell r="E2226">
            <v>36000</v>
          </cell>
          <cell r="F2226">
            <v>3000</v>
          </cell>
          <cell r="G2226">
            <v>3000</v>
          </cell>
          <cell r="H2226">
            <v>3000</v>
          </cell>
          <cell r="I2226">
            <v>3000</v>
          </cell>
          <cell r="J2226">
            <v>3000</v>
          </cell>
          <cell r="K2226">
            <v>3000</v>
          </cell>
          <cell r="L2226">
            <v>3000</v>
          </cell>
          <cell r="M2226">
            <v>3000</v>
          </cell>
          <cell r="N2226">
            <v>3000</v>
          </cell>
          <cell r="O2226">
            <v>3000</v>
          </cell>
          <cell r="P2226">
            <v>3000</v>
          </cell>
          <cell r="Q2226">
            <v>3000</v>
          </cell>
        </row>
        <row r="2227">
          <cell r="B2227" t="str">
            <v>30909073402</v>
          </cell>
          <cell r="C2227" t="str">
            <v>30909</v>
          </cell>
          <cell r="D2227">
            <v>3402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</row>
        <row r="2228">
          <cell r="B2228" t="str">
            <v>30909073404</v>
          </cell>
          <cell r="C2228" t="str">
            <v>30909</v>
          </cell>
          <cell r="D2228">
            <v>3404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</row>
        <row r="2229">
          <cell r="B2229" t="str">
            <v>30910072202</v>
          </cell>
          <cell r="C2229" t="str">
            <v>30910</v>
          </cell>
          <cell r="D2229">
            <v>2202</v>
          </cell>
          <cell r="E2229">
            <v>10000</v>
          </cell>
          <cell r="F2229">
            <v>833</v>
          </cell>
          <cell r="G2229">
            <v>833</v>
          </cell>
          <cell r="H2229">
            <v>833</v>
          </cell>
          <cell r="I2229">
            <v>833</v>
          </cell>
          <cell r="J2229">
            <v>833</v>
          </cell>
          <cell r="K2229">
            <v>833</v>
          </cell>
          <cell r="L2229">
            <v>833</v>
          </cell>
          <cell r="M2229">
            <v>833</v>
          </cell>
          <cell r="N2229">
            <v>833</v>
          </cell>
          <cell r="O2229">
            <v>833</v>
          </cell>
          <cell r="P2229">
            <v>833</v>
          </cell>
          <cell r="Q2229">
            <v>837</v>
          </cell>
        </row>
        <row r="2230">
          <cell r="B2230" t="str">
            <v>30910072207</v>
          </cell>
          <cell r="C2230" t="str">
            <v>30910</v>
          </cell>
          <cell r="D2230">
            <v>2207</v>
          </cell>
          <cell r="E2230">
            <v>24000</v>
          </cell>
          <cell r="F2230">
            <v>2000</v>
          </cell>
          <cell r="G2230">
            <v>2000</v>
          </cell>
          <cell r="H2230">
            <v>2000</v>
          </cell>
          <cell r="I2230">
            <v>2000</v>
          </cell>
          <cell r="J2230">
            <v>2000</v>
          </cell>
          <cell r="K2230">
            <v>2000</v>
          </cell>
          <cell r="L2230">
            <v>2000</v>
          </cell>
          <cell r="M2230">
            <v>2000</v>
          </cell>
          <cell r="N2230">
            <v>2000</v>
          </cell>
          <cell r="O2230">
            <v>2000</v>
          </cell>
          <cell r="P2230">
            <v>2000</v>
          </cell>
          <cell r="Q2230">
            <v>2000</v>
          </cell>
        </row>
        <row r="2231">
          <cell r="B2231" t="str">
            <v>30910072208</v>
          </cell>
          <cell r="C2231" t="str">
            <v>30910</v>
          </cell>
          <cell r="D2231">
            <v>2208</v>
          </cell>
          <cell r="E2231">
            <v>5500</v>
          </cell>
          <cell r="F2231">
            <v>458</v>
          </cell>
          <cell r="G2231">
            <v>458</v>
          </cell>
          <cell r="H2231">
            <v>458</v>
          </cell>
          <cell r="I2231">
            <v>458</v>
          </cell>
          <cell r="J2231">
            <v>458</v>
          </cell>
          <cell r="K2231">
            <v>458</v>
          </cell>
          <cell r="L2231">
            <v>458</v>
          </cell>
          <cell r="M2231">
            <v>458</v>
          </cell>
          <cell r="N2231">
            <v>458</v>
          </cell>
          <cell r="O2231">
            <v>458</v>
          </cell>
          <cell r="P2231">
            <v>458</v>
          </cell>
          <cell r="Q2231">
            <v>462</v>
          </cell>
        </row>
        <row r="2232">
          <cell r="B2232" t="str">
            <v>30910072701</v>
          </cell>
          <cell r="C2232" t="str">
            <v>30910</v>
          </cell>
          <cell r="D2232">
            <v>2701</v>
          </cell>
          <cell r="E2232">
            <v>162000</v>
          </cell>
          <cell r="F2232">
            <v>13500</v>
          </cell>
          <cell r="G2232">
            <v>13500</v>
          </cell>
          <cell r="H2232">
            <v>13500</v>
          </cell>
          <cell r="I2232">
            <v>13500</v>
          </cell>
          <cell r="J2232">
            <v>13500</v>
          </cell>
          <cell r="K2232">
            <v>13500</v>
          </cell>
          <cell r="L2232">
            <v>13500</v>
          </cell>
          <cell r="M2232">
            <v>13500</v>
          </cell>
          <cell r="N2232">
            <v>13500</v>
          </cell>
          <cell r="O2232">
            <v>13500</v>
          </cell>
          <cell r="P2232">
            <v>13500</v>
          </cell>
          <cell r="Q2232">
            <v>13500</v>
          </cell>
        </row>
        <row r="2233">
          <cell r="B2233" t="str">
            <v>30910072702</v>
          </cell>
          <cell r="C2233" t="str">
            <v>30910</v>
          </cell>
          <cell r="D2233">
            <v>2702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</row>
        <row r="2234">
          <cell r="B2234" t="str">
            <v>30910072704</v>
          </cell>
          <cell r="C2234" t="str">
            <v>30910</v>
          </cell>
          <cell r="D2234">
            <v>2704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</row>
        <row r="2235">
          <cell r="B2235" t="str">
            <v>30910072705</v>
          </cell>
          <cell r="C2235" t="str">
            <v>30910</v>
          </cell>
          <cell r="D2235">
            <v>2705</v>
          </cell>
          <cell r="E2235">
            <v>8400</v>
          </cell>
          <cell r="F2235">
            <v>700</v>
          </cell>
          <cell r="G2235">
            <v>700</v>
          </cell>
          <cell r="H2235">
            <v>700</v>
          </cell>
          <cell r="I2235">
            <v>700</v>
          </cell>
          <cell r="J2235">
            <v>700</v>
          </cell>
          <cell r="K2235">
            <v>700</v>
          </cell>
          <cell r="L2235">
            <v>700</v>
          </cell>
          <cell r="M2235">
            <v>700</v>
          </cell>
          <cell r="N2235">
            <v>700</v>
          </cell>
          <cell r="O2235">
            <v>700</v>
          </cell>
          <cell r="P2235">
            <v>700</v>
          </cell>
          <cell r="Q2235">
            <v>700</v>
          </cell>
        </row>
        <row r="2236">
          <cell r="B2236" t="str">
            <v>30910072900</v>
          </cell>
          <cell r="C2236" t="str">
            <v>30910</v>
          </cell>
          <cell r="D2236">
            <v>2900</v>
          </cell>
          <cell r="E2236">
            <v>18000</v>
          </cell>
          <cell r="F2236">
            <v>1500</v>
          </cell>
          <cell r="G2236">
            <v>1500</v>
          </cell>
          <cell r="H2236">
            <v>1500</v>
          </cell>
          <cell r="I2236">
            <v>1500</v>
          </cell>
          <cell r="J2236">
            <v>1500</v>
          </cell>
          <cell r="K2236">
            <v>1500</v>
          </cell>
          <cell r="L2236">
            <v>1500</v>
          </cell>
          <cell r="M2236">
            <v>1500</v>
          </cell>
          <cell r="N2236">
            <v>1500</v>
          </cell>
          <cell r="O2236">
            <v>1500</v>
          </cell>
          <cell r="P2236">
            <v>1500</v>
          </cell>
          <cell r="Q2236">
            <v>1500</v>
          </cell>
        </row>
        <row r="2237">
          <cell r="B2237" t="str">
            <v>30910072907</v>
          </cell>
          <cell r="C2237" t="str">
            <v>30910</v>
          </cell>
          <cell r="D2237">
            <v>2907</v>
          </cell>
          <cell r="E2237">
            <v>144000</v>
          </cell>
          <cell r="F2237">
            <v>12000</v>
          </cell>
          <cell r="G2237">
            <v>12000</v>
          </cell>
          <cell r="H2237">
            <v>12000</v>
          </cell>
          <cell r="I2237">
            <v>12000</v>
          </cell>
          <cell r="J2237">
            <v>12000</v>
          </cell>
          <cell r="K2237">
            <v>12000</v>
          </cell>
          <cell r="L2237">
            <v>12000</v>
          </cell>
          <cell r="M2237">
            <v>12000</v>
          </cell>
          <cell r="N2237">
            <v>12000</v>
          </cell>
          <cell r="O2237">
            <v>12000</v>
          </cell>
          <cell r="P2237">
            <v>12000</v>
          </cell>
          <cell r="Q2237">
            <v>12000</v>
          </cell>
        </row>
        <row r="2238">
          <cell r="B2238" t="str">
            <v>30910072908</v>
          </cell>
          <cell r="C2238" t="str">
            <v>30910</v>
          </cell>
          <cell r="D2238">
            <v>2908</v>
          </cell>
          <cell r="E2238">
            <v>18900</v>
          </cell>
          <cell r="F2238">
            <v>1575</v>
          </cell>
          <cell r="G2238">
            <v>1575</v>
          </cell>
          <cell r="H2238">
            <v>1575</v>
          </cell>
          <cell r="I2238">
            <v>1575</v>
          </cell>
          <cell r="J2238">
            <v>1575</v>
          </cell>
          <cell r="K2238">
            <v>1575</v>
          </cell>
          <cell r="L2238">
            <v>1575</v>
          </cell>
          <cell r="M2238">
            <v>1575</v>
          </cell>
          <cell r="N2238">
            <v>1575</v>
          </cell>
          <cell r="O2238">
            <v>1575</v>
          </cell>
          <cell r="P2238">
            <v>1575</v>
          </cell>
          <cell r="Q2238">
            <v>1575</v>
          </cell>
        </row>
        <row r="2239">
          <cell r="B2239" t="str">
            <v>30910073101</v>
          </cell>
          <cell r="C2239" t="str">
            <v>30910</v>
          </cell>
          <cell r="D2239">
            <v>3101</v>
          </cell>
          <cell r="E2239">
            <v>12000</v>
          </cell>
          <cell r="F2239">
            <v>1000</v>
          </cell>
          <cell r="G2239">
            <v>1000</v>
          </cell>
          <cell r="H2239">
            <v>1000</v>
          </cell>
          <cell r="I2239">
            <v>1000</v>
          </cell>
          <cell r="J2239">
            <v>1000</v>
          </cell>
          <cell r="K2239">
            <v>1000</v>
          </cell>
          <cell r="L2239">
            <v>1000</v>
          </cell>
          <cell r="M2239">
            <v>1000</v>
          </cell>
          <cell r="N2239">
            <v>1000</v>
          </cell>
          <cell r="O2239">
            <v>1000</v>
          </cell>
          <cell r="P2239">
            <v>1000</v>
          </cell>
          <cell r="Q2239">
            <v>1000</v>
          </cell>
        </row>
        <row r="2240">
          <cell r="B2240" t="str">
            <v>30910073103</v>
          </cell>
          <cell r="C2240" t="str">
            <v>30910</v>
          </cell>
          <cell r="D2240">
            <v>3103</v>
          </cell>
          <cell r="E2240">
            <v>14400</v>
          </cell>
          <cell r="F2240">
            <v>1200</v>
          </cell>
          <cell r="G2240">
            <v>1200</v>
          </cell>
          <cell r="H2240">
            <v>1200</v>
          </cell>
          <cell r="I2240">
            <v>1200</v>
          </cell>
          <cell r="J2240">
            <v>1200</v>
          </cell>
          <cell r="K2240">
            <v>1200</v>
          </cell>
          <cell r="L2240">
            <v>1200</v>
          </cell>
          <cell r="M2240">
            <v>1200</v>
          </cell>
          <cell r="N2240">
            <v>1200</v>
          </cell>
          <cell r="O2240">
            <v>1200</v>
          </cell>
          <cell r="P2240">
            <v>1200</v>
          </cell>
          <cell r="Q2240">
            <v>1200</v>
          </cell>
        </row>
        <row r="2241">
          <cell r="B2241" t="str">
            <v>30910073106</v>
          </cell>
          <cell r="C2241" t="str">
            <v>30910</v>
          </cell>
          <cell r="D2241">
            <v>3106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</row>
        <row r="2242">
          <cell r="B2242" t="str">
            <v>30910073302</v>
          </cell>
          <cell r="C2242" t="str">
            <v>30910</v>
          </cell>
          <cell r="D2242">
            <v>3302</v>
          </cell>
          <cell r="E2242">
            <v>160600</v>
          </cell>
          <cell r="F2242">
            <v>13383</v>
          </cell>
          <cell r="G2242">
            <v>13383</v>
          </cell>
          <cell r="H2242">
            <v>13383</v>
          </cell>
          <cell r="I2242">
            <v>13383</v>
          </cell>
          <cell r="J2242">
            <v>13383</v>
          </cell>
          <cell r="K2242">
            <v>13383</v>
          </cell>
          <cell r="L2242">
            <v>13383</v>
          </cell>
          <cell r="M2242">
            <v>13383</v>
          </cell>
          <cell r="N2242">
            <v>13383</v>
          </cell>
          <cell r="O2242">
            <v>13383</v>
          </cell>
          <cell r="P2242">
            <v>13383</v>
          </cell>
          <cell r="Q2242">
            <v>13387</v>
          </cell>
        </row>
        <row r="2243">
          <cell r="B2243" t="str">
            <v>30910073303</v>
          </cell>
          <cell r="C2243" t="str">
            <v>30910</v>
          </cell>
          <cell r="D2243">
            <v>3303</v>
          </cell>
          <cell r="E2243">
            <v>3600</v>
          </cell>
          <cell r="F2243">
            <v>300</v>
          </cell>
          <cell r="G2243">
            <v>300</v>
          </cell>
          <cell r="H2243">
            <v>300</v>
          </cell>
          <cell r="I2243">
            <v>300</v>
          </cell>
          <cell r="J2243">
            <v>300</v>
          </cell>
          <cell r="K2243">
            <v>300</v>
          </cell>
          <cell r="L2243">
            <v>300</v>
          </cell>
          <cell r="M2243">
            <v>300</v>
          </cell>
          <cell r="N2243">
            <v>300</v>
          </cell>
          <cell r="O2243">
            <v>300</v>
          </cell>
          <cell r="P2243">
            <v>300</v>
          </cell>
          <cell r="Q2243">
            <v>300</v>
          </cell>
        </row>
        <row r="2244">
          <cell r="B2244" t="str">
            <v>30910073402</v>
          </cell>
          <cell r="C2244" t="str">
            <v>30910</v>
          </cell>
          <cell r="D2244">
            <v>3402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</row>
        <row r="2245">
          <cell r="B2245" t="str">
            <v>30911071302</v>
          </cell>
          <cell r="C2245" t="str">
            <v>30911</v>
          </cell>
          <cell r="D2245">
            <v>1302</v>
          </cell>
          <cell r="E2245">
            <v>30000</v>
          </cell>
          <cell r="F2245">
            <v>2500</v>
          </cell>
          <cell r="G2245">
            <v>2500</v>
          </cell>
          <cell r="H2245">
            <v>2500</v>
          </cell>
          <cell r="I2245">
            <v>2500</v>
          </cell>
          <cell r="J2245">
            <v>2500</v>
          </cell>
          <cell r="K2245">
            <v>2500</v>
          </cell>
          <cell r="L2245">
            <v>2500</v>
          </cell>
          <cell r="M2245">
            <v>2500</v>
          </cell>
          <cell r="N2245">
            <v>2500</v>
          </cell>
          <cell r="O2245">
            <v>2500</v>
          </cell>
          <cell r="P2245">
            <v>2500</v>
          </cell>
          <cell r="Q2245">
            <v>2500</v>
          </cell>
        </row>
        <row r="2246">
          <cell r="B2246" t="str">
            <v>30911072103</v>
          </cell>
          <cell r="C2246" t="str">
            <v>30911</v>
          </cell>
          <cell r="D2246">
            <v>2103</v>
          </cell>
          <cell r="E2246">
            <v>12000</v>
          </cell>
          <cell r="F2246">
            <v>1000</v>
          </cell>
          <cell r="G2246">
            <v>1000</v>
          </cell>
          <cell r="H2246">
            <v>1000</v>
          </cell>
          <cell r="I2246">
            <v>1000</v>
          </cell>
          <cell r="J2246">
            <v>1000</v>
          </cell>
          <cell r="K2246">
            <v>1000</v>
          </cell>
          <cell r="L2246">
            <v>1000</v>
          </cell>
          <cell r="M2246">
            <v>1000</v>
          </cell>
          <cell r="N2246">
            <v>1000</v>
          </cell>
          <cell r="O2246">
            <v>1000</v>
          </cell>
          <cell r="P2246">
            <v>1000</v>
          </cell>
          <cell r="Q2246">
            <v>1000</v>
          </cell>
        </row>
        <row r="2247">
          <cell r="B2247" t="str">
            <v>30911072201</v>
          </cell>
          <cell r="C2247" t="str">
            <v>30911</v>
          </cell>
          <cell r="D2247">
            <v>2201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</row>
        <row r="2248">
          <cell r="B2248" t="str">
            <v>30911072202</v>
          </cell>
          <cell r="C2248" t="str">
            <v>30911</v>
          </cell>
          <cell r="D2248">
            <v>2202</v>
          </cell>
          <cell r="E2248">
            <v>175000</v>
          </cell>
          <cell r="F2248">
            <v>14583</v>
          </cell>
          <cell r="G2248">
            <v>14583</v>
          </cell>
          <cell r="H2248">
            <v>14583</v>
          </cell>
          <cell r="I2248">
            <v>14583</v>
          </cell>
          <cell r="J2248">
            <v>14583</v>
          </cell>
          <cell r="K2248">
            <v>14583</v>
          </cell>
          <cell r="L2248">
            <v>14583</v>
          </cell>
          <cell r="M2248">
            <v>14583</v>
          </cell>
          <cell r="N2248">
            <v>14583</v>
          </cell>
          <cell r="O2248">
            <v>14583</v>
          </cell>
          <cell r="P2248">
            <v>14583</v>
          </cell>
          <cell r="Q2248">
            <v>14587</v>
          </cell>
        </row>
        <row r="2249">
          <cell r="B2249" t="str">
            <v>30911072207</v>
          </cell>
          <cell r="C2249" t="str">
            <v>30911</v>
          </cell>
          <cell r="D2249">
            <v>2207</v>
          </cell>
          <cell r="E2249">
            <v>48000</v>
          </cell>
          <cell r="F2249">
            <v>4000</v>
          </cell>
          <cell r="G2249">
            <v>4000</v>
          </cell>
          <cell r="H2249">
            <v>4000</v>
          </cell>
          <cell r="I2249">
            <v>4000</v>
          </cell>
          <cell r="J2249">
            <v>4000</v>
          </cell>
          <cell r="K2249">
            <v>4000</v>
          </cell>
          <cell r="L2249">
            <v>4000</v>
          </cell>
          <cell r="M2249">
            <v>4000</v>
          </cell>
          <cell r="N2249">
            <v>4000</v>
          </cell>
          <cell r="O2249">
            <v>4000</v>
          </cell>
          <cell r="P2249">
            <v>4000</v>
          </cell>
          <cell r="Q2249">
            <v>4000</v>
          </cell>
        </row>
        <row r="2250">
          <cell r="B2250" t="str">
            <v>30911072309</v>
          </cell>
          <cell r="C2250" t="str">
            <v>30911</v>
          </cell>
          <cell r="D2250">
            <v>2309</v>
          </cell>
          <cell r="E2250">
            <v>1068000</v>
          </cell>
          <cell r="F2250">
            <v>89000</v>
          </cell>
          <cell r="G2250">
            <v>89000</v>
          </cell>
          <cell r="H2250">
            <v>89000</v>
          </cell>
          <cell r="I2250">
            <v>89000</v>
          </cell>
          <cell r="J2250">
            <v>89000</v>
          </cell>
          <cell r="K2250">
            <v>89000</v>
          </cell>
          <cell r="L2250">
            <v>89000</v>
          </cell>
          <cell r="M2250">
            <v>89000</v>
          </cell>
          <cell r="N2250">
            <v>89000</v>
          </cell>
          <cell r="O2250">
            <v>89000</v>
          </cell>
          <cell r="P2250">
            <v>89000</v>
          </cell>
          <cell r="Q2250">
            <v>89000</v>
          </cell>
        </row>
        <row r="2251">
          <cell r="B2251" t="str">
            <v>30911072701</v>
          </cell>
          <cell r="C2251" t="str">
            <v>30911</v>
          </cell>
          <cell r="D2251">
            <v>2701</v>
          </cell>
          <cell r="E2251">
            <v>38400</v>
          </cell>
          <cell r="F2251">
            <v>3200</v>
          </cell>
          <cell r="G2251">
            <v>3200</v>
          </cell>
          <cell r="H2251">
            <v>3200</v>
          </cell>
          <cell r="I2251">
            <v>3200</v>
          </cell>
          <cell r="J2251">
            <v>3200</v>
          </cell>
          <cell r="K2251">
            <v>3200</v>
          </cell>
          <cell r="L2251">
            <v>3200</v>
          </cell>
          <cell r="M2251">
            <v>3200</v>
          </cell>
          <cell r="N2251">
            <v>3200</v>
          </cell>
          <cell r="O2251">
            <v>3200</v>
          </cell>
          <cell r="P2251">
            <v>3200</v>
          </cell>
          <cell r="Q2251">
            <v>3200</v>
          </cell>
        </row>
        <row r="2252">
          <cell r="B2252" t="str">
            <v>30911072702</v>
          </cell>
          <cell r="C2252" t="str">
            <v>30911</v>
          </cell>
          <cell r="D2252">
            <v>2702</v>
          </cell>
          <cell r="E2252">
            <v>18000</v>
          </cell>
          <cell r="F2252">
            <v>1500</v>
          </cell>
          <cell r="G2252">
            <v>1500</v>
          </cell>
          <cell r="H2252">
            <v>1500</v>
          </cell>
          <cell r="I2252">
            <v>1500</v>
          </cell>
          <cell r="J2252">
            <v>1500</v>
          </cell>
          <cell r="K2252">
            <v>1500</v>
          </cell>
          <cell r="L2252">
            <v>1500</v>
          </cell>
          <cell r="M2252">
            <v>1500</v>
          </cell>
          <cell r="N2252">
            <v>1500</v>
          </cell>
          <cell r="O2252">
            <v>1500</v>
          </cell>
          <cell r="P2252">
            <v>1500</v>
          </cell>
          <cell r="Q2252">
            <v>1500</v>
          </cell>
        </row>
        <row r="2253">
          <cell r="B2253" t="str">
            <v>30911072705</v>
          </cell>
          <cell r="C2253" t="str">
            <v>30911</v>
          </cell>
          <cell r="D2253">
            <v>2705</v>
          </cell>
          <cell r="E2253">
            <v>3600</v>
          </cell>
          <cell r="F2253">
            <v>300</v>
          </cell>
          <cell r="G2253">
            <v>300</v>
          </cell>
          <cell r="H2253">
            <v>300</v>
          </cell>
          <cell r="I2253">
            <v>300</v>
          </cell>
          <cell r="J2253">
            <v>300</v>
          </cell>
          <cell r="K2253">
            <v>300</v>
          </cell>
          <cell r="L2253">
            <v>300</v>
          </cell>
          <cell r="M2253">
            <v>300</v>
          </cell>
          <cell r="N2253">
            <v>300</v>
          </cell>
          <cell r="O2253">
            <v>300</v>
          </cell>
          <cell r="P2253">
            <v>300</v>
          </cell>
          <cell r="Q2253">
            <v>300</v>
          </cell>
        </row>
        <row r="2254">
          <cell r="B2254" t="str">
            <v>30911072900</v>
          </cell>
          <cell r="C2254" t="str">
            <v>30911</v>
          </cell>
          <cell r="D2254">
            <v>2900</v>
          </cell>
          <cell r="E2254">
            <v>40800</v>
          </cell>
          <cell r="F2254">
            <v>3400</v>
          </cell>
          <cell r="G2254">
            <v>3400</v>
          </cell>
          <cell r="H2254">
            <v>3400</v>
          </cell>
          <cell r="I2254">
            <v>3400</v>
          </cell>
          <cell r="J2254">
            <v>3400</v>
          </cell>
          <cell r="K2254">
            <v>3400</v>
          </cell>
          <cell r="L2254">
            <v>3400</v>
          </cell>
          <cell r="M2254">
            <v>3400</v>
          </cell>
          <cell r="N2254">
            <v>3400</v>
          </cell>
          <cell r="O2254">
            <v>3400</v>
          </cell>
          <cell r="P2254">
            <v>3400</v>
          </cell>
          <cell r="Q2254">
            <v>3400</v>
          </cell>
        </row>
        <row r="2255">
          <cell r="B2255" t="str">
            <v>30911072907</v>
          </cell>
          <cell r="C2255" t="str">
            <v>30911</v>
          </cell>
          <cell r="D2255">
            <v>2907</v>
          </cell>
          <cell r="E2255">
            <v>45600</v>
          </cell>
          <cell r="F2255">
            <v>3800</v>
          </cell>
          <cell r="G2255">
            <v>3800</v>
          </cell>
          <cell r="H2255">
            <v>3800</v>
          </cell>
          <cell r="I2255">
            <v>3800</v>
          </cell>
          <cell r="J2255">
            <v>3800</v>
          </cell>
          <cell r="K2255">
            <v>3800</v>
          </cell>
          <cell r="L2255">
            <v>3800</v>
          </cell>
          <cell r="M2255">
            <v>3800</v>
          </cell>
          <cell r="N2255">
            <v>3800</v>
          </cell>
          <cell r="O2255">
            <v>3800</v>
          </cell>
          <cell r="P2255">
            <v>3800</v>
          </cell>
          <cell r="Q2255">
            <v>3800</v>
          </cell>
        </row>
        <row r="2256">
          <cell r="B2256" t="str">
            <v>30911072908</v>
          </cell>
          <cell r="C2256" t="str">
            <v>30911</v>
          </cell>
          <cell r="D2256">
            <v>2908</v>
          </cell>
          <cell r="E2256">
            <v>36000</v>
          </cell>
          <cell r="F2256">
            <v>3000</v>
          </cell>
          <cell r="G2256">
            <v>3000</v>
          </cell>
          <cell r="H2256">
            <v>3000</v>
          </cell>
          <cell r="I2256">
            <v>3000</v>
          </cell>
          <cell r="J2256">
            <v>3000</v>
          </cell>
          <cell r="K2256">
            <v>3000</v>
          </cell>
          <cell r="L2256">
            <v>3000</v>
          </cell>
          <cell r="M2256">
            <v>3000</v>
          </cell>
          <cell r="N2256">
            <v>3000</v>
          </cell>
          <cell r="O2256">
            <v>3000</v>
          </cell>
          <cell r="P2256">
            <v>3000</v>
          </cell>
          <cell r="Q2256">
            <v>3000</v>
          </cell>
        </row>
        <row r="2257">
          <cell r="B2257" t="str">
            <v>30911073101</v>
          </cell>
          <cell r="C2257" t="str">
            <v>30911</v>
          </cell>
          <cell r="D2257">
            <v>3101</v>
          </cell>
          <cell r="E2257">
            <v>12000</v>
          </cell>
          <cell r="F2257">
            <v>1000</v>
          </cell>
          <cell r="G2257">
            <v>1000</v>
          </cell>
          <cell r="H2257">
            <v>1000</v>
          </cell>
          <cell r="I2257">
            <v>1000</v>
          </cell>
          <cell r="J2257">
            <v>1000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>
            <v>1000</v>
          </cell>
          <cell r="P2257">
            <v>1000</v>
          </cell>
          <cell r="Q2257">
            <v>1000</v>
          </cell>
        </row>
        <row r="2258">
          <cell r="B2258" t="str">
            <v>30911073103</v>
          </cell>
          <cell r="C2258" t="str">
            <v>30911</v>
          </cell>
          <cell r="D2258">
            <v>3103</v>
          </cell>
          <cell r="E2258">
            <v>8400</v>
          </cell>
          <cell r="F2258">
            <v>700</v>
          </cell>
          <cell r="G2258">
            <v>700</v>
          </cell>
          <cell r="H2258">
            <v>700</v>
          </cell>
          <cell r="I2258">
            <v>700</v>
          </cell>
          <cell r="J2258">
            <v>700</v>
          </cell>
          <cell r="K2258">
            <v>700</v>
          </cell>
          <cell r="L2258">
            <v>700</v>
          </cell>
          <cell r="M2258">
            <v>700</v>
          </cell>
          <cell r="N2258">
            <v>700</v>
          </cell>
          <cell r="O2258">
            <v>700</v>
          </cell>
          <cell r="P2258">
            <v>700</v>
          </cell>
          <cell r="Q2258">
            <v>700</v>
          </cell>
        </row>
        <row r="2259">
          <cell r="B2259" t="str">
            <v>30911073302</v>
          </cell>
          <cell r="C2259" t="str">
            <v>30911</v>
          </cell>
          <cell r="D2259">
            <v>3302</v>
          </cell>
          <cell r="E2259">
            <v>105000</v>
          </cell>
          <cell r="F2259">
            <v>8750</v>
          </cell>
          <cell r="G2259">
            <v>8750</v>
          </cell>
          <cell r="H2259">
            <v>8750</v>
          </cell>
          <cell r="I2259">
            <v>8750</v>
          </cell>
          <cell r="J2259">
            <v>8750</v>
          </cell>
          <cell r="K2259">
            <v>8750</v>
          </cell>
          <cell r="L2259">
            <v>8750</v>
          </cell>
          <cell r="M2259">
            <v>8750</v>
          </cell>
          <cell r="N2259">
            <v>8750</v>
          </cell>
          <cell r="O2259">
            <v>8750</v>
          </cell>
          <cell r="P2259">
            <v>8750</v>
          </cell>
          <cell r="Q2259">
            <v>8750</v>
          </cell>
        </row>
        <row r="2260">
          <cell r="B2260" t="str">
            <v>30911073303</v>
          </cell>
          <cell r="C2260" t="str">
            <v>30911</v>
          </cell>
          <cell r="D2260">
            <v>3303</v>
          </cell>
          <cell r="E2260">
            <v>6000</v>
          </cell>
          <cell r="F2260">
            <v>500</v>
          </cell>
          <cell r="G2260">
            <v>500</v>
          </cell>
          <cell r="H2260">
            <v>500</v>
          </cell>
          <cell r="I2260">
            <v>500</v>
          </cell>
          <cell r="J2260">
            <v>500</v>
          </cell>
          <cell r="K2260">
            <v>500</v>
          </cell>
          <cell r="L2260">
            <v>500</v>
          </cell>
          <cell r="M2260">
            <v>500</v>
          </cell>
          <cell r="N2260">
            <v>500</v>
          </cell>
          <cell r="O2260">
            <v>500</v>
          </cell>
          <cell r="P2260">
            <v>500</v>
          </cell>
          <cell r="Q2260">
            <v>500</v>
          </cell>
        </row>
        <row r="2261">
          <cell r="B2261" t="str">
            <v>30911073404</v>
          </cell>
          <cell r="C2261" t="str">
            <v>30911</v>
          </cell>
          <cell r="D2261">
            <v>3404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</row>
        <row r="2262">
          <cell r="B2262" t="str">
            <v>30912072202</v>
          </cell>
          <cell r="C2262" t="str">
            <v>30912</v>
          </cell>
          <cell r="D2262">
            <v>2202</v>
          </cell>
          <cell r="E2262">
            <v>97600</v>
          </cell>
          <cell r="F2262">
            <v>8133</v>
          </cell>
          <cell r="G2262">
            <v>8133</v>
          </cell>
          <cell r="H2262">
            <v>8133</v>
          </cell>
          <cell r="I2262">
            <v>8133</v>
          </cell>
          <cell r="J2262">
            <v>8133</v>
          </cell>
          <cell r="K2262">
            <v>8133</v>
          </cell>
          <cell r="L2262">
            <v>8133</v>
          </cell>
          <cell r="M2262">
            <v>8133</v>
          </cell>
          <cell r="N2262">
            <v>8133</v>
          </cell>
          <cell r="O2262">
            <v>8133</v>
          </cell>
          <cell r="P2262">
            <v>8133</v>
          </cell>
          <cell r="Q2262">
            <v>8137</v>
          </cell>
        </row>
        <row r="2263">
          <cell r="B2263" t="str">
            <v>30912072207</v>
          </cell>
          <cell r="C2263" t="str">
            <v>30912</v>
          </cell>
          <cell r="D2263">
            <v>2207</v>
          </cell>
          <cell r="E2263">
            <v>24000</v>
          </cell>
          <cell r="F2263">
            <v>2000</v>
          </cell>
          <cell r="G2263">
            <v>2000</v>
          </cell>
          <cell r="H2263">
            <v>2000</v>
          </cell>
          <cell r="I2263">
            <v>2000</v>
          </cell>
          <cell r="J2263">
            <v>2000</v>
          </cell>
          <cell r="K2263">
            <v>2000</v>
          </cell>
          <cell r="L2263">
            <v>2000</v>
          </cell>
          <cell r="M2263">
            <v>2000</v>
          </cell>
          <cell r="N2263">
            <v>2000</v>
          </cell>
          <cell r="O2263">
            <v>2000</v>
          </cell>
          <cell r="P2263">
            <v>2000</v>
          </cell>
          <cell r="Q2263">
            <v>2000</v>
          </cell>
        </row>
        <row r="2264">
          <cell r="B2264" t="str">
            <v>30912072208</v>
          </cell>
          <cell r="C2264" t="str">
            <v>30912</v>
          </cell>
          <cell r="D2264">
            <v>2208</v>
          </cell>
          <cell r="E2264">
            <v>2800</v>
          </cell>
          <cell r="F2264">
            <v>233</v>
          </cell>
          <cell r="G2264">
            <v>233</v>
          </cell>
          <cell r="H2264">
            <v>233</v>
          </cell>
          <cell r="I2264">
            <v>233</v>
          </cell>
          <cell r="J2264">
            <v>233</v>
          </cell>
          <cell r="K2264">
            <v>233</v>
          </cell>
          <cell r="L2264">
            <v>233</v>
          </cell>
          <cell r="M2264">
            <v>233</v>
          </cell>
          <cell r="N2264">
            <v>233</v>
          </cell>
          <cell r="O2264">
            <v>233</v>
          </cell>
          <cell r="P2264">
            <v>233</v>
          </cell>
          <cell r="Q2264">
            <v>237</v>
          </cell>
        </row>
        <row r="2265">
          <cell r="B2265" t="str">
            <v>30912072309</v>
          </cell>
          <cell r="C2265" t="str">
            <v>30912</v>
          </cell>
          <cell r="D2265">
            <v>2309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</row>
        <row r="2266">
          <cell r="B2266" t="str">
            <v>30912072701</v>
          </cell>
          <cell r="C2266" t="str">
            <v>30912</v>
          </cell>
          <cell r="D2266">
            <v>2701</v>
          </cell>
          <cell r="E2266">
            <v>42000</v>
          </cell>
          <cell r="F2266">
            <v>3500</v>
          </cell>
          <cell r="G2266">
            <v>3500</v>
          </cell>
          <cell r="H2266">
            <v>3500</v>
          </cell>
          <cell r="I2266">
            <v>3500</v>
          </cell>
          <cell r="J2266">
            <v>3500</v>
          </cell>
          <cell r="K2266">
            <v>3500</v>
          </cell>
          <cell r="L2266">
            <v>3500</v>
          </cell>
          <cell r="M2266">
            <v>3500</v>
          </cell>
          <cell r="N2266">
            <v>3500</v>
          </cell>
          <cell r="O2266">
            <v>3500</v>
          </cell>
          <cell r="P2266">
            <v>3500</v>
          </cell>
          <cell r="Q2266">
            <v>3500</v>
          </cell>
        </row>
        <row r="2267">
          <cell r="B2267" t="str">
            <v>30912072705</v>
          </cell>
          <cell r="C2267" t="str">
            <v>30912</v>
          </cell>
          <cell r="D2267">
            <v>2705</v>
          </cell>
          <cell r="E2267">
            <v>8400</v>
          </cell>
          <cell r="F2267">
            <v>700</v>
          </cell>
          <cell r="G2267">
            <v>700</v>
          </cell>
          <cell r="H2267">
            <v>700</v>
          </cell>
          <cell r="I2267">
            <v>700</v>
          </cell>
          <cell r="J2267">
            <v>700</v>
          </cell>
          <cell r="K2267">
            <v>700</v>
          </cell>
          <cell r="L2267">
            <v>700</v>
          </cell>
          <cell r="M2267">
            <v>700</v>
          </cell>
          <cell r="N2267">
            <v>700</v>
          </cell>
          <cell r="O2267">
            <v>700</v>
          </cell>
          <cell r="P2267">
            <v>700</v>
          </cell>
          <cell r="Q2267">
            <v>700</v>
          </cell>
        </row>
        <row r="2268">
          <cell r="B2268" t="str">
            <v>30912072900</v>
          </cell>
          <cell r="C2268" t="str">
            <v>30912</v>
          </cell>
          <cell r="D2268">
            <v>2900</v>
          </cell>
          <cell r="E2268">
            <v>24000</v>
          </cell>
          <cell r="F2268">
            <v>2000</v>
          </cell>
          <cell r="G2268">
            <v>2000</v>
          </cell>
          <cell r="H2268">
            <v>2000</v>
          </cell>
          <cell r="I2268">
            <v>2000</v>
          </cell>
          <cell r="J2268">
            <v>2000</v>
          </cell>
          <cell r="K2268">
            <v>2000</v>
          </cell>
          <cell r="L2268">
            <v>2000</v>
          </cell>
          <cell r="M2268">
            <v>2000</v>
          </cell>
          <cell r="N2268">
            <v>2000</v>
          </cell>
          <cell r="O2268">
            <v>2000</v>
          </cell>
          <cell r="P2268">
            <v>2000</v>
          </cell>
          <cell r="Q2268">
            <v>2000</v>
          </cell>
        </row>
        <row r="2269">
          <cell r="B2269" t="str">
            <v>30912072907</v>
          </cell>
          <cell r="C2269" t="str">
            <v>30912</v>
          </cell>
          <cell r="D2269">
            <v>2907</v>
          </cell>
          <cell r="E2269">
            <v>48000</v>
          </cell>
          <cell r="F2269">
            <v>4000</v>
          </cell>
          <cell r="G2269">
            <v>4000</v>
          </cell>
          <cell r="H2269">
            <v>4000</v>
          </cell>
          <cell r="I2269">
            <v>4000</v>
          </cell>
          <cell r="J2269">
            <v>4000</v>
          </cell>
          <cell r="K2269">
            <v>4000</v>
          </cell>
          <cell r="L2269">
            <v>4000</v>
          </cell>
          <cell r="M2269">
            <v>4000</v>
          </cell>
          <cell r="N2269">
            <v>4000</v>
          </cell>
          <cell r="O2269">
            <v>4000</v>
          </cell>
          <cell r="P2269">
            <v>4000</v>
          </cell>
          <cell r="Q2269">
            <v>4000</v>
          </cell>
        </row>
        <row r="2270">
          <cell r="B2270" t="str">
            <v>30912072908</v>
          </cell>
          <cell r="C2270" t="str">
            <v>30912</v>
          </cell>
          <cell r="D2270">
            <v>2908</v>
          </cell>
          <cell r="E2270">
            <v>18900</v>
          </cell>
          <cell r="F2270">
            <v>1575</v>
          </cell>
          <cell r="G2270">
            <v>1575</v>
          </cell>
          <cell r="H2270">
            <v>1575</v>
          </cell>
          <cell r="I2270">
            <v>1575</v>
          </cell>
          <cell r="J2270">
            <v>1575</v>
          </cell>
          <cell r="K2270">
            <v>1575</v>
          </cell>
          <cell r="L2270">
            <v>1575</v>
          </cell>
          <cell r="M2270">
            <v>1575</v>
          </cell>
          <cell r="N2270">
            <v>1575</v>
          </cell>
          <cell r="O2270">
            <v>1575</v>
          </cell>
          <cell r="P2270">
            <v>1575</v>
          </cell>
          <cell r="Q2270">
            <v>1575</v>
          </cell>
        </row>
        <row r="2271">
          <cell r="B2271" t="str">
            <v>30912073101</v>
          </cell>
          <cell r="C2271" t="str">
            <v>30912</v>
          </cell>
          <cell r="D2271">
            <v>3101</v>
          </cell>
          <cell r="E2271">
            <v>38400</v>
          </cell>
          <cell r="F2271">
            <v>3200</v>
          </cell>
          <cell r="G2271">
            <v>3200</v>
          </cell>
          <cell r="H2271">
            <v>3200</v>
          </cell>
          <cell r="I2271">
            <v>3200</v>
          </cell>
          <cell r="J2271">
            <v>3200</v>
          </cell>
          <cell r="K2271">
            <v>3200</v>
          </cell>
          <cell r="L2271">
            <v>3200</v>
          </cell>
          <cell r="M2271">
            <v>3200</v>
          </cell>
          <cell r="N2271">
            <v>3200</v>
          </cell>
          <cell r="O2271">
            <v>3200</v>
          </cell>
          <cell r="P2271">
            <v>3200</v>
          </cell>
          <cell r="Q2271">
            <v>3200</v>
          </cell>
        </row>
        <row r="2272">
          <cell r="B2272" t="str">
            <v>30912073103</v>
          </cell>
          <cell r="C2272" t="str">
            <v>30912</v>
          </cell>
          <cell r="D2272">
            <v>3103</v>
          </cell>
          <cell r="E2272">
            <v>18000</v>
          </cell>
          <cell r="F2272">
            <v>1500</v>
          </cell>
          <cell r="G2272">
            <v>1500</v>
          </cell>
          <cell r="H2272">
            <v>1500</v>
          </cell>
          <cell r="I2272">
            <v>1500</v>
          </cell>
          <cell r="J2272">
            <v>1500</v>
          </cell>
          <cell r="K2272">
            <v>1500</v>
          </cell>
          <cell r="L2272">
            <v>1500</v>
          </cell>
          <cell r="M2272">
            <v>1500</v>
          </cell>
          <cell r="N2272">
            <v>1500</v>
          </cell>
          <cell r="O2272">
            <v>1500</v>
          </cell>
          <cell r="P2272">
            <v>1500</v>
          </cell>
          <cell r="Q2272">
            <v>1500</v>
          </cell>
        </row>
        <row r="2273">
          <cell r="B2273" t="str">
            <v>30912073302</v>
          </cell>
          <cell r="C2273" t="str">
            <v>30912</v>
          </cell>
          <cell r="D2273">
            <v>3302</v>
          </cell>
          <cell r="E2273">
            <v>92000</v>
          </cell>
          <cell r="F2273">
            <v>7666</v>
          </cell>
          <cell r="G2273">
            <v>7666</v>
          </cell>
          <cell r="H2273">
            <v>7666</v>
          </cell>
          <cell r="I2273">
            <v>7666</v>
          </cell>
          <cell r="J2273">
            <v>7666</v>
          </cell>
          <cell r="K2273">
            <v>7666</v>
          </cell>
          <cell r="L2273">
            <v>7666</v>
          </cell>
          <cell r="M2273">
            <v>7666</v>
          </cell>
          <cell r="N2273">
            <v>7666</v>
          </cell>
          <cell r="O2273">
            <v>7666</v>
          </cell>
          <cell r="P2273">
            <v>7666</v>
          </cell>
          <cell r="Q2273">
            <v>7674</v>
          </cell>
        </row>
        <row r="2274">
          <cell r="B2274" t="str">
            <v>30912073303</v>
          </cell>
          <cell r="C2274" t="str">
            <v>30912</v>
          </cell>
          <cell r="D2274">
            <v>3303</v>
          </cell>
          <cell r="E2274">
            <v>3600</v>
          </cell>
          <cell r="F2274">
            <v>300</v>
          </cell>
          <cell r="G2274">
            <v>300</v>
          </cell>
          <cell r="H2274">
            <v>300</v>
          </cell>
          <cell r="I2274">
            <v>300</v>
          </cell>
          <cell r="J2274">
            <v>300</v>
          </cell>
          <cell r="K2274">
            <v>300</v>
          </cell>
          <cell r="L2274">
            <v>300</v>
          </cell>
          <cell r="M2274">
            <v>300</v>
          </cell>
          <cell r="N2274">
            <v>300</v>
          </cell>
          <cell r="O2274">
            <v>300</v>
          </cell>
          <cell r="P2274">
            <v>300</v>
          </cell>
          <cell r="Q2274">
            <v>300</v>
          </cell>
        </row>
        <row r="2275">
          <cell r="B2275" t="str">
            <v>30913072103</v>
          </cell>
          <cell r="C2275" t="str">
            <v>30913</v>
          </cell>
          <cell r="D2275">
            <v>2103</v>
          </cell>
          <cell r="E2275">
            <v>7800</v>
          </cell>
          <cell r="F2275">
            <v>650</v>
          </cell>
          <cell r="G2275">
            <v>650</v>
          </cell>
          <cell r="H2275">
            <v>650</v>
          </cell>
          <cell r="I2275">
            <v>650</v>
          </cell>
          <cell r="J2275">
            <v>650</v>
          </cell>
          <cell r="K2275">
            <v>650</v>
          </cell>
          <cell r="L2275">
            <v>650</v>
          </cell>
          <cell r="M2275">
            <v>650</v>
          </cell>
          <cell r="N2275">
            <v>650</v>
          </cell>
          <cell r="O2275">
            <v>650</v>
          </cell>
          <cell r="P2275">
            <v>650</v>
          </cell>
          <cell r="Q2275">
            <v>650</v>
          </cell>
        </row>
        <row r="2276">
          <cell r="B2276" t="str">
            <v>30913072202</v>
          </cell>
          <cell r="C2276" t="str">
            <v>30913</v>
          </cell>
          <cell r="D2276">
            <v>2202</v>
          </cell>
          <cell r="E2276">
            <v>106800</v>
          </cell>
          <cell r="F2276">
            <v>8900</v>
          </cell>
          <cell r="G2276">
            <v>8900</v>
          </cell>
          <cell r="H2276">
            <v>8900</v>
          </cell>
          <cell r="I2276">
            <v>8900</v>
          </cell>
          <cell r="J2276">
            <v>8900</v>
          </cell>
          <cell r="K2276">
            <v>8900</v>
          </cell>
          <cell r="L2276">
            <v>8900</v>
          </cell>
          <cell r="M2276">
            <v>8900</v>
          </cell>
          <cell r="N2276">
            <v>8900</v>
          </cell>
          <cell r="O2276">
            <v>8900</v>
          </cell>
          <cell r="P2276">
            <v>8900</v>
          </cell>
          <cell r="Q2276">
            <v>8900</v>
          </cell>
        </row>
        <row r="2277">
          <cell r="B2277" t="str">
            <v>30913072207</v>
          </cell>
          <cell r="C2277" t="str">
            <v>30913</v>
          </cell>
          <cell r="D2277">
            <v>2207</v>
          </cell>
          <cell r="E2277">
            <v>24000</v>
          </cell>
          <cell r="F2277">
            <v>2000</v>
          </cell>
          <cell r="G2277">
            <v>2000</v>
          </cell>
          <cell r="H2277">
            <v>2000</v>
          </cell>
          <cell r="I2277">
            <v>2000</v>
          </cell>
          <cell r="J2277">
            <v>2000</v>
          </cell>
          <cell r="K2277">
            <v>2000</v>
          </cell>
          <cell r="L2277">
            <v>2000</v>
          </cell>
          <cell r="M2277">
            <v>2000</v>
          </cell>
          <cell r="N2277">
            <v>2000</v>
          </cell>
          <cell r="O2277">
            <v>2000</v>
          </cell>
          <cell r="P2277">
            <v>2000</v>
          </cell>
          <cell r="Q2277">
            <v>2000</v>
          </cell>
        </row>
        <row r="2278">
          <cell r="B2278" t="str">
            <v>30913072701</v>
          </cell>
          <cell r="C2278" t="str">
            <v>30913</v>
          </cell>
          <cell r="D2278">
            <v>2701</v>
          </cell>
          <cell r="E2278">
            <v>144000</v>
          </cell>
          <cell r="F2278">
            <v>12000</v>
          </cell>
          <cell r="G2278">
            <v>12000</v>
          </cell>
          <cell r="H2278">
            <v>12000</v>
          </cell>
          <cell r="I2278">
            <v>12000</v>
          </cell>
          <cell r="J2278">
            <v>12000</v>
          </cell>
          <cell r="K2278">
            <v>12000</v>
          </cell>
          <cell r="L2278">
            <v>12000</v>
          </cell>
          <cell r="M2278">
            <v>12000</v>
          </cell>
          <cell r="N2278">
            <v>12000</v>
          </cell>
          <cell r="O2278">
            <v>12000</v>
          </cell>
          <cell r="P2278">
            <v>12000</v>
          </cell>
          <cell r="Q2278">
            <v>12000</v>
          </cell>
        </row>
        <row r="2279">
          <cell r="B2279" t="str">
            <v>30913072705</v>
          </cell>
          <cell r="C2279" t="str">
            <v>30913</v>
          </cell>
          <cell r="D2279">
            <v>2705</v>
          </cell>
          <cell r="E2279">
            <v>8400</v>
          </cell>
          <cell r="F2279">
            <v>700</v>
          </cell>
          <cell r="G2279">
            <v>700</v>
          </cell>
          <cell r="H2279">
            <v>700</v>
          </cell>
          <cell r="I2279">
            <v>700</v>
          </cell>
          <cell r="J2279">
            <v>700</v>
          </cell>
          <cell r="K2279">
            <v>700</v>
          </cell>
          <cell r="L2279">
            <v>700</v>
          </cell>
          <cell r="M2279">
            <v>700</v>
          </cell>
          <cell r="N2279">
            <v>700</v>
          </cell>
          <cell r="O2279">
            <v>700</v>
          </cell>
          <cell r="P2279">
            <v>700</v>
          </cell>
          <cell r="Q2279">
            <v>700</v>
          </cell>
        </row>
        <row r="2280">
          <cell r="B2280" t="str">
            <v>30913072900</v>
          </cell>
          <cell r="C2280" t="str">
            <v>30913</v>
          </cell>
          <cell r="D2280">
            <v>2900</v>
          </cell>
          <cell r="E2280">
            <v>28800</v>
          </cell>
          <cell r="F2280">
            <v>2400</v>
          </cell>
          <cell r="G2280">
            <v>2400</v>
          </cell>
          <cell r="H2280">
            <v>2400</v>
          </cell>
          <cell r="I2280">
            <v>2400</v>
          </cell>
          <cell r="J2280">
            <v>2400</v>
          </cell>
          <cell r="K2280">
            <v>2400</v>
          </cell>
          <cell r="L2280">
            <v>2400</v>
          </cell>
          <cell r="M2280">
            <v>2400</v>
          </cell>
          <cell r="N2280">
            <v>2400</v>
          </cell>
          <cell r="O2280">
            <v>2400</v>
          </cell>
          <cell r="P2280">
            <v>2400</v>
          </cell>
          <cell r="Q2280">
            <v>2400</v>
          </cell>
        </row>
        <row r="2281">
          <cell r="B2281" t="str">
            <v>30913072907</v>
          </cell>
          <cell r="C2281" t="str">
            <v>30913</v>
          </cell>
          <cell r="D2281">
            <v>2907</v>
          </cell>
          <cell r="E2281">
            <v>84000</v>
          </cell>
          <cell r="F2281">
            <v>7000</v>
          </cell>
          <cell r="G2281">
            <v>7000</v>
          </cell>
          <cell r="H2281">
            <v>7000</v>
          </cell>
          <cell r="I2281">
            <v>7000</v>
          </cell>
          <cell r="J2281">
            <v>7000</v>
          </cell>
          <cell r="K2281">
            <v>7000</v>
          </cell>
          <cell r="L2281">
            <v>7000</v>
          </cell>
          <cell r="M2281">
            <v>7000</v>
          </cell>
          <cell r="N2281">
            <v>7000</v>
          </cell>
          <cell r="O2281">
            <v>7000</v>
          </cell>
          <cell r="P2281">
            <v>7000</v>
          </cell>
          <cell r="Q2281">
            <v>7000</v>
          </cell>
        </row>
        <row r="2282">
          <cell r="B2282" t="str">
            <v>30913072908</v>
          </cell>
          <cell r="C2282" t="str">
            <v>30913</v>
          </cell>
          <cell r="D2282">
            <v>2908</v>
          </cell>
          <cell r="E2282">
            <v>18900</v>
          </cell>
          <cell r="F2282">
            <v>1575</v>
          </cell>
          <cell r="G2282">
            <v>1575</v>
          </cell>
          <cell r="H2282">
            <v>1575</v>
          </cell>
          <cell r="I2282">
            <v>1575</v>
          </cell>
          <cell r="J2282">
            <v>1575</v>
          </cell>
          <cell r="K2282">
            <v>1575</v>
          </cell>
          <cell r="L2282">
            <v>1575</v>
          </cell>
          <cell r="M2282">
            <v>1575</v>
          </cell>
          <cell r="N2282">
            <v>1575</v>
          </cell>
          <cell r="O2282">
            <v>1575</v>
          </cell>
          <cell r="P2282">
            <v>1575</v>
          </cell>
          <cell r="Q2282">
            <v>1575</v>
          </cell>
        </row>
        <row r="2283">
          <cell r="B2283" t="str">
            <v>30913073101</v>
          </cell>
          <cell r="C2283" t="str">
            <v>30913</v>
          </cell>
          <cell r="D2283">
            <v>3101</v>
          </cell>
          <cell r="E2283">
            <v>12000</v>
          </cell>
          <cell r="F2283">
            <v>1000</v>
          </cell>
          <cell r="G2283">
            <v>1000</v>
          </cell>
          <cell r="H2283">
            <v>1000</v>
          </cell>
          <cell r="I2283">
            <v>1000</v>
          </cell>
          <cell r="J2283">
            <v>1000</v>
          </cell>
          <cell r="K2283">
            <v>1000</v>
          </cell>
          <cell r="L2283">
            <v>1000</v>
          </cell>
          <cell r="M2283">
            <v>1000</v>
          </cell>
          <cell r="N2283">
            <v>1000</v>
          </cell>
          <cell r="O2283">
            <v>1000</v>
          </cell>
          <cell r="P2283">
            <v>1000</v>
          </cell>
          <cell r="Q2283">
            <v>1000</v>
          </cell>
        </row>
        <row r="2284">
          <cell r="B2284" t="str">
            <v>30913073103</v>
          </cell>
          <cell r="C2284" t="str">
            <v>30913</v>
          </cell>
          <cell r="D2284">
            <v>3103</v>
          </cell>
          <cell r="E2284">
            <v>18000</v>
          </cell>
          <cell r="F2284">
            <v>1500</v>
          </cell>
          <cell r="G2284">
            <v>1500</v>
          </cell>
          <cell r="H2284">
            <v>1500</v>
          </cell>
          <cell r="I2284">
            <v>1500</v>
          </cell>
          <cell r="J2284">
            <v>1500</v>
          </cell>
          <cell r="K2284">
            <v>1500</v>
          </cell>
          <cell r="L2284">
            <v>1500</v>
          </cell>
          <cell r="M2284">
            <v>1500</v>
          </cell>
          <cell r="N2284">
            <v>1500</v>
          </cell>
          <cell r="O2284">
            <v>1500</v>
          </cell>
          <cell r="P2284">
            <v>1500</v>
          </cell>
          <cell r="Q2284">
            <v>1500</v>
          </cell>
        </row>
        <row r="2285">
          <cell r="B2285" t="str">
            <v>30913073302</v>
          </cell>
          <cell r="C2285" t="str">
            <v>30913</v>
          </cell>
          <cell r="D2285">
            <v>3302</v>
          </cell>
          <cell r="E2285">
            <v>261700</v>
          </cell>
          <cell r="F2285">
            <v>21808</v>
          </cell>
          <cell r="G2285">
            <v>21808</v>
          </cell>
          <cell r="H2285">
            <v>21808</v>
          </cell>
          <cell r="I2285">
            <v>21808</v>
          </cell>
          <cell r="J2285">
            <v>21808</v>
          </cell>
          <cell r="K2285">
            <v>21808</v>
          </cell>
          <cell r="L2285">
            <v>21808</v>
          </cell>
          <cell r="M2285">
            <v>21808</v>
          </cell>
          <cell r="N2285">
            <v>21808</v>
          </cell>
          <cell r="O2285">
            <v>21808</v>
          </cell>
          <cell r="P2285">
            <v>21808</v>
          </cell>
          <cell r="Q2285">
            <v>21812</v>
          </cell>
        </row>
        <row r="2286">
          <cell r="B2286" t="str">
            <v>30913073303</v>
          </cell>
          <cell r="C2286" t="str">
            <v>30913</v>
          </cell>
          <cell r="D2286">
            <v>3303</v>
          </cell>
          <cell r="E2286">
            <v>8400</v>
          </cell>
          <cell r="F2286">
            <v>700</v>
          </cell>
          <cell r="G2286">
            <v>700</v>
          </cell>
          <cell r="H2286">
            <v>700</v>
          </cell>
          <cell r="I2286">
            <v>700</v>
          </cell>
          <cell r="J2286">
            <v>700</v>
          </cell>
          <cell r="K2286">
            <v>700</v>
          </cell>
          <cell r="L2286">
            <v>700</v>
          </cell>
          <cell r="M2286">
            <v>700</v>
          </cell>
          <cell r="N2286">
            <v>700</v>
          </cell>
          <cell r="O2286">
            <v>700</v>
          </cell>
          <cell r="P2286">
            <v>700</v>
          </cell>
          <cell r="Q2286">
            <v>700</v>
          </cell>
        </row>
        <row r="2287">
          <cell r="B2287" t="str">
            <v>30914061302</v>
          </cell>
          <cell r="C2287" t="str">
            <v>30914</v>
          </cell>
          <cell r="D2287">
            <v>1302</v>
          </cell>
          <cell r="E2287">
            <v>40000</v>
          </cell>
          <cell r="F2287">
            <v>3333</v>
          </cell>
          <cell r="G2287">
            <v>3333</v>
          </cell>
          <cell r="H2287">
            <v>3333</v>
          </cell>
          <cell r="I2287">
            <v>3333</v>
          </cell>
          <cell r="J2287">
            <v>3333</v>
          </cell>
          <cell r="K2287">
            <v>3333</v>
          </cell>
          <cell r="L2287">
            <v>3333</v>
          </cell>
          <cell r="M2287">
            <v>3333</v>
          </cell>
          <cell r="N2287">
            <v>3333</v>
          </cell>
          <cell r="O2287">
            <v>3333</v>
          </cell>
          <cell r="P2287">
            <v>3333</v>
          </cell>
          <cell r="Q2287">
            <v>3337</v>
          </cell>
        </row>
        <row r="2288">
          <cell r="B2288" t="str">
            <v>30914062202</v>
          </cell>
          <cell r="C2288" t="str">
            <v>30914</v>
          </cell>
          <cell r="D2288">
            <v>2202</v>
          </cell>
          <cell r="E2288">
            <v>33800</v>
          </cell>
          <cell r="F2288">
            <v>2816</v>
          </cell>
          <cell r="G2288">
            <v>2816</v>
          </cell>
          <cell r="H2288">
            <v>2816</v>
          </cell>
          <cell r="I2288">
            <v>2816</v>
          </cell>
          <cell r="J2288">
            <v>2816</v>
          </cell>
          <cell r="K2288">
            <v>2816</v>
          </cell>
          <cell r="L2288">
            <v>2816</v>
          </cell>
          <cell r="M2288">
            <v>2816</v>
          </cell>
          <cell r="N2288">
            <v>2816</v>
          </cell>
          <cell r="O2288">
            <v>2816</v>
          </cell>
          <cell r="P2288">
            <v>2816</v>
          </cell>
          <cell r="Q2288">
            <v>2824</v>
          </cell>
        </row>
        <row r="2289">
          <cell r="B2289" t="str">
            <v>30914062207</v>
          </cell>
          <cell r="C2289" t="str">
            <v>30914</v>
          </cell>
          <cell r="D2289">
            <v>2207</v>
          </cell>
          <cell r="E2289">
            <v>48000</v>
          </cell>
          <cell r="F2289">
            <v>4000</v>
          </cell>
          <cell r="G2289">
            <v>4000</v>
          </cell>
          <cell r="H2289">
            <v>4000</v>
          </cell>
          <cell r="I2289">
            <v>4000</v>
          </cell>
          <cell r="J2289">
            <v>4000</v>
          </cell>
          <cell r="K2289">
            <v>4000</v>
          </cell>
          <cell r="L2289">
            <v>4000</v>
          </cell>
          <cell r="M2289">
            <v>4000</v>
          </cell>
          <cell r="N2289">
            <v>4000</v>
          </cell>
          <cell r="O2289">
            <v>4000</v>
          </cell>
          <cell r="P2289">
            <v>4000</v>
          </cell>
          <cell r="Q2289">
            <v>4000</v>
          </cell>
        </row>
        <row r="2290">
          <cell r="B2290" t="str">
            <v>30914062701</v>
          </cell>
          <cell r="C2290" t="str">
            <v>30914</v>
          </cell>
          <cell r="D2290">
            <v>2701</v>
          </cell>
          <cell r="E2290">
            <v>36000</v>
          </cell>
          <cell r="F2290">
            <v>3000</v>
          </cell>
          <cell r="G2290">
            <v>3000</v>
          </cell>
          <cell r="H2290">
            <v>3000</v>
          </cell>
          <cell r="I2290">
            <v>3000</v>
          </cell>
          <cell r="J2290">
            <v>3000</v>
          </cell>
          <cell r="K2290">
            <v>3000</v>
          </cell>
          <cell r="L2290">
            <v>3000</v>
          </cell>
          <cell r="M2290">
            <v>3000</v>
          </cell>
          <cell r="N2290">
            <v>3000</v>
          </cell>
          <cell r="O2290">
            <v>3000</v>
          </cell>
          <cell r="P2290">
            <v>3000</v>
          </cell>
          <cell r="Q2290">
            <v>3000</v>
          </cell>
        </row>
        <row r="2291">
          <cell r="B2291" t="str">
            <v>30914062702</v>
          </cell>
          <cell r="C2291" t="str">
            <v>30914</v>
          </cell>
          <cell r="D2291">
            <v>2702</v>
          </cell>
          <cell r="E2291">
            <v>17400</v>
          </cell>
          <cell r="F2291">
            <v>1450</v>
          </cell>
          <cell r="G2291">
            <v>1450</v>
          </cell>
          <cell r="H2291">
            <v>1450</v>
          </cell>
          <cell r="I2291">
            <v>1450</v>
          </cell>
          <cell r="J2291">
            <v>1450</v>
          </cell>
          <cell r="K2291">
            <v>1450</v>
          </cell>
          <cell r="L2291">
            <v>1450</v>
          </cell>
          <cell r="M2291">
            <v>1450</v>
          </cell>
          <cell r="N2291">
            <v>1450</v>
          </cell>
          <cell r="O2291">
            <v>1450</v>
          </cell>
          <cell r="P2291">
            <v>1450</v>
          </cell>
          <cell r="Q2291">
            <v>1450</v>
          </cell>
        </row>
        <row r="2292">
          <cell r="B2292" t="str">
            <v>30914062705</v>
          </cell>
          <cell r="C2292" t="str">
            <v>30914</v>
          </cell>
          <cell r="D2292">
            <v>2705</v>
          </cell>
          <cell r="E2292">
            <v>3600</v>
          </cell>
          <cell r="F2292">
            <v>300</v>
          </cell>
          <cell r="G2292">
            <v>300</v>
          </cell>
          <cell r="H2292">
            <v>300</v>
          </cell>
          <cell r="I2292">
            <v>300</v>
          </cell>
          <cell r="J2292">
            <v>300</v>
          </cell>
          <cell r="K2292">
            <v>300</v>
          </cell>
          <cell r="L2292">
            <v>300</v>
          </cell>
          <cell r="M2292">
            <v>300</v>
          </cell>
          <cell r="N2292">
            <v>300</v>
          </cell>
          <cell r="O2292">
            <v>300</v>
          </cell>
          <cell r="P2292">
            <v>300</v>
          </cell>
          <cell r="Q2292">
            <v>300</v>
          </cell>
        </row>
        <row r="2293">
          <cell r="B2293" t="str">
            <v>30914062900</v>
          </cell>
          <cell r="C2293" t="str">
            <v>30914</v>
          </cell>
          <cell r="D2293">
            <v>2900</v>
          </cell>
          <cell r="E2293">
            <v>42000</v>
          </cell>
          <cell r="F2293">
            <v>3500</v>
          </cell>
          <cell r="G2293">
            <v>3500</v>
          </cell>
          <cell r="H2293">
            <v>3500</v>
          </cell>
          <cell r="I2293">
            <v>3500</v>
          </cell>
          <cell r="J2293">
            <v>3500</v>
          </cell>
          <cell r="K2293">
            <v>3500</v>
          </cell>
          <cell r="L2293">
            <v>3500</v>
          </cell>
          <cell r="M2293">
            <v>3500</v>
          </cell>
          <cell r="N2293">
            <v>3500</v>
          </cell>
          <cell r="O2293">
            <v>3500</v>
          </cell>
          <cell r="P2293">
            <v>3500</v>
          </cell>
          <cell r="Q2293">
            <v>3500</v>
          </cell>
        </row>
        <row r="2294">
          <cell r="B2294" t="str">
            <v>30914062907</v>
          </cell>
          <cell r="C2294" t="str">
            <v>30914</v>
          </cell>
          <cell r="D2294">
            <v>2907</v>
          </cell>
          <cell r="E2294">
            <v>60000</v>
          </cell>
          <cell r="F2294">
            <v>5000</v>
          </cell>
          <cell r="G2294">
            <v>5000</v>
          </cell>
          <cell r="H2294">
            <v>5000</v>
          </cell>
          <cell r="I2294">
            <v>5000</v>
          </cell>
          <cell r="J2294">
            <v>5000</v>
          </cell>
          <cell r="K2294">
            <v>5000</v>
          </cell>
          <cell r="L2294">
            <v>5000</v>
          </cell>
          <cell r="M2294">
            <v>5000</v>
          </cell>
          <cell r="N2294">
            <v>5000</v>
          </cell>
          <cell r="O2294">
            <v>5000</v>
          </cell>
          <cell r="P2294">
            <v>5000</v>
          </cell>
          <cell r="Q2294">
            <v>5000</v>
          </cell>
        </row>
        <row r="2295">
          <cell r="B2295" t="str">
            <v>30914062908</v>
          </cell>
          <cell r="C2295" t="str">
            <v>30914</v>
          </cell>
          <cell r="D2295">
            <v>2908</v>
          </cell>
          <cell r="E2295">
            <v>36000</v>
          </cell>
          <cell r="F2295">
            <v>3000</v>
          </cell>
          <cell r="G2295">
            <v>3000</v>
          </cell>
          <cell r="H2295">
            <v>3000</v>
          </cell>
          <cell r="I2295">
            <v>3000</v>
          </cell>
          <cell r="J2295">
            <v>3000</v>
          </cell>
          <cell r="K2295">
            <v>3000</v>
          </cell>
          <cell r="L2295">
            <v>3000</v>
          </cell>
          <cell r="M2295">
            <v>3000</v>
          </cell>
          <cell r="N2295">
            <v>3000</v>
          </cell>
          <cell r="O2295">
            <v>3000</v>
          </cell>
          <cell r="P2295">
            <v>3000</v>
          </cell>
          <cell r="Q2295">
            <v>3000</v>
          </cell>
        </row>
        <row r="2296">
          <cell r="B2296" t="str">
            <v>30914063101</v>
          </cell>
          <cell r="C2296" t="str">
            <v>30914</v>
          </cell>
          <cell r="D2296">
            <v>3101</v>
          </cell>
          <cell r="E2296">
            <v>8400</v>
          </cell>
          <cell r="F2296">
            <v>700</v>
          </cell>
          <cell r="G2296">
            <v>700</v>
          </cell>
          <cell r="H2296">
            <v>700</v>
          </cell>
          <cell r="I2296">
            <v>700</v>
          </cell>
          <cell r="J2296">
            <v>700</v>
          </cell>
          <cell r="K2296">
            <v>700</v>
          </cell>
          <cell r="L2296">
            <v>700</v>
          </cell>
          <cell r="M2296">
            <v>700</v>
          </cell>
          <cell r="N2296">
            <v>700</v>
          </cell>
          <cell r="O2296">
            <v>700</v>
          </cell>
          <cell r="P2296">
            <v>700</v>
          </cell>
          <cell r="Q2296">
            <v>700</v>
          </cell>
        </row>
        <row r="2297">
          <cell r="B2297" t="str">
            <v>30914063103</v>
          </cell>
          <cell r="C2297" t="str">
            <v>30914</v>
          </cell>
          <cell r="D2297">
            <v>3103</v>
          </cell>
          <cell r="E2297">
            <v>8400</v>
          </cell>
          <cell r="F2297">
            <v>700</v>
          </cell>
          <cell r="G2297">
            <v>700</v>
          </cell>
          <cell r="H2297">
            <v>700</v>
          </cell>
          <cell r="I2297">
            <v>700</v>
          </cell>
          <cell r="J2297">
            <v>700</v>
          </cell>
          <cell r="K2297">
            <v>700</v>
          </cell>
          <cell r="L2297">
            <v>700</v>
          </cell>
          <cell r="M2297">
            <v>700</v>
          </cell>
          <cell r="N2297">
            <v>700</v>
          </cell>
          <cell r="O2297">
            <v>700</v>
          </cell>
          <cell r="P2297">
            <v>700</v>
          </cell>
          <cell r="Q2297">
            <v>700</v>
          </cell>
        </row>
        <row r="2298">
          <cell r="B2298" t="str">
            <v>30914063302</v>
          </cell>
          <cell r="C2298" t="str">
            <v>30914</v>
          </cell>
          <cell r="D2298">
            <v>3302</v>
          </cell>
          <cell r="E2298">
            <v>100700</v>
          </cell>
          <cell r="F2298">
            <v>8391</v>
          </cell>
          <cell r="G2298">
            <v>8391</v>
          </cell>
          <cell r="H2298">
            <v>8391</v>
          </cell>
          <cell r="I2298">
            <v>8391</v>
          </cell>
          <cell r="J2298">
            <v>8391</v>
          </cell>
          <cell r="K2298">
            <v>8391</v>
          </cell>
          <cell r="L2298">
            <v>8391</v>
          </cell>
          <cell r="M2298">
            <v>8391</v>
          </cell>
          <cell r="N2298">
            <v>8391</v>
          </cell>
          <cell r="O2298">
            <v>8391</v>
          </cell>
          <cell r="P2298">
            <v>8391</v>
          </cell>
          <cell r="Q2298">
            <v>8399</v>
          </cell>
        </row>
        <row r="2299">
          <cell r="B2299" t="str">
            <v>30914063303</v>
          </cell>
          <cell r="C2299" t="str">
            <v>30914</v>
          </cell>
          <cell r="D2299">
            <v>3303</v>
          </cell>
          <cell r="E2299">
            <v>3600</v>
          </cell>
          <cell r="F2299">
            <v>300</v>
          </cell>
          <cell r="G2299">
            <v>300</v>
          </cell>
          <cell r="H2299">
            <v>300</v>
          </cell>
          <cell r="I2299">
            <v>300</v>
          </cell>
          <cell r="J2299">
            <v>300</v>
          </cell>
          <cell r="K2299">
            <v>300</v>
          </cell>
          <cell r="L2299">
            <v>300</v>
          </cell>
          <cell r="M2299">
            <v>300</v>
          </cell>
          <cell r="N2299">
            <v>300</v>
          </cell>
          <cell r="O2299">
            <v>300</v>
          </cell>
          <cell r="P2299">
            <v>300</v>
          </cell>
          <cell r="Q2299">
            <v>300</v>
          </cell>
        </row>
        <row r="2300">
          <cell r="B2300" t="str">
            <v>30915062103</v>
          </cell>
          <cell r="C2300" t="str">
            <v>30915</v>
          </cell>
          <cell r="D2300">
            <v>2103</v>
          </cell>
          <cell r="E2300">
            <v>38400</v>
          </cell>
          <cell r="F2300">
            <v>3200</v>
          </cell>
          <cell r="G2300">
            <v>3200</v>
          </cell>
          <cell r="H2300">
            <v>3200</v>
          </cell>
          <cell r="I2300">
            <v>3200</v>
          </cell>
          <cell r="J2300">
            <v>3200</v>
          </cell>
          <cell r="K2300">
            <v>3200</v>
          </cell>
          <cell r="L2300">
            <v>3200</v>
          </cell>
          <cell r="M2300">
            <v>3200</v>
          </cell>
          <cell r="N2300">
            <v>3200</v>
          </cell>
          <cell r="O2300">
            <v>3200</v>
          </cell>
          <cell r="P2300">
            <v>3200</v>
          </cell>
          <cell r="Q2300">
            <v>3200</v>
          </cell>
        </row>
        <row r="2301">
          <cell r="B2301" t="str">
            <v>30915062202</v>
          </cell>
          <cell r="C2301" t="str">
            <v>30915</v>
          </cell>
          <cell r="D2301">
            <v>2202</v>
          </cell>
          <cell r="E2301">
            <v>118500</v>
          </cell>
          <cell r="F2301">
            <v>9875</v>
          </cell>
          <cell r="G2301">
            <v>9875</v>
          </cell>
          <cell r="H2301">
            <v>9875</v>
          </cell>
          <cell r="I2301">
            <v>9875</v>
          </cell>
          <cell r="J2301">
            <v>9875</v>
          </cell>
          <cell r="K2301">
            <v>9875</v>
          </cell>
          <cell r="L2301">
            <v>9875</v>
          </cell>
          <cell r="M2301">
            <v>9875</v>
          </cell>
          <cell r="N2301">
            <v>9875</v>
          </cell>
          <cell r="O2301">
            <v>9875</v>
          </cell>
          <cell r="P2301">
            <v>9875</v>
          </cell>
          <cell r="Q2301">
            <v>9875</v>
          </cell>
        </row>
        <row r="2302">
          <cell r="B2302" t="str">
            <v>30915062207</v>
          </cell>
          <cell r="C2302" t="str">
            <v>30915</v>
          </cell>
          <cell r="D2302">
            <v>2207</v>
          </cell>
          <cell r="E2302">
            <v>24000</v>
          </cell>
          <cell r="F2302">
            <v>2000</v>
          </cell>
          <cell r="G2302">
            <v>2000</v>
          </cell>
          <cell r="H2302">
            <v>2000</v>
          </cell>
          <cell r="I2302">
            <v>2000</v>
          </cell>
          <cell r="J2302">
            <v>2000</v>
          </cell>
          <cell r="K2302">
            <v>2000</v>
          </cell>
          <cell r="L2302">
            <v>2000</v>
          </cell>
          <cell r="M2302">
            <v>2000</v>
          </cell>
          <cell r="N2302">
            <v>2000</v>
          </cell>
          <cell r="O2302">
            <v>2000</v>
          </cell>
          <cell r="P2302">
            <v>2000</v>
          </cell>
          <cell r="Q2302">
            <v>2000</v>
          </cell>
        </row>
        <row r="2303">
          <cell r="B2303" t="str">
            <v>30915062208</v>
          </cell>
          <cell r="C2303" t="str">
            <v>30915</v>
          </cell>
          <cell r="D2303">
            <v>2208</v>
          </cell>
          <cell r="E2303">
            <v>2800</v>
          </cell>
          <cell r="F2303">
            <v>233</v>
          </cell>
          <cell r="G2303">
            <v>233</v>
          </cell>
          <cell r="H2303">
            <v>233</v>
          </cell>
          <cell r="I2303">
            <v>233</v>
          </cell>
          <cell r="J2303">
            <v>233</v>
          </cell>
          <cell r="K2303">
            <v>233</v>
          </cell>
          <cell r="L2303">
            <v>233</v>
          </cell>
          <cell r="M2303">
            <v>233</v>
          </cell>
          <cell r="N2303">
            <v>233</v>
          </cell>
          <cell r="O2303">
            <v>233</v>
          </cell>
          <cell r="P2303">
            <v>233</v>
          </cell>
          <cell r="Q2303">
            <v>237</v>
          </cell>
        </row>
        <row r="2304">
          <cell r="B2304" t="str">
            <v>30915062701</v>
          </cell>
          <cell r="C2304" t="str">
            <v>30915</v>
          </cell>
          <cell r="D2304">
            <v>2701</v>
          </cell>
          <cell r="E2304">
            <v>96000</v>
          </cell>
          <cell r="F2304">
            <v>8000</v>
          </cell>
          <cell r="G2304">
            <v>8000</v>
          </cell>
          <cell r="H2304">
            <v>8000</v>
          </cell>
          <cell r="I2304">
            <v>8000</v>
          </cell>
          <cell r="J2304">
            <v>8000</v>
          </cell>
          <cell r="K2304">
            <v>8000</v>
          </cell>
          <cell r="L2304">
            <v>8000</v>
          </cell>
          <cell r="M2304">
            <v>8000</v>
          </cell>
          <cell r="N2304">
            <v>8000</v>
          </cell>
          <cell r="O2304">
            <v>8000</v>
          </cell>
          <cell r="P2304">
            <v>8000</v>
          </cell>
          <cell r="Q2304">
            <v>8000</v>
          </cell>
        </row>
        <row r="2305">
          <cell r="B2305" t="str">
            <v>30915062705</v>
          </cell>
          <cell r="C2305" t="str">
            <v>30915</v>
          </cell>
          <cell r="D2305">
            <v>2705</v>
          </cell>
          <cell r="E2305">
            <v>8400</v>
          </cell>
          <cell r="F2305">
            <v>700</v>
          </cell>
          <cell r="G2305">
            <v>700</v>
          </cell>
          <cell r="H2305">
            <v>700</v>
          </cell>
          <cell r="I2305">
            <v>700</v>
          </cell>
          <cell r="J2305">
            <v>700</v>
          </cell>
          <cell r="K2305">
            <v>700</v>
          </cell>
          <cell r="L2305">
            <v>700</v>
          </cell>
          <cell r="M2305">
            <v>700</v>
          </cell>
          <cell r="N2305">
            <v>700</v>
          </cell>
          <cell r="O2305">
            <v>700</v>
          </cell>
          <cell r="P2305">
            <v>700</v>
          </cell>
          <cell r="Q2305">
            <v>700</v>
          </cell>
        </row>
        <row r="2306">
          <cell r="B2306" t="str">
            <v>30915062900</v>
          </cell>
          <cell r="C2306" t="str">
            <v>30915</v>
          </cell>
          <cell r="D2306">
            <v>2900</v>
          </cell>
          <cell r="E2306">
            <v>12000</v>
          </cell>
          <cell r="F2306">
            <v>1000</v>
          </cell>
          <cell r="G2306">
            <v>1000</v>
          </cell>
          <cell r="H2306">
            <v>1000</v>
          </cell>
          <cell r="I2306">
            <v>1000</v>
          </cell>
          <cell r="J2306">
            <v>1000</v>
          </cell>
          <cell r="K2306">
            <v>1000</v>
          </cell>
          <cell r="L2306">
            <v>1000</v>
          </cell>
          <cell r="M2306">
            <v>1000</v>
          </cell>
          <cell r="N2306">
            <v>1000</v>
          </cell>
          <cell r="O2306">
            <v>1000</v>
          </cell>
          <cell r="P2306">
            <v>1000</v>
          </cell>
          <cell r="Q2306">
            <v>1000</v>
          </cell>
        </row>
        <row r="2307">
          <cell r="B2307" t="str">
            <v>30915062907</v>
          </cell>
          <cell r="C2307" t="str">
            <v>30915</v>
          </cell>
          <cell r="D2307">
            <v>2907</v>
          </cell>
          <cell r="E2307">
            <v>24000</v>
          </cell>
          <cell r="F2307">
            <v>2000</v>
          </cell>
          <cell r="G2307">
            <v>2000</v>
          </cell>
          <cell r="H2307">
            <v>2000</v>
          </cell>
          <cell r="I2307">
            <v>2000</v>
          </cell>
          <cell r="J2307">
            <v>2000</v>
          </cell>
          <cell r="K2307">
            <v>2000</v>
          </cell>
          <cell r="L2307">
            <v>2000</v>
          </cell>
          <cell r="M2307">
            <v>2000</v>
          </cell>
          <cell r="N2307">
            <v>2000</v>
          </cell>
          <cell r="O2307">
            <v>2000</v>
          </cell>
          <cell r="P2307">
            <v>2000</v>
          </cell>
          <cell r="Q2307">
            <v>2000</v>
          </cell>
        </row>
        <row r="2308">
          <cell r="B2308" t="str">
            <v>30915062908</v>
          </cell>
          <cell r="C2308" t="str">
            <v>30915</v>
          </cell>
          <cell r="D2308">
            <v>2908</v>
          </cell>
          <cell r="E2308">
            <v>18900</v>
          </cell>
          <cell r="F2308">
            <v>1575</v>
          </cell>
          <cell r="G2308">
            <v>1575</v>
          </cell>
          <cell r="H2308">
            <v>1575</v>
          </cell>
          <cell r="I2308">
            <v>1575</v>
          </cell>
          <cell r="J2308">
            <v>1575</v>
          </cell>
          <cell r="K2308">
            <v>1575</v>
          </cell>
          <cell r="L2308">
            <v>1575</v>
          </cell>
          <cell r="M2308">
            <v>1575</v>
          </cell>
          <cell r="N2308">
            <v>1575</v>
          </cell>
          <cell r="O2308">
            <v>1575</v>
          </cell>
          <cell r="P2308">
            <v>1575</v>
          </cell>
          <cell r="Q2308">
            <v>1575</v>
          </cell>
        </row>
        <row r="2309">
          <cell r="B2309" t="str">
            <v>30915063101</v>
          </cell>
          <cell r="C2309" t="str">
            <v>30915</v>
          </cell>
          <cell r="D2309">
            <v>3101</v>
          </cell>
          <cell r="E2309">
            <v>12000</v>
          </cell>
          <cell r="F2309">
            <v>1000</v>
          </cell>
          <cell r="G2309">
            <v>1000</v>
          </cell>
          <cell r="H2309">
            <v>1000</v>
          </cell>
          <cell r="I2309">
            <v>1000</v>
          </cell>
          <cell r="J2309">
            <v>1000</v>
          </cell>
          <cell r="K2309">
            <v>1000</v>
          </cell>
          <cell r="L2309">
            <v>1000</v>
          </cell>
          <cell r="M2309">
            <v>1000</v>
          </cell>
          <cell r="N2309">
            <v>1000</v>
          </cell>
          <cell r="O2309">
            <v>1000</v>
          </cell>
          <cell r="P2309">
            <v>1000</v>
          </cell>
          <cell r="Q2309">
            <v>1000</v>
          </cell>
        </row>
        <row r="2310">
          <cell r="B2310" t="str">
            <v>30915063103</v>
          </cell>
          <cell r="C2310" t="str">
            <v>30915</v>
          </cell>
          <cell r="D2310">
            <v>3103</v>
          </cell>
          <cell r="E2310">
            <v>14400</v>
          </cell>
          <cell r="F2310">
            <v>1200</v>
          </cell>
          <cell r="G2310">
            <v>1200</v>
          </cell>
          <cell r="H2310">
            <v>1200</v>
          </cell>
          <cell r="I2310">
            <v>1200</v>
          </cell>
          <cell r="J2310">
            <v>1200</v>
          </cell>
          <cell r="K2310">
            <v>1200</v>
          </cell>
          <cell r="L2310">
            <v>1200</v>
          </cell>
          <cell r="M2310">
            <v>1200</v>
          </cell>
          <cell r="N2310">
            <v>1200</v>
          </cell>
          <cell r="O2310">
            <v>1200</v>
          </cell>
          <cell r="P2310">
            <v>1200</v>
          </cell>
          <cell r="Q2310">
            <v>1200</v>
          </cell>
        </row>
        <row r="2311">
          <cell r="B2311" t="str">
            <v>30915063302</v>
          </cell>
          <cell r="C2311" t="str">
            <v>30915</v>
          </cell>
          <cell r="D2311">
            <v>3302</v>
          </cell>
          <cell r="E2311">
            <v>108000</v>
          </cell>
          <cell r="F2311">
            <v>9000</v>
          </cell>
          <cell r="G2311">
            <v>9000</v>
          </cell>
          <cell r="H2311">
            <v>9000</v>
          </cell>
          <cell r="I2311">
            <v>9000</v>
          </cell>
          <cell r="J2311">
            <v>9000</v>
          </cell>
          <cell r="K2311">
            <v>9000</v>
          </cell>
          <cell r="L2311">
            <v>9000</v>
          </cell>
          <cell r="M2311">
            <v>9000</v>
          </cell>
          <cell r="N2311">
            <v>9000</v>
          </cell>
          <cell r="O2311">
            <v>9000</v>
          </cell>
          <cell r="P2311">
            <v>9000</v>
          </cell>
          <cell r="Q2311">
            <v>9000</v>
          </cell>
        </row>
        <row r="2312">
          <cell r="B2312" t="str">
            <v>30915063303</v>
          </cell>
          <cell r="C2312" t="str">
            <v>30915</v>
          </cell>
          <cell r="D2312">
            <v>3303</v>
          </cell>
          <cell r="E2312">
            <v>6000</v>
          </cell>
          <cell r="F2312">
            <v>500</v>
          </cell>
          <cell r="G2312">
            <v>500</v>
          </cell>
          <cell r="H2312">
            <v>500</v>
          </cell>
          <cell r="I2312">
            <v>500</v>
          </cell>
          <cell r="J2312">
            <v>500</v>
          </cell>
          <cell r="K2312">
            <v>500</v>
          </cell>
          <cell r="L2312">
            <v>500</v>
          </cell>
          <cell r="M2312">
            <v>500</v>
          </cell>
          <cell r="N2312">
            <v>500</v>
          </cell>
          <cell r="O2312">
            <v>500</v>
          </cell>
          <cell r="P2312">
            <v>500</v>
          </cell>
          <cell r="Q2312">
            <v>500</v>
          </cell>
        </row>
        <row r="2313">
          <cell r="B2313" t="str">
            <v>30916061302</v>
          </cell>
          <cell r="C2313" t="str">
            <v>30916</v>
          </cell>
          <cell r="D2313">
            <v>1302</v>
          </cell>
          <cell r="E2313">
            <v>480000</v>
          </cell>
          <cell r="F2313">
            <v>40000</v>
          </cell>
          <cell r="G2313">
            <v>40000</v>
          </cell>
          <cell r="H2313">
            <v>40000</v>
          </cell>
          <cell r="I2313">
            <v>40000</v>
          </cell>
          <cell r="J2313">
            <v>40000</v>
          </cell>
          <cell r="K2313">
            <v>40000</v>
          </cell>
          <cell r="L2313">
            <v>40000</v>
          </cell>
          <cell r="M2313">
            <v>40000</v>
          </cell>
          <cell r="N2313">
            <v>40000</v>
          </cell>
          <cell r="O2313">
            <v>40000</v>
          </cell>
          <cell r="P2313">
            <v>40000</v>
          </cell>
          <cell r="Q2313">
            <v>40000</v>
          </cell>
        </row>
        <row r="2314">
          <cell r="B2314" t="str">
            <v>30916062103</v>
          </cell>
          <cell r="C2314" t="str">
            <v>30916</v>
          </cell>
          <cell r="D2314">
            <v>2103</v>
          </cell>
          <cell r="E2314">
            <v>15000</v>
          </cell>
          <cell r="F2314">
            <v>1250</v>
          </cell>
          <cell r="G2314">
            <v>1250</v>
          </cell>
          <cell r="H2314">
            <v>1250</v>
          </cell>
          <cell r="I2314">
            <v>1250</v>
          </cell>
          <cell r="J2314">
            <v>1250</v>
          </cell>
          <cell r="K2314">
            <v>1250</v>
          </cell>
          <cell r="L2314">
            <v>1250</v>
          </cell>
          <cell r="M2314">
            <v>1250</v>
          </cell>
          <cell r="N2314">
            <v>1250</v>
          </cell>
          <cell r="O2314">
            <v>1250</v>
          </cell>
          <cell r="P2314">
            <v>1250</v>
          </cell>
          <cell r="Q2314">
            <v>1250</v>
          </cell>
        </row>
        <row r="2315">
          <cell r="B2315" t="str">
            <v>30916062202</v>
          </cell>
          <cell r="C2315" t="str">
            <v>30916</v>
          </cell>
          <cell r="D2315">
            <v>2202</v>
          </cell>
          <cell r="E2315">
            <v>775800</v>
          </cell>
          <cell r="F2315">
            <v>64650</v>
          </cell>
          <cell r="G2315">
            <v>64650</v>
          </cell>
          <cell r="H2315">
            <v>64650</v>
          </cell>
          <cell r="I2315">
            <v>64650</v>
          </cell>
          <cell r="J2315">
            <v>64650</v>
          </cell>
          <cell r="K2315">
            <v>64650</v>
          </cell>
          <cell r="L2315">
            <v>64650</v>
          </cell>
          <cell r="M2315">
            <v>64650</v>
          </cell>
          <cell r="N2315">
            <v>64650</v>
          </cell>
          <cell r="O2315">
            <v>64650</v>
          </cell>
          <cell r="P2315">
            <v>64650</v>
          </cell>
          <cell r="Q2315">
            <v>64650</v>
          </cell>
        </row>
        <row r="2316">
          <cell r="B2316" t="str">
            <v>30916062207</v>
          </cell>
          <cell r="C2316" t="str">
            <v>30916</v>
          </cell>
          <cell r="D2316">
            <v>2207</v>
          </cell>
          <cell r="E2316">
            <v>24000</v>
          </cell>
          <cell r="F2316">
            <v>2000</v>
          </cell>
          <cell r="G2316">
            <v>2000</v>
          </cell>
          <cell r="H2316">
            <v>2000</v>
          </cell>
          <cell r="I2316">
            <v>2000</v>
          </cell>
          <cell r="J2316">
            <v>2000</v>
          </cell>
          <cell r="K2316">
            <v>2000</v>
          </cell>
          <cell r="L2316">
            <v>2000</v>
          </cell>
          <cell r="M2316">
            <v>2000</v>
          </cell>
          <cell r="N2316">
            <v>2000</v>
          </cell>
          <cell r="O2316">
            <v>2000</v>
          </cell>
          <cell r="P2316">
            <v>2000</v>
          </cell>
          <cell r="Q2316">
            <v>2000</v>
          </cell>
        </row>
        <row r="2317">
          <cell r="B2317" t="str">
            <v>30916062305</v>
          </cell>
          <cell r="C2317" t="str">
            <v>30916</v>
          </cell>
          <cell r="D2317">
            <v>2305</v>
          </cell>
          <cell r="E2317">
            <v>108000</v>
          </cell>
          <cell r="F2317">
            <v>9000</v>
          </cell>
          <cell r="G2317">
            <v>9000</v>
          </cell>
          <cell r="H2317">
            <v>9000</v>
          </cell>
          <cell r="I2317">
            <v>9000</v>
          </cell>
          <cell r="J2317">
            <v>9000</v>
          </cell>
          <cell r="K2317">
            <v>9000</v>
          </cell>
          <cell r="L2317">
            <v>9000</v>
          </cell>
          <cell r="M2317">
            <v>9000</v>
          </cell>
          <cell r="N2317">
            <v>9000</v>
          </cell>
          <cell r="O2317">
            <v>9000</v>
          </cell>
          <cell r="P2317">
            <v>9000</v>
          </cell>
          <cell r="Q2317">
            <v>9000</v>
          </cell>
        </row>
        <row r="2318">
          <cell r="B2318" t="str">
            <v>30916062701</v>
          </cell>
          <cell r="C2318" t="str">
            <v>30916</v>
          </cell>
          <cell r="D2318">
            <v>2701</v>
          </cell>
          <cell r="E2318">
            <v>132000</v>
          </cell>
          <cell r="F2318">
            <v>11000</v>
          </cell>
          <cell r="G2318">
            <v>11000</v>
          </cell>
          <cell r="H2318">
            <v>11000</v>
          </cell>
          <cell r="I2318">
            <v>11000</v>
          </cell>
          <cell r="J2318">
            <v>11000</v>
          </cell>
          <cell r="K2318">
            <v>11000</v>
          </cell>
          <cell r="L2318">
            <v>11000</v>
          </cell>
          <cell r="M2318">
            <v>11000</v>
          </cell>
          <cell r="N2318">
            <v>11000</v>
          </cell>
          <cell r="O2318">
            <v>11000</v>
          </cell>
          <cell r="P2318">
            <v>11000</v>
          </cell>
          <cell r="Q2318">
            <v>11000</v>
          </cell>
        </row>
        <row r="2319">
          <cell r="B2319" t="str">
            <v>30916062702</v>
          </cell>
          <cell r="C2319" t="str">
            <v>30916</v>
          </cell>
          <cell r="D2319">
            <v>2702</v>
          </cell>
          <cell r="E2319">
            <v>3600</v>
          </cell>
          <cell r="F2319">
            <v>300</v>
          </cell>
          <cell r="G2319">
            <v>300</v>
          </cell>
          <cell r="H2319">
            <v>300</v>
          </cell>
          <cell r="I2319">
            <v>300</v>
          </cell>
          <cell r="J2319">
            <v>300</v>
          </cell>
          <cell r="K2319">
            <v>300</v>
          </cell>
          <cell r="L2319">
            <v>300</v>
          </cell>
          <cell r="M2319">
            <v>300</v>
          </cell>
          <cell r="N2319">
            <v>300</v>
          </cell>
          <cell r="O2319">
            <v>300</v>
          </cell>
          <cell r="P2319">
            <v>300</v>
          </cell>
          <cell r="Q2319">
            <v>300</v>
          </cell>
        </row>
        <row r="2320">
          <cell r="B2320" t="str">
            <v>30916062704</v>
          </cell>
          <cell r="C2320" t="str">
            <v>30916</v>
          </cell>
          <cell r="D2320">
            <v>2704</v>
          </cell>
          <cell r="E2320">
            <v>30000</v>
          </cell>
          <cell r="F2320">
            <v>2500</v>
          </cell>
          <cell r="G2320">
            <v>2500</v>
          </cell>
          <cell r="H2320">
            <v>2500</v>
          </cell>
          <cell r="I2320">
            <v>2500</v>
          </cell>
          <cell r="J2320">
            <v>2500</v>
          </cell>
          <cell r="K2320">
            <v>2500</v>
          </cell>
          <cell r="L2320">
            <v>2500</v>
          </cell>
          <cell r="M2320">
            <v>2500</v>
          </cell>
          <cell r="N2320">
            <v>2500</v>
          </cell>
          <cell r="O2320">
            <v>2500</v>
          </cell>
          <cell r="P2320">
            <v>2500</v>
          </cell>
          <cell r="Q2320">
            <v>2500</v>
          </cell>
        </row>
        <row r="2321">
          <cell r="B2321" t="str">
            <v>30916062705</v>
          </cell>
          <cell r="C2321" t="str">
            <v>30916</v>
          </cell>
          <cell r="D2321">
            <v>2705</v>
          </cell>
          <cell r="E2321">
            <v>6400</v>
          </cell>
          <cell r="F2321">
            <v>533</v>
          </cell>
          <cell r="G2321">
            <v>533</v>
          </cell>
          <cell r="H2321">
            <v>533</v>
          </cell>
          <cell r="I2321">
            <v>533</v>
          </cell>
          <cell r="J2321">
            <v>533</v>
          </cell>
          <cell r="K2321">
            <v>533</v>
          </cell>
          <cell r="L2321">
            <v>533</v>
          </cell>
          <cell r="M2321">
            <v>533</v>
          </cell>
          <cell r="N2321">
            <v>533</v>
          </cell>
          <cell r="O2321">
            <v>533</v>
          </cell>
          <cell r="P2321">
            <v>533</v>
          </cell>
          <cell r="Q2321">
            <v>537</v>
          </cell>
        </row>
        <row r="2322">
          <cell r="B2322" t="str">
            <v>30916062708</v>
          </cell>
          <cell r="C2322" t="str">
            <v>30916</v>
          </cell>
          <cell r="D2322">
            <v>2708</v>
          </cell>
          <cell r="E2322">
            <v>700800</v>
          </cell>
          <cell r="F2322">
            <v>58400</v>
          </cell>
          <cell r="G2322">
            <v>58400</v>
          </cell>
          <cell r="H2322">
            <v>58400</v>
          </cell>
          <cell r="I2322">
            <v>58400</v>
          </cell>
          <cell r="J2322">
            <v>58400</v>
          </cell>
          <cell r="K2322">
            <v>58400</v>
          </cell>
          <cell r="L2322">
            <v>58400</v>
          </cell>
          <cell r="M2322">
            <v>58400</v>
          </cell>
          <cell r="N2322">
            <v>58400</v>
          </cell>
          <cell r="O2322">
            <v>58400</v>
          </cell>
          <cell r="P2322">
            <v>58400</v>
          </cell>
          <cell r="Q2322">
            <v>58400</v>
          </cell>
        </row>
        <row r="2323">
          <cell r="B2323" t="str">
            <v>30916062800</v>
          </cell>
          <cell r="C2323" t="str">
            <v>30916</v>
          </cell>
          <cell r="D2323">
            <v>2800</v>
          </cell>
          <cell r="E2323">
            <v>338400</v>
          </cell>
          <cell r="F2323">
            <v>28200</v>
          </cell>
          <cell r="G2323">
            <v>28200</v>
          </cell>
          <cell r="H2323">
            <v>28200</v>
          </cell>
          <cell r="I2323">
            <v>28200</v>
          </cell>
          <cell r="J2323">
            <v>28200</v>
          </cell>
          <cell r="K2323">
            <v>28200</v>
          </cell>
          <cell r="L2323">
            <v>28200</v>
          </cell>
          <cell r="M2323">
            <v>28200</v>
          </cell>
          <cell r="N2323">
            <v>28200</v>
          </cell>
          <cell r="O2323">
            <v>28200</v>
          </cell>
          <cell r="P2323">
            <v>28200</v>
          </cell>
          <cell r="Q2323">
            <v>28200</v>
          </cell>
        </row>
        <row r="2324">
          <cell r="B2324" t="str">
            <v>30916062900</v>
          </cell>
          <cell r="C2324" t="str">
            <v>30916</v>
          </cell>
          <cell r="D2324">
            <v>2900</v>
          </cell>
          <cell r="E2324">
            <v>180000</v>
          </cell>
          <cell r="F2324">
            <v>15000</v>
          </cell>
          <cell r="G2324">
            <v>15000</v>
          </cell>
          <cell r="H2324">
            <v>15000</v>
          </cell>
          <cell r="I2324">
            <v>15000</v>
          </cell>
          <cell r="J2324">
            <v>15000</v>
          </cell>
          <cell r="K2324">
            <v>15000</v>
          </cell>
          <cell r="L2324">
            <v>15000</v>
          </cell>
          <cell r="M2324">
            <v>15000</v>
          </cell>
          <cell r="N2324">
            <v>15000</v>
          </cell>
          <cell r="O2324">
            <v>15000</v>
          </cell>
          <cell r="P2324">
            <v>15000</v>
          </cell>
          <cell r="Q2324">
            <v>15000</v>
          </cell>
        </row>
        <row r="2325">
          <cell r="B2325" t="str">
            <v>30916062904</v>
          </cell>
          <cell r="C2325" t="str">
            <v>30916</v>
          </cell>
          <cell r="D2325">
            <v>2904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</row>
        <row r="2326">
          <cell r="B2326" t="str">
            <v>30916062907</v>
          </cell>
          <cell r="C2326" t="str">
            <v>30916</v>
          </cell>
          <cell r="D2326">
            <v>2907</v>
          </cell>
          <cell r="E2326">
            <v>192000</v>
          </cell>
          <cell r="F2326">
            <v>16000</v>
          </cell>
          <cell r="G2326">
            <v>16000</v>
          </cell>
          <cell r="H2326">
            <v>16000</v>
          </cell>
          <cell r="I2326">
            <v>16000</v>
          </cell>
          <cell r="J2326">
            <v>16000</v>
          </cell>
          <cell r="K2326">
            <v>16000</v>
          </cell>
          <cell r="L2326">
            <v>16000</v>
          </cell>
          <cell r="M2326">
            <v>16000</v>
          </cell>
          <cell r="N2326">
            <v>16000</v>
          </cell>
          <cell r="O2326">
            <v>16000</v>
          </cell>
          <cell r="P2326">
            <v>16000</v>
          </cell>
          <cell r="Q2326">
            <v>16000</v>
          </cell>
        </row>
        <row r="2327">
          <cell r="B2327" t="str">
            <v>30916062908</v>
          </cell>
          <cell r="C2327" t="str">
            <v>30916</v>
          </cell>
          <cell r="D2327">
            <v>2908</v>
          </cell>
          <cell r="E2327">
            <v>36000</v>
          </cell>
          <cell r="F2327">
            <v>3000</v>
          </cell>
          <cell r="G2327">
            <v>3000</v>
          </cell>
          <cell r="H2327">
            <v>3000</v>
          </cell>
          <cell r="I2327">
            <v>3000</v>
          </cell>
          <cell r="J2327">
            <v>3000</v>
          </cell>
          <cell r="K2327">
            <v>3000</v>
          </cell>
          <cell r="L2327">
            <v>3000</v>
          </cell>
          <cell r="M2327">
            <v>3000</v>
          </cell>
          <cell r="N2327">
            <v>3000</v>
          </cell>
          <cell r="O2327">
            <v>3000</v>
          </cell>
          <cell r="P2327">
            <v>3000</v>
          </cell>
          <cell r="Q2327">
            <v>3000</v>
          </cell>
        </row>
        <row r="2328">
          <cell r="B2328" t="str">
            <v>30916063101</v>
          </cell>
          <cell r="C2328" t="str">
            <v>30916</v>
          </cell>
          <cell r="D2328">
            <v>3101</v>
          </cell>
          <cell r="E2328">
            <v>36000</v>
          </cell>
          <cell r="F2328">
            <v>3000</v>
          </cell>
          <cell r="G2328">
            <v>3000</v>
          </cell>
          <cell r="H2328">
            <v>3000</v>
          </cell>
          <cell r="I2328">
            <v>3000</v>
          </cell>
          <cell r="J2328">
            <v>3000</v>
          </cell>
          <cell r="K2328">
            <v>3000</v>
          </cell>
          <cell r="L2328">
            <v>3000</v>
          </cell>
          <cell r="M2328">
            <v>3000</v>
          </cell>
          <cell r="N2328">
            <v>3000</v>
          </cell>
          <cell r="O2328">
            <v>3000</v>
          </cell>
          <cell r="P2328">
            <v>3000</v>
          </cell>
          <cell r="Q2328">
            <v>3000</v>
          </cell>
        </row>
        <row r="2329">
          <cell r="B2329" t="str">
            <v>30916063103</v>
          </cell>
          <cell r="C2329" t="str">
            <v>30916</v>
          </cell>
          <cell r="D2329">
            <v>3103</v>
          </cell>
          <cell r="E2329">
            <v>30000</v>
          </cell>
          <cell r="F2329">
            <v>2500</v>
          </cell>
          <cell r="G2329">
            <v>2500</v>
          </cell>
          <cell r="H2329">
            <v>2500</v>
          </cell>
          <cell r="I2329">
            <v>2500</v>
          </cell>
          <cell r="J2329">
            <v>2500</v>
          </cell>
          <cell r="K2329">
            <v>2500</v>
          </cell>
          <cell r="L2329">
            <v>2500</v>
          </cell>
          <cell r="M2329">
            <v>2500</v>
          </cell>
          <cell r="N2329">
            <v>2500</v>
          </cell>
          <cell r="O2329">
            <v>2500</v>
          </cell>
          <cell r="P2329">
            <v>2500</v>
          </cell>
          <cell r="Q2329">
            <v>2500</v>
          </cell>
        </row>
        <row r="2330">
          <cell r="B2330" t="str">
            <v>30916063302</v>
          </cell>
          <cell r="C2330" t="str">
            <v>30916</v>
          </cell>
          <cell r="D2330">
            <v>3302</v>
          </cell>
          <cell r="E2330">
            <v>216000</v>
          </cell>
          <cell r="F2330">
            <v>18000</v>
          </cell>
          <cell r="G2330">
            <v>18000</v>
          </cell>
          <cell r="H2330">
            <v>18000</v>
          </cell>
          <cell r="I2330">
            <v>18000</v>
          </cell>
          <cell r="J2330">
            <v>18000</v>
          </cell>
          <cell r="K2330">
            <v>18000</v>
          </cell>
          <cell r="L2330">
            <v>18000</v>
          </cell>
          <cell r="M2330">
            <v>18000</v>
          </cell>
          <cell r="N2330">
            <v>18000</v>
          </cell>
          <cell r="O2330">
            <v>18000</v>
          </cell>
          <cell r="P2330">
            <v>18000</v>
          </cell>
          <cell r="Q2330">
            <v>18000</v>
          </cell>
        </row>
        <row r="2331">
          <cell r="B2331" t="str">
            <v>30916063303</v>
          </cell>
          <cell r="C2331" t="str">
            <v>30916</v>
          </cell>
          <cell r="D2331">
            <v>3303</v>
          </cell>
          <cell r="E2331">
            <v>24000</v>
          </cell>
          <cell r="F2331">
            <v>2000</v>
          </cell>
          <cell r="G2331">
            <v>2000</v>
          </cell>
          <cell r="H2331">
            <v>2000</v>
          </cell>
          <cell r="I2331">
            <v>2000</v>
          </cell>
          <cell r="J2331">
            <v>2000</v>
          </cell>
          <cell r="K2331">
            <v>2000</v>
          </cell>
          <cell r="L2331">
            <v>2000</v>
          </cell>
          <cell r="M2331">
            <v>2000</v>
          </cell>
          <cell r="N2331">
            <v>2000</v>
          </cell>
          <cell r="O2331">
            <v>2000</v>
          </cell>
          <cell r="P2331">
            <v>2000</v>
          </cell>
          <cell r="Q2331">
            <v>2000</v>
          </cell>
        </row>
        <row r="2332">
          <cell r="B2332" t="str">
            <v>30916063405</v>
          </cell>
          <cell r="C2332" t="str">
            <v>30916</v>
          </cell>
          <cell r="D2332">
            <v>3405</v>
          </cell>
          <cell r="E2332">
            <v>360000</v>
          </cell>
          <cell r="F2332">
            <v>30000</v>
          </cell>
          <cell r="G2332">
            <v>30000</v>
          </cell>
          <cell r="H2332">
            <v>30000</v>
          </cell>
          <cell r="I2332">
            <v>30000</v>
          </cell>
          <cell r="J2332">
            <v>30000</v>
          </cell>
          <cell r="K2332">
            <v>30000</v>
          </cell>
          <cell r="L2332">
            <v>30000</v>
          </cell>
          <cell r="M2332">
            <v>30000</v>
          </cell>
          <cell r="N2332">
            <v>30000</v>
          </cell>
          <cell r="O2332">
            <v>30000</v>
          </cell>
          <cell r="P2332">
            <v>30000</v>
          </cell>
          <cell r="Q2332">
            <v>30000</v>
          </cell>
        </row>
        <row r="2333">
          <cell r="B2333" t="str">
            <v>30917062202</v>
          </cell>
          <cell r="C2333" t="str">
            <v>30917</v>
          </cell>
          <cell r="D2333">
            <v>2202</v>
          </cell>
          <cell r="E2333">
            <v>43900</v>
          </cell>
          <cell r="F2333">
            <v>3658</v>
          </cell>
          <cell r="G2333">
            <v>3658</v>
          </cell>
          <cell r="H2333">
            <v>3658</v>
          </cell>
          <cell r="I2333">
            <v>3658</v>
          </cell>
          <cell r="J2333">
            <v>3658</v>
          </cell>
          <cell r="K2333">
            <v>3658</v>
          </cell>
          <cell r="L2333">
            <v>3658</v>
          </cell>
          <cell r="M2333">
            <v>3658</v>
          </cell>
          <cell r="N2333">
            <v>3658</v>
          </cell>
          <cell r="O2333">
            <v>3658</v>
          </cell>
          <cell r="P2333">
            <v>3658</v>
          </cell>
          <cell r="Q2333">
            <v>3662</v>
          </cell>
        </row>
        <row r="2334">
          <cell r="B2334" t="str">
            <v>30917062207</v>
          </cell>
          <cell r="C2334" t="str">
            <v>30917</v>
          </cell>
          <cell r="D2334">
            <v>2207</v>
          </cell>
          <cell r="E2334">
            <v>24000</v>
          </cell>
          <cell r="F2334">
            <v>2000</v>
          </cell>
          <cell r="G2334">
            <v>2000</v>
          </cell>
          <cell r="H2334">
            <v>2000</v>
          </cell>
          <cell r="I2334">
            <v>2000</v>
          </cell>
          <cell r="J2334">
            <v>2000</v>
          </cell>
          <cell r="K2334">
            <v>2000</v>
          </cell>
          <cell r="L2334">
            <v>2000</v>
          </cell>
          <cell r="M2334">
            <v>2000</v>
          </cell>
          <cell r="N2334">
            <v>2000</v>
          </cell>
          <cell r="O2334">
            <v>2000</v>
          </cell>
          <cell r="P2334">
            <v>2000</v>
          </cell>
          <cell r="Q2334">
            <v>2000</v>
          </cell>
        </row>
        <row r="2335">
          <cell r="B2335" t="str">
            <v>30917062701</v>
          </cell>
          <cell r="C2335" t="str">
            <v>30917</v>
          </cell>
          <cell r="D2335">
            <v>2701</v>
          </cell>
          <cell r="E2335">
            <v>18000</v>
          </cell>
          <cell r="F2335">
            <v>1500</v>
          </cell>
          <cell r="G2335">
            <v>1500</v>
          </cell>
          <cell r="H2335">
            <v>1500</v>
          </cell>
          <cell r="I2335">
            <v>1500</v>
          </cell>
          <cell r="J2335">
            <v>1500</v>
          </cell>
          <cell r="K2335">
            <v>1500</v>
          </cell>
          <cell r="L2335">
            <v>1500</v>
          </cell>
          <cell r="M2335">
            <v>1500</v>
          </cell>
          <cell r="N2335">
            <v>1500</v>
          </cell>
          <cell r="O2335">
            <v>1500</v>
          </cell>
          <cell r="P2335">
            <v>1500</v>
          </cell>
          <cell r="Q2335">
            <v>1500</v>
          </cell>
        </row>
        <row r="2336">
          <cell r="B2336" t="str">
            <v>30917062705</v>
          </cell>
          <cell r="C2336" t="str">
            <v>30917</v>
          </cell>
          <cell r="D2336">
            <v>2705</v>
          </cell>
          <cell r="E2336">
            <v>20400</v>
          </cell>
          <cell r="F2336">
            <v>1700</v>
          </cell>
          <cell r="G2336">
            <v>1700</v>
          </cell>
          <cell r="H2336">
            <v>1700</v>
          </cell>
          <cell r="I2336">
            <v>1700</v>
          </cell>
          <cell r="J2336">
            <v>1700</v>
          </cell>
          <cell r="K2336">
            <v>1700</v>
          </cell>
          <cell r="L2336">
            <v>1700</v>
          </cell>
          <cell r="M2336">
            <v>1700</v>
          </cell>
          <cell r="N2336">
            <v>1700</v>
          </cell>
          <cell r="O2336">
            <v>1700</v>
          </cell>
          <cell r="P2336">
            <v>1700</v>
          </cell>
          <cell r="Q2336">
            <v>1700</v>
          </cell>
        </row>
        <row r="2337">
          <cell r="B2337" t="str">
            <v>30917062900</v>
          </cell>
          <cell r="C2337" t="str">
            <v>30917</v>
          </cell>
          <cell r="D2337">
            <v>2900</v>
          </cell>
          <cell r="E2337">
            <v>24000</v>
          </cell>
          <cell r="F2337">
            <v>2000</v>
          </cell>
          <cell r="G2337">
            <v>2000</v>
          </cell>
          <cell r="H2337">
            <v>2000</v>
          </cell>
          <cell r="I2337">
            <v>2000</v>
          </cell>
          <cell r="J2337">
            <v>2000</v>
          </cell>
          <cell r="K2337">
            <v>2000</v>
          </cell>
          <cell r="L2337">
            <v>2000</v>
          </cell>
          <cell r="M2337">
            <v>2000</v>
          </cell>
          <cell r="N2337">
            <v>2000</v>
          </cell>
          <cell r="O2337">
            <v>2000</v>
          </cell>
          <cell r="P2337">
            <v>2000</v>
          </cell>
          <cell r="Q2337">
            <v>2000</v>
          </cell>
        </row>
        <row r="2338">
          <cell r="B2338" t="str">
            <v>30917062907</v>
          </cell>
          <cell r="C2338" t="str">
            <v>30917</v>
          </cell>
          <cell r="D2338">
            <v>2907</v>
          </cell>
          <cell r="E2338">
            <v>18000</v>
          </cell>
          <cell r="F2338">
            <v>1500</v>
          </cell>
          <cell r="G2338">
            <v>1500</v>
          </cell>
          <cell r="H2338">
            <v>1500</v>
          </cell>
          <cell r="I2338">
            <v>1500</v>
          </cell>
          <cell r="J2338">
            <v>1500</v>
          </cell>
          <cell r="K2338">
            <v>1500</v>
          </cell>
          <cell r="L2338">
            <v>1500</v>
          </cell>
          <cell r="M2338">
            <v>1500</v>
          </cell>
          <cell r="N2338">
            <v>1500</v>
          </cell>
          <cell r="O2338">
            <v>1500</v>
          </cell>
          <cell r="P2338">
            <v>1500</v>
          </cell>
          <cell r="Q2338">
            <v>1500</v>
          </cell>
        </row>
        <row r="2339">
          <cell r="B2339" t="str">
            <v>30917062908</v>
          </cell>
          <cell r="C2339" t="str">
            <v>30917</v>
          </cell>
          <cell r="D2339">
            <v>2908</v>
          </cell>
          <cell r="E2339">
            <v>18900</v>
          </cell>
          <cell r="F2339">
            <v>1575</v>
          </cell>
          <cell r="G2339">
            <v>1575</v>
          </cell>
          <cell r="H2339">
            <v>1575</v>
          </cell>
          <cell r="I2339">
            <v>1575</v>
          </cell>
          <cell r="J2339">
            <v>1575</v>
          </cell>
          <cell r="K2339">
            <v>1575</v>
          </cell>
          <cell r="L2339">
            <v>1575</v>
          </cell>
          <cell r="M2339">
            <v>1575</v>
          </cell>
          <cell r="N2339">
            <v>1575</v>
          </cell>
          <cell r="O2339">
            <v>1575</v>
          </cell>
          <cell r="P2339">
            <v>1575</v>
          </cell>
          <cell r="Q2339">
            <v>1575</v>
          </cell>
        </row>
        <row r="2340">
          <cell r="B2340" t="str">
            <v>30917063101</v>
          </cell>
          <cell r="C2340" t="str">
            <v>30917</v>
          </cell>
          <cell r="D2340">
            <v>3101</v>
          </cell>
          <cell r="E2340">
            <v>18000</v>
          </cell>
          <cell r="F2340">
            <v>1500</v>
          </cell>
          <cell r="G2340">
            <v>1500</v>
          </cell>
          <cell r="H2340">
            <v>1500</v>
          </cell>
          <cell r="I2340">
            <v>1500</v>
          </cell>
          <cell r="J2340">
            <v>1500</v>
          </cell>
          <cell r="K2340">
            <v>1500</v>
          </cell>
          <cell r="L2340">
            <v>1500</v>
          </cell>
          <cell r="M2340">
            <v>1500</v>
          </cell>
          <cell r="N2340">
            <v>1500</v>
          </cell>
          <cell r="O2340">
            <v>1500</v>
          </cell>
          <cell r="P2340">
            <v>1500</v>
          </cell>
          <cell r="Q2340">
            <v>1500</v>
          </cell>
        </row>
        <row r="2341">
          <cell r="B2341" t="str">
            <v>30917063103</v>
          </cell>
          <cell r="C2341" t="str">
            <v>30917</v>
          </cell>
          <cell r="D2341">
            <v>3103</v>
          </cell>
          <cell r="E2341">
            <v>18000</v>
          </cell>
          <cell r="F2341">
            <v>1500</v>
          </cell>
          <cell r="G2341">
            <v>1500</v>
          </cell>
          <cell r="H2341">
            <v>1500</v>
          </cell>
          <cell r="I2341">
            <v>1500</v>
          </cell>
          <cell r="J2341">
            <v>1500</v>
          </cell>
          <cell r="K2341">
            <v>1500</v>
          </cell>
          <cell r="L2341">
            <v>1500</v>
          </cell>
          <cell r="M2341">
            <v>1500</v>
          </cell>
          <cell r="N2341">
            <v>1500</v>
          </cell>
          <cell r="O2341">
            <v>1500</v>
          </cell>
          <cell r="P2341">
            <v>1500</v>
          </cell>
          <cell r="Q2341">
            <v>1500</v>
          </cell>
        </row>
        <row r="2342">
          <cell r="B2342" t="str">
            <v>30917063106</v>
          </cell>
          <cell r="C2342" t="str">
            <v>30917</v>
          </cell>
          <cell r="D2342">
            <v>3106</v>
          </cell>
          <cell r="E2342">
            <v>30000</v>
          </cell>
          <cell r="F2342">
            <v>2500</v>
          </cell>
          <cell r="G2342">
            <v>2500</v>
          </cell>
          <cell r="H2342">
            <v>2500</v>
          </cell>
          <cell r="I2342">
            <v>2500</v>
          </cell>
          <cell r="J2342">
            <v>2500</v>
          </cell>
          <cell r="K2342">
            <v>2500</v>
          </cell>
          <cell r="L2342">
            <v>2500</v>
          </cell>
          <cell r="M2342">
            <v>2500</v>
          </cell>
          <cell r="N2342">
            <v>2500</v>
          </cell>
          <cell r="O2342">
            <v>2500</v>
          </cell>
          <cell r="P2342">
            <v>2500</v>
          </cell>
          <cell r="Q2342">
            <v>2500</v>
          </cell>
        </row>
        <row r="2343">
          <cell r="B2343" t="str">
            <v>30917063302</v>
          </cell>
          <cell r="C2343" t="str">
            <v>30917</v>
          </cell>
          <cell r="D2343">
            <v>3302</v>
          </cell>
          <cell r="E2343">
            <v>23000</v>
          </cell>
          <cell r="F2343">
            <v>1916</v>
          </cell>
          <cell r="G2343">
            <v>1916</v>
          </cell>
          <cell r="H2343">
            <v>1916</v>
          </cell>
          <cell r="I2343">
            <v>1916</v>
          </cell>
          <cell r="J2343">
            <v>1916</v>
          </cell>
          <cell r="K2343">
            <v>1916</v>
          </cell>
          <cell r="L2343">
            <v>1916</v>
          </cell>
          <cell r="M2343">
            <v>1916</v>
          </cell>
          <cell r="N2343">
            <v>1916</v>
          </cell>
          <cell r="O2343">
            <v>1916</v>
          </cell>
          <cell r="P2343">
            <v>1916</v>
          </cell>
          <cell r="Q2343">
            <v>1924</v>
          </cell>
        </row>
        <row r="2344">
          <cell r="B2344" t="str">
            <v>30917063303</v>
          </cell>
          <cell r="C2344" t="str">
            <v>30917</v>
          </cell>
          <cell r="D2344">
            <v>3303</v>
          </cell>
          <cell r="E2344">
            <v>3600</v>
          </cell>
          <cell r="F2344">
            <v>300</v>
          </cell>
          <cell r="G2344">
            <v>300</v>
          </cell>
          <cell r="H2344">
            <v>300</v>
          </cell>
          <cell r="I2344">
            <v>300</v>
          </cell>
          <cell r="J2344">
            <v>300</v>
          </cell>
          <cell r="K2344">
            <v>300</v>
          </cell>
          <cell r="L2344">
            <v>300</v>
          </cell>
          <cell r="M2344">
            <v>300</v>
          </cell>
          <cell r="N2344">
            <v>300</v>
          </cell>
          <cell r="O2344">
            <v>300</v>
          </cell>
          <cell r="P2344">
            <v>300</v>
          </cell>
          <cell r="Q2344">
            <v>300</v>
          </cell>
        </row>
        <row r="2345">
          <cell r="B2345" t="str">
            <v>30917063404</v>
          </cell>
          <cell r="C2345" t="str">
            <v>30917</v>
          </cell>
          <cell r="D2345">
            <v>3404</v>
          </cell>
          <cell r="E2345">
            <v>12000</v>
          </cell>
          <cell r="F2345">
            <v>1000</v>
          </cell>
          <cell r="G2345">
            <v>1000</v>
          </cell>
          <cell r="H2345">
            <v>1000</v>
          </cell>
          <cell r="I2345">
            <v>1000</v>
          </cell>
          <cell r="J2345">
            <v>1000</v>
          </cell>
          <cell r="K2345">
            <v>1000</v>
          </cell>
          <cell r="L2345">
            <v>1000</v>
          </cell>
          <cell r="M2345">
            <v>1000</v>
          </cell>
          <cell r="N2345">
            <v>1000</v>
          </cell>
          <cell r="O2345">
            <v>1000</v>
          </cell>
          <cell r="P2345">
            <v>1000</v>
          </cell>
          <cell r="Q2345">
            <v>1000</v>
          </cell>
        </row>
        <row r="2346">
          <cell r="B2346" t="str">
            <v>30919061302</v>
          </cell>
          <cell r="C2346" t="str">
            <v>30919</v>
          </cell>
          <cell r="D2346">
            <v>1302</v>
          </cell>
          <cell r="E2346">
            <v>30000</v>
          </cell>
          <cell r="F2346">
            <v>2500</v>
          </cell>
          <cell r="G2346">
            <v>2500</v>
          </cell>
          <cell r="H2346">
            <v>2500</v>
          </cell>
          <cell r="I2346">
            <v>2500</v>
          </cell>
          <cell r="J2346">
            <v>2500</v>
          </cell>
          <cell r="K2346">
            <v>2500</v>
          </cell>
          <cell r="L2346">
            <v>2500</v>
          </cell>
          <cell r="M2346">
            <v>2500</v>
          </cell>
          <cell r="N2346">
            <v>2500</v>
          </cell>
          <cell r="O2346">
            <v>2500</v>
          </cell>
          <cell r="P2346">
            <v>2500</v>
          </cell>
          <cell r="Q2346">
            <v>2500</v>
          </cell>
        </row>
        <row r="2347">
          <cell r="B2347" t="str">
            <v>30919062103</v>
          </cell>
          <cell r="C2347" t="str">
            <v>30919</v>
          </cell>
          <cell r="D2347">
            <v>2103</v>
          </cell>
          <cell r="E2347">
            <v>17000</v>
          </cell>
          <cell r="F2347">
            <v>1416</v>
          </cell>
          <cell r="G2347">
            <v>1416</v>
          </cell>
          <cell r="H2347">
            <v>1416</v>
          </cell>
          <cell r="I2347">
            <v>1416</v>
          </cell>
          <cell r="J2347">
            <v>1416</v>
          </cell>
          <cell r="K2347">
            <v>1416</v>
          </cell>
          <cell r="L2347">
            <v>1416</v>
          </cell>
          <cell r="M2347">
            <v>1416</v>
          </cell>
          <cell r="N2347">
            <v>1416</v>
          </cell>
          <cell r="O2347">
            <v>1416</v>
          </cell>
          <cell r="P2347">
            <v>1416</v>
          </cell>
          <cell r="Q2347">
            <v>1424</v>
          </cell>
        </row>
        <row r="2348">
          <cell r="B2348" t="str">
            <v>30919062202</v>
          </cell>
          <cell r="C2348" t="str">
            <v>30919</v>
          </cell>
          <cell r="D2348">
            <v>2202</v>
          </cell>
          <cell r="E2348">
            <v>53100</v>
          </cell>
          <cell r="F2348">
            <v>4425</v>
          </cell>
          <cell r="G2348">
            <v>4425</v>
          </cell>
          <cell r="H2348">
            <v>4425</v>
          </cell>
          <cell r="I2348">
            <v>4425</v>
          </cell>
          <cell r="J2348">
            <v>4425</v>
          </cell>
          <cell r="K2348">
            <v>4425</v>
          </cell>
          <cell r="L2348">
            <v>4425</v>
          </cell>
          <cell r="M2348">
            <v>4425</v>
          </cell>
          <cell r="N2348">
            <v>4425</v>
          </cell>
          <cell r="O2348">
            <v>4425</v>
          </cell>
          <cell r="P2348">
            <v>4425</v>
          </cell>
          <cell r="Q2348">
            <v>4425</v>
          </cell>
        </row>
        <row r="2349">
          <cell r="B2349" t="str">
            <v>30919062207</v>
          </cell>
          <cell r="C2349" t="str">
            <v>30919</v>
          </cell>
          <cell r="D2349">
            <v>2207</v>
          </cell>
          <cell r="E2349">
            <v>48000</v>
          </cell>
          <cell r="F2349">
            <v>4000</v>
          </cell>
          <cell r="G2349">
            <v>4000</v>
          </cell>
          <cell r="H2349">
            <v>4000</v>
          </cell>
          <cell r="I2349">
            <v>4000</v>
          </cell>
          <cell r="J2349">
            <v>4000</v>
          </cell>
          <cell r="K2349">
            <v>4000</v>
          </cell>
          <cell r="L2349">
            <v>4000</v>
          </cell>
          <cell r="M2349">
            <v>4000</v>
          </cell>
          <cell r="N2349">
            <v>4000</v>
          </cell>
          <cell r="O2349">
            <v>4000</v>
          </cell>
          <cell r="P2349">
            <v>4000</v>
          </cell>
          <cell r="Q2349">
            <v>4000</v>
          </cell>
        </row>
        <row r="2350">
          <cell r="B2350" t="str">
            <v>30919062208</v>
          </cell>
          <cell r="C2350" t="str">
            <v>30919</v>
          </cell>
          <cell r="D2350">
            <v>2208</v>
          </cell>
          <cell r="E2350">
            <v>2800</v>
          </cell>
          <cell r="F2350">
            <v>233</v>
          </cell>
          <cell r="G2350">
            <v>233</v>
          </cell>
          <cell r="H2350">
            <v>233</v>
          </cell>
          <cell r="I2350">
            <v>233</v>
          </cell>
          <cell r="J2350">
            <v>233</v>
          </cell>
          <cell r="K2350">
            <v>233</v>
          </cell>
          <cell r="L2350">
            <v>233</v>
          </cell>
          <cell r="M2350">
            <v>233</v>
          </cell>
          <cell r="N2350">
            <v>233</v>
          </cell>
          <cell r="O2350">
            <v>233</v>
          </cell>
          <cell r="P2350">
            <v>233</v>
          </cell>
          <cell r="Q2350">
            <v>237</v>
          </cell>
        </row>
        <row r="2351">
          <cell r="B2351" t="str">
            <v>30919062306</v>
          </cell>
          <cell r="C2351" t="str">
            <v>30919</v>
          </cell>
          <cell r="D2351">
            <v>2306</v>
          </cell>
          <cell r="E2351">
            <v>753400</v>
          </cell>
          <cell r="F2351">
            <v>62783</v>
          </cell>
          <cell r="G2351">
            <v>62783</v>
          </cell>
          <cell r="H2351">
            <v>62783</v>
          </cell>
          <cell r="I2351">
            <v>62783</v>
          </cell>
          <cell r="J2351">
            <v>62783</v>
          </cell>
          <cell r="K2351">
            <v>62783</v>
          </cell>
          <cell r="L2351">
            <v>62783</v>
          </cell>
          <cell r="M2351">
            <v>62783</v>
          </cell>
          <cell r="N2351">
            <v>62783</v>
          </cell>
          <cell r="O2351">
            <v>62783</v>
          </cell>
          <cell r="P2351">
            <v>62783</v>
          </cell>
          <cell r="Q2351">
            <v>62787</v>
          </cell>
        </row>
        <row r="2352">
          <cell r="B2352" t="str">
            <v>30919062701</v>
          </cell>
          <cell r="C2352" t="str">
            <v>30919</v>
          </cell>
          <cell r="D2352">
            <v>2701</v>
          </cell>
          <cell r="E2352">
            <v>60000</v>
          </cell>
          <cell r="F2352">
            <v>5000</v>
          </cell>
          <cell r="G2352">
            <v>5000</v>
          </cell>
          <cell r="H2352">
            <v>5000</v>
          </cell>
          <cell r="I2352">
            <v>5000</v>
          </cell>
          <cell r="J2352">
            <v>5000</v>
          </cell>
          <cell r="K2352">
            <v>5000</v>
          </cell>
          <cell r="L2352">
            <v>5000</v>
          </cell>
          <cell r="M2352">
            <v>5000</v>
          </cell>
          <cell r="N2352">
            <v>5000</v>
          </cell>
          <cell r="O2352">
            <v>5000</v>
          </cell>
          <cell r="P2352">
            <v>5000</v>
          </cell>
          <cell r="Q2352">
            <v>5000</v>
          </cell>
        </row>
        <row r="2353">
          <cell r="B2353" t="str">
            <v>30919062702</v>
          </cell>
          <cell r="C2353" t="str">
            <v>30919</v>
          </cell>
          <cell r="D2353">
            <v>2702</v>
          </cell>
          <cell r="E2353">
            <v>18000</v>
          </cell>
          <cell r="F2353">
            <v>1500</v>
          </cell>
          <cell r="G2353">
            <v>1500</v>
          </cell>
          <cell r="H2353">
            <v>1500</v>
          </cell>
          <cell r="I2353">
            <v>1500</v>
          </cell>
          <cell r="J2353">
            <v>1500</v>
          </cell>
          <cell r="K2353">
            <v>1500</v>
          </cell>
          <cell r="L2353">
            <v>1500</v>
          </cell>
          <cell r="M2353">
            <v>1500</v>
          </cell>
          <cell r="N2353">
            <v>1500</v>
          </cell>
          <cell r="O2353">
            <v>1500</v>
          </cell>
          <cell r="P2353">
            <v>1500</v>
          </cell>
          <cell r="Q2353">
            <v>1500</v>
          </cell>
        </row>
        <row r="2354">
          <cell r="B2354" t="str">
            <v>30919062705</v>
          </cell>
          <cell r="C2354" t="str">
            <v>30919</v>
          </cell>
          <cell r="D2354">
            <v>2705</v>
          </cell>
          <cell r="E2354">
            <v>6000</v>
          </cell>
          <cell r="F2354">
            <v>500</v>
          </cell>
          <cell r="G2354">
            <v>500</v>
          </cell>
          <cell r="H2354">
            <v>500</v>
          </cell>
          <cell r="I2354">
            <v>500</v>
          </cell>
          <cell r="J2354">
            <v>500</v>
          </cell>
          <cell r="K2354">
            <v>500</v>
          </cell>
          <cell r="L2354">
            <v>500</v>
          </cell>
          <cell r="M2354">
            <v>500</v>
          </cell>
          <cell r="N2354">
            <v>500</v>
          </cell>
          <cell r="O2354">
            <v>500</v>
          </cell>
          <cell r="P2354">
            <v>500</v>
          </cell>
          <cell r="Q2354">
            <v>500</v>
          </cell>
        </row>
        <row r="2355">
          <cell r="B2355" t="str">
            <v>30919062800</v>
          </cell>
          <cell r="C2355" t="str">
            <v>30919</v>
          </cell>
          <cell r="D2355">
            <v>2800</v>
          </cell>
          <cell r="E2355">
            <v>929099</v>
          </cell>
          <cell r="F2355">
            <v>77424</v>
          </cell>
          <cell r="G2355">
            <v>77424</v>
          </cell>
          <cell r="H2355">
            <v>77424</v>
          </cell>
          <cell r="I2355">
            <v>77424</v>
          </cell>
          <cell r="J2355">
            <v>77424</v>
          </cell>
          <cell r="K2355">
            <v>77424</v>
          </cell>
          <cell r="L2355">
            <v>77424</v>
          </cell>
          <cell r="M2355">
            <v>77424</v>
          </cell>
          <cell r="N2355">
            <v>77424</v>
          </cell>
          <cell r="O2355">
            <v>77424</v>
          </cell>
          <cell r="P2355">
            <v>77424</v>
          </cell>
          <cell r="Q2355">
            <v>77435</v>
          </cell>
        </row>
        <row r="2356">
          <cell r="B2356" t="str">
            <v>30919062900</v>
          </cell>
          <cell r="C2356" t="str">
            <v>30919</v>
          </cell>
          <cell r="D2356">
            <v>2900</v>
          </cell>
          <cell r="E2356">
            <v>108800</v>
          </cell>
          <cell r="F2356">
            <v>9066</v>
          </cell>
          <cell r="G2356">
            <v>9066</v>
          </cell>
          <cell r="H2356">
            <v>9066</v>
          </cell>
          <cell r="I2356">
            <v>9066</v>
          </cell>
          <cell r="J2356">
            <v>9066</v>
          </cell>
          <cell r="K2356">
            <v>9066</v>
          </cell>
          <cell r="L2356">
            <v>9066</v>
          </cell>
          <cell r="M2356">
            <v>9066</v>
          </cell>
          <cell r="N2356">
            <v>9066</v>
          </cell>
          <cell r="O2356">
            <v>9066</v>
          </cell>
          <cell r="P2356">
            <v>9066</v>
          </cell>
          <cell r="Q2356">
            <v>9074</v>
          </cell>
        </row>
        <row r="2357">
          <cell r="B2357" t="str">
            <v>30919062907</v>
          </cell>
          <cell r="C2357" t="str">
            <v>30919</v>
          </cell>
          <cell r="D2357">
            <v>2907</v>
          </cell>
          <cell r="E2357">
            <v>12000</v>
          </cell>
          <cell r="F2357">
            <v>1000</v>
          </cell>
          <cell r="G2357">
            <v>1000</v>
          </cell>
          <cell r="H2357">
            <v>1000</v>
          </cell>
          <cell r="I2357">
            <v>1000</v>
          </cell>
          <cell r="J2357">
            <v>1000</v>
          </cell>
          <cell r="K2357">
            <v>1000</v>
          </cell>
          <cell r="L2357">
            <v>1000</v>
          </cell>
          <cell r="M2357">
            <v>1000</v>
          </cell>
          <cell r="N2357">
            <v>1000</v>
          </cell>
          <cell r="O2357">
            <v>1000</v>
          </cell>
          <cell r="P2357">
            <v>1000</v>
          </cell>
          <cell r="Q2357">
            <v>1000</v>
          </cell>
        </row>
        <row r="2358">
          <cell r="B2358" t="str">
            <v>30919062908</v>
          </cell>
          <cell r="C2358" t="str">
            <v>30919</v>
          </cell>
          <cell r="D2358">
            <v>2908</v>
          </cell>
          <cell r="E2358">
            <v>36000</v>
          </cell>
          <cell r="F2358">
            <v>3000</v>
          </cell>
          <cell r="G2358">
            <v>3000</v>
          </cell>
          <cell r="H2358">
            <v>3000</v>
          </cell>
          <cell r="I2358">
            <v>3000</v>
          </cell>
          <cell r="J2358">
            <v>3000</v>
          </cell>
          <cell r="K2358">
            <v>3000</v>
          </cell>
          <cell r="L2358">
            <v>3000</v>
          </cell>
          <cell r="M2358">
            <v>3000</v>
          </cell>
          <cell r="N2358">
            <v>3000</v>
          </cell>
          <cell r="O2358">
            <v>3000</v>
          </cell>
          <cell r="P2358">
            <v>3000</v>
          </cell>
          <cell r="Q2358">
            <v>3000</v>
          </cell>
        </row>
        <row r="2359">
          <cell r="B2359" t="str">
            <v>30919063101</v>
          </cell>
          <cell r="C2359" t="str">
            <v>30919</v>
          </cell>
          <cell r="D2359">
            <v>3101</v>
          </cell>
          <cell r="E2359">
            <v>12000</v>
          </cell>
          <cell r="F2359">
            <v>1000</v>
          </cell>
          <cell r="G2359">
            <v>1000</v>
          </cell>
          <cell r="H2359">
            <v>1000</v>
          </cell>
          <cell r="I2359">
            <v>1000</v>
          </cell>
          <cell r="J2359">
            <v>1000</v>
          </cell>
          <cell r="K2359">
            <v>1000</v>
          </cell>
          <cell r="L2359">
            <v>1000</v>
          </cell>
          <cell r="M2359">
            <v>1000</v>
          </cell>
          <cell r="N2359">
            <v>1000</v>
          </cell>
          <cell r="O2359">
            <v>1000</v>
          </cell>
          <cell r="P2359">
            <v>1000</v>
          </cell>
          <cell r="Q2359">
            <v>1000</v>
          </cell>
        </row>
        <row r="2360">
          <cell r="B2360" t="str">
            <v>30919063103</v>
          </cell>
          <cell r="C2360" t="str">
            <v>30919</v>
          </cell>
          <cell r="D2360">
            <v>3103</v>
          </cell>
          <cell r="E2360">
            <v>8400</v>
          </cell>
          <cell r="F2360">
            <v>700</v>
          </cell>
          <cell r="G2360">
            <v>700</v>
          </cell>
          <cell r="H2360">
            <v>700</v>
          </cell>
          <cell r="I2360">
            <v>700</v>
          </cell>
          <cell r="J2360">
            <v>700</v>
          </cell>
          <cell r="K2360">
            <v>700</v>
          </cell>
          <cell r="L2360">
            <v>700</v>
          </cell>
          <cell r="M2360">
            <v>700</v>
          </cell>
          <cell r="N2360">
            <v>700</v>
          </cell>
          <cell r="O2360">
            <v>700</v>
          </cell>
          <cell r="P2360">
            <v>700</v>
          </cell>
          <cell r="Q2360">
            <v>700</v>
          </cell>
        </row>
        <row r="2361">
          <cell r="B2361" t="str">
            <v>30919063302</v>
          </cell>
          <cell r="C2361" t="str">
            <v>30919</v>
          </cell>
          <cell r="D2361">
            <v>3302</v>
          </cell>
          <cell r="E2361">
            <v>226500</v>
          </cell>
          <cell r="F2361">
            <v>18875</v>
          </cell>
          <cell r="G2361">
            <v>18875</v>
          </cell>
          <cell r="H2361">
            <v>18875</v>
          </cell>
          <cell r="I2361">
            <v>18875</v>
          </cell>
          <cell r="J2361">
            <v>18875</v>
          </cell>
          <cell r="K2361">
            <v>18875</v>
          </cell>
          <cell r="L2361">
            <v>18875</v>
          </cell>
          <cell r="M2361">
            <v>18875</v>
          </cell>
          <cell r="N2361">
            <v>18875</v>
          </cell>
          <cell r="O2361">
            <v>18875</v>
          </cell>
          <cell r="P2361">
            <v>18875</v>
          </cell>
          <cell r="Q2361">
            <v>18875</v>
          </cell>
        </row>
        <row r="2362">
          <cell r="B2362" t="str">
            <v>30919063303</v>
          </cell>
          <cell r="C2362" t="str">
            <v>30919</v>
          </cell>
          <cell r="D2362">
            <v>3303</v>
          </cell>
          <cell r="E2362">
            <v>6000</v>
          </cell>
          <cell r="F2362">
            <v>500</v>
          </cell>
          <cell r="G2362">
            <v>500</v>
          </cell>
          <cell r="H2362">
            <v>500</v>
          </cell>
          <cell r="I2362">
            <v>500</v>
          </cell>
          <cell r="J2362">
            <v>500</v>
          </cell>
          <cell r="K2362">
            <v>500</v>
          </cell>
          <cell r="L2362">
            <v>500</v>
          </cell>
          <cell r="M2362">
            <v>500</v>
          </cell>
          <cell r="N2362">
            <v>500</v>
          </cell>
          <cell r="O2362">
            <v>500</v>
          </cell>
          <cell r="P2362">
            <v>500</v>
          </cell>
          <cell r="Q2362">
            <v>500</v>
          </cell>
        </row>
        <row r="2363">
          <cell r="B2363" t="str">
            <v>30919063401</v>
          </cell>
          <cell r="C2363" t="str">
            <v>30919</v>
          </cell>
          <cell r="D2363">
            <v>3401</v>
          </cell>
          <cell r="E2363">
            <v>13000</v>
          </cell>
          <cell r="F2363">
            <v>0</v>
          </cell>
          <cell r="G2363">
            <v>0</v>
          </cell>
          <cell r="H2363">
            <v>6500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6500</v>
          </cell>
          <cell r="O2363">
            <v>0</v>
          </cell>
          <cell r="P2363">
            <v>0</v>
          </cell>
          <cell r="Q2363">
            <v>0</v>
          </cell>
        </row>
        <row r="2364">
          <cell r="B2364" t="str">
            <v>30919063410</v>
          </cell>
          <cell r="C2364" t="str">
            <v>30919</v>
          </cell>
          <cell r="D2364">
            <v>3410</v>
          </cell>
          <cell r="E2364">
            <v>5000</v>
          </cell>
          <cell r="F2364">
            <v>1000</v>
          </cell>
          <cell r="G2364">
            <v>0</v>
          </cell>
          <cell r="H2364">
            <v>1000</v>
          </cell>
          <cell r="I2364">
            <v>0</v>
          </cell>
          <cell r="J2364">
            <v>1000</v>
          </cell>
          <cell r="K2364">
            <v>0</v>
          </cell>
          <cell r="L2364">
            <v>1000</v>
          </cell>
          <cell r="M2364">
            <v>0</v>
          </cell>
          <cell r="N2364">
            <v>1000</v>
          </cell>
          <cell r="O2364">
            <v>0</v>
          </cell>
          <cell r="P2364">
            <v>0</v>
          </cell>
          <cell r="Q2364">
            <v>0</v>
          </cell>
        </row>
        <row r="2365">
          <cell r="B2365" t="str">
            <v>30920061302</v>
          </cell>
          <cell r="C2365" t="str">
            <v>30920</v>
          </cell>
          <cell r="D2365">
            <v>1302</v>
          </cell>
          <cell r="E2365">
            <v>214000</v>
          </cell>
          <cell r="F2365">
            <v>17833</v>
          </cell>
          <cell r="G2365">
            <v>17833</v>
          </cell>
          <cell r="H2365">
            <v>17833</v>
          </cell>
          <cell r="I2365">
            <v>17833</v>
          </cell>
          <cell r="J2365">
            <v>17833</v>
          </cell>
          <cell r="K2365">
            <v>17833</v>
          </cell>
          <cell r="L2365">
            <v>17833</v>
          </cell>
          <cell r="M2365">
            <v>17833</v>
          </cell>
          <cell r="N2365">
            <v>17833</v>
          </cell>
          <cell r="O2365">
            <v>17833</v>
          </cell>
          <cell r="P2365">
            <v>17833</v>
          </cell>
          <cell r="Q2365">
            <v>17837</v>
          </cell>
        </row>
        <row r="2366">
          <cell r="B2366" t="str">
            <v>30920062103</v>
          </cell>
          <cell r="C2366" t="str">
            <v>30920</v>
          </cell>
          <cell r="D2366">
            <v>2103</v>
          </cell>
          <cell r="E2366">
            <v>55000</v>
          </cell>
          <cell r="F2366">
            <v>4583</v>
          </cell>
          <cell r="G2366">
            <v>4583</v>
          </cell>
          <cell r="H2366">
            <v>4583</v>
          </cell>
          <cell r="I2366">
            <v>4583</v>
          </cell>
          <cell r="J2366">
            <v>4583</v>
          </cell>
          <cell r="K2366">
            <v>4583</v>
          </cell>
          <cell r="L2366">
            <v>4583</v>
          </cell>
          <cell r="M2366">
            <v>4583</v>
          </cell>
          <cell r="N2366">
            <v>4583</v>
          </cell>
          <cell r="O2366">
            <v>4583</v>
          </cell>
          <cell r="P2366">
            <v>4583</v>
          </cell>
          <cell r="Q2366">
            <v>4587</v>
          </cell>
        </row>
        <row r="2367">
          <cell r="B2367" t="str">
            <v>30920062202</v>
          </cell>
          <cell r="C2367" t="str">
            <v>30920</v>
          </cell>
          <cell r="D2367">
            <v>2202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</row>
        <row r="2368">
          <cell r="B2368" t="str">
            <v>30920062207</v>
          </cell>
          <cell r="C2368" t="str">
            <v>30920</v>
          </cell>
          <cell r="D2368">
            <v>2207</v>
          </cell>
          <cell r="E2368">
            <v>24000</v>
          </cell>
          <cell r="F2368">
            <v>2000</v>
          </cell>
          <cell r="G2368">
            <v>2000</v>
          </cell>
          <cell r="H2368">
            <v>2000</v>
          </cell>
          <cell r="I2368">
            <v>2000</v>
          </cell>
          <cell r="J2368">
            <v>2000</v>
          </cell>
          <cell r="K2368">
            <v>2000</v>
          </cell>
          <cell r="L2368">
            <v>2000</v>
          </cell>
          <cell r="M2368">
            <v>2000</v>
          </cell>
          <cell r="N2368">
            <v>2000</v>
          </cell>
          <cell r="O2368">
            <v>2000</v>
          </cell>
          <cell r="P2368">
            <v>2000</v>
          </cell>
          <cell r="Q2368">
            <v>2000</v>
          </cell>
        </row>
        <row r="2369">
          <cell r="B2369" t="str">
            <v>30920062208</v>
          </cell>
          <cell r="C2369" t="str">
            <v>30920</v>
          </cell>
          <cell r="D2369">
            <v>2208</v>
          </cell>
          <cell r="E2369">
            <v>13800</v>
          </cell>
          <cell r="F2369">
            <v>1150</v>
          </cell>
          <cell r="G2369">
            <v>1150</v>
          </cell>
          <cell r="H2369">
            <v>1150</v>
          </cell>
          <cell r="I2369">
            <v>1150</v>
          </cell>
          <cell r="J2369">
            <v>1150</v>
          </cell>
          <cell r="K2369">
            <v>1150</v>
          </cell>
          <cell r="L2369">
            <v>1150</v>
          </cell>
          <cell r="M2369">
            <v>1150</v>
          </cell>
          <cell r="N2369">
            <v>1150</v>
          </cell>
          <cell r="O2369">
            <v>1150</v>
          </cell>
          <cell r="P2369">
            <v>1150</v>
          </cell>
          <cell r="Q2369">
            <v>1150</v>
          </cell>
        </row>
        <row r="2370">
          <cell r="B2370" t="str">
            <v>30920062306</v>
          </cell>
          <cell r="C2370" t="str">
            <v>30920</v>
          </cell>
          <cell r="D2370">
            <v>2306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</row>
        <row r="2371">
          <cell r="B2371" t="str">
            <v>30920062701</v>
          </cell>
          <cell r="C2371" t="str">
            <v>30920</v>
          </cell>
          <cell r="D2371">
            <v>2701</v>
          </cell>
          <cell r="E2371">
            <v>180000</v>
          </cell>
          <cell r="F2371">
            <v>15000</v>
          </cell>
          <cell r="G2371">
            <v>15000</v>
          </cell>
          <cell r="H2371">
            <v>15000</v>
          </cell>
          <cell r="I2371">
            <v>15000</v>
          </cell>
          <cell r="J2371">
            <v>15000</v>
          </cell>
          <cell r="K2371">
            <v>15000</v>
          </cell>
          <cell r="L2371">
            <v>15000</v>
          </cell>
          <cell r="M2371">
            <v>15000</v>
          </cell>
          <cell r="N2371">
            <v>15000</v>
          </cell>
          <cell r="O2371">
            <v>15000</v>
          </cell>
          <cell r="P2371">
            <v>15000</v>
          </cell>
          <cell r="Q2371">
            <v>15000</v>
          </cell>
        </row>
        <row r="2372">
          <cell r="B2372" t="str">
            <v>30920062702</v>
          </cell>
          <cell r="C2372" t="str">
            <v>30920</v>
          </cell>
          <cell r="D2372">
            <v>2702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</row>
        <row r="2373">
          <cell r="B2373" t="str">
            <v>30920062705</v>
          </cell>
          <cell r="C2373" t="str">
            <v>30920</v>
          </cell>
          <cell r="D2373">
            <v>2705</v>
          </cell>
          <cell r="E2373">
            <v>8400</v>
          </cell>
          <cell r="F2373">
            <v>700</v>
          </cell>
          <cell r="G2373">
            <v>700</v>
          </cell>
          <cell r="H2373">
            <v>700</v>
          </cell>
          <cell r="I2373">
            <v>700</v>
          </cell>
          <cell r="J2373">
            <v>700</v>
          </cell>
          <cell r="K2373">
            <v>700</v>
          </cell>
          <cell r="L2373">
            <v>700</v>
          </cell>
          <cell r="M2373">
            <v>700</v>
          </cell>
          <cell r="N2373">
            <v>700</v>
          </cell>
          <cell r="O2373">
            <v>700</v>
          </cell>
          <cell r="P2373">
            <v>700</v>
          </cell>
          <cell r="Q2373">
            <v>700</v>
          </cell>
        </row>
        <row r="2374">
          <cell r="B2374" t="str">
            <v>30920062900</v>
          </cell>
          <cell r="C2374" t="str">
            <v>30920</v>
          </cell>
          <cell r="D2374">
            <v>2900</v>
          </cell>
          <cell r="E2374">
            <v>60000</v>
          </cell>
          <cell r="F2374">
            <v>5000</v>
          </cell>
          <cell r="G2374">
            <v>5000</v>
          </cell>
          <cell r="H2374">
            <v>5000</v>
          </cell>
          <cell r="I2374">
            <v>5000</v>
          </cell>
          <cell r="J2374">
            <v>5000</v>
          </cell>
          <cell r="K2374">
            <v>5000</v>
          </cell>
          <cell r="L2374">
            <v>5000</v>
          </cell>
          <cell r="M2374">
            <v>5000</v>
          </cell>
          <cell r="N2374">
            <v>5000</v>
          </cell>
          <cell r="O2374">
            <v>5000</v>
          </cell>
          <cell r="P2374">
            <v>5000</v>
          </cell>
          <cell r="Q2374">
            <v>5000</v>
          </cell>
        </row>
        <row r="2375">
          <cell r="B2375" t="str">
            <v>30920062907</v>
          </cell>
          <cell r="C2375" t="str">
            <v>30920</v>
          </cell>
          <cell r="D2375">
            <v>2907</v>
          </cell>
          <cell r="E2375">
            <v>12000</v>
          </cell>
          <cell r="F2375">
            <v>1000</v>
          </cell>
          <cell r="G2375">
            <v>1000</v>
          </cell>
          <cell r="H2375">
            <v>1000</v>
          </cell>
          <cell r="I2375">
            <v>1000</v>
          </cell>
          <cell r="J2375">
            <v>1000</v>
          </cell>
          <cell r="K2375">
            <v>1000</v>
          </cell>
          <cell r="L2375">
            <v>1000</v>
          </cell>
          <cell r="M2375">
            <v>1000</v>
          </cell>
          <cell r="N2375">
            <v>1000</v>
          </cell>
          <cell r="O2375">
            <v>1000</v>
          </cell>
          <cell r="P2375">
            <v>1000</v>
          </cell>
          <cell r="Q2375">
            <v>1000</v>
          </cell>
        </row>
        <row r="2376">
          <cell r="B2376" t="str">
            <v>30920062908</v>
          </cell>
          <cell r="C2376" t="str">
            <v>30920</v>
          </cell>
          <cell r="D2376">
            <v>2908</v>
          </cell>
          <cell r="E2376">
            <v>18900</v>
          </cell>
          <cell r="F2376">
            <v>1575</v>
          </cell>
          <cell r="G2376">
            <v>1575</v>
          </cell>
          <cell r="H2376">
            <v>1575</v>
          </cell>
          <cell r="I2376">
            <v>1575</v>
          </cell>
          <cell r="J2376">
            <v>1575</v>
          </cell>
          <cell r="K2376">
            <v>1575</v>
          </cell>
          <cell r="L2376">
            <v>1575</v>
          </cell>
          <cell r="M2376">
            <v>1575</v>
          </cell>
          <cell r="N2376">
            <v>1575</v>
          </cell>
          <cell r="O2376">
            <v>1575</v>
          </cell>
          <cell r="P2376">
            <v>1575</v>
          </cell>
          <cell r="Q2376">
            <v>1575</v>
          </cell>
        </row>
        <row r="2377">
          <cell r="B2377" t="str">
            <v>30920063101</v>
          </cell>
          <cell r="C2377" t="str">
            <v>30920</v>
          </cell>
          <cell r="D2377">
            <v>3101</v>
          </cell>
          <cell r="E2377">
            <v>72000</v>
          </cell>
          <cell r="F2377">
            <v>6000</v>
          </cell>
          <cell r="G2377">
            <v>6000</v>
          </cell>
          <cell r="H2377">
            <v>6000</v>
          </cell>
          <cell r="I2377">
            <v>6000</v>
          </cell>
          <cell r="J2377">
            <v>6000</v>
          </cell>
          <cell r="K2377">
            <v>6000</v>
          </cell>
          <cell r="L2377">
            <v>6000</v>
          </cell>
          <cell r="M2377">
            <v>6000</v>
          </cell>
          <cell r="N2377">
            <v>6000</v>
          </cell>
          <cell r="O2377">
            <v>6000</v>
          </cell>
          <cell r="P2377">
            <v>6000</v>
          </cell>
          <cell r="Q2377">
            <v>6000</v>
          </cell>
        </row>
        <row r="2378">
          <cell r="B2378" t="str">
            <v>30920063103</v>
          </cell>
          <cell r="C2378" t="str">
            <v>30920</v>
          </cell>
          <cell r="D2378">
            <v>3103</v>
          </cell>
          <cell r="E2378">
            <v>18000</v>
          </cell>
          <cell r="F2378">
            <v>1500</v>
          </cell>
          <cell r="G2378">
            <v>1500</v>
          </cell>
          <cell r="H2378">
            <v>1500</v>
          </cell>
          <cell r="I2378">
            <v>1500</v>
          </cell>
          <cell r="J2378">
            <v>1500</v>
          </cell>
          <cell r="K2378">
            <v>1500</v>
          </cell>
          <cell r="L2378">
            <v>1500</v>
          </cell>
          <cell r="M2378">
            <v>1500</v>
          </cell>
          <cell r="N2378">
            <v>1500</v>
          </cell>
          <cell r="O2378">
            <v>1500</v>
          </cell>
          <cell r="P2378">
            <v>1500</v>
          </cell>
          <cell r="Q2378">
            <v>1500</v>
          </cell>
        </row>
        <row r="2379">
          <cell r="B2379" t="str">
            <v>30920063302</v>
          </cell>
          <cell r="C2379" t="str">
            <v>30920</v>
          </cell>
          <cell r="D2379">
            <v>3302</v>
          </cell>
          <cell r="E2379">
            <v>292300</v>
          </cell>
          <cell r="F2379">
            <v>24358</v>
          </cell>
          <cell r="G2379">
            <v>24358</v>
          </cell>
          <cell r="H2379">
            <v>24358</v>
          </cell>
          <cell r="I2379">
            <v>24358</v>
          </cell>
          <cell r="J2379">
            <v>24358</v>
          </cell>
          <cell r="K2379">
            <v>24358</v>
          </cell>
          <cell r="L2379">
            <v>24358</v>
          </cell>
          <cell r="M2379">
            <v>24358</v>
          </cell>
          <cell r="N2379">
            <v>24358</v>
          </cell>
          <cell r="O2379">
            <v>24358</v>
          </cell>
          <cell r="P2379">
            <v>24358</v>
          </cell>
          <cell r="Q2379">
            <v>24362</v>
          </cell>
        </row>
        <row r="2380">
          <cell r="B2380" t="str">
            <v>30920063303</v>
          </cell>
          <cell r="C2380" t="str">
            <v>30920</v>
          </cell>
          <cell r="D2380">
            <v>3303</v>
          </cell>
          <cell r="E2380">
            <v>36000</v>
          </cell>
          <cell r="F2380">
            <v>3000</v>
          </cell>
          <cell r="G2380">
            <v>3000</v>
          </cell>
          <cell r="H2380">
            <v>3000</v>
          </cell>
          <cell r="I2380">
            <v>3000</v>
          </cell>
          <cell r="J2380">
            <v>3000</v>
          </cell>
          <cell r="K2380">
            <v>3000</v>
          </cell>
          <cell r="L2380">
            <v>3000</v>
          </cell>
          <cell r="M2380">
            <v>3000</v>
          </cell>
          <cell r="N2380">
            <v>3000</v>
          </cell>
          <cell r="O2380">
            <v>3000</v>
          </cell>
          <cell r="P2380">
            <v>3000</v>
          </cell>
          <cell r="Q2380">
            <v>3000</v>
          </cell>
        </row>
        <row r="2381">
          <cell r="B2381" t="str">
            <v>30921061302</v>
          </cell>
          <cell r="C2381" t="str">
            <v>30921</v>
          </cell>
          <cell r="D2381">
            <v>1302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</row>
        <row r="2382">
          <cell r="B2382" t="str">
            <v>30921062103</v>
          </cell>
          <cell r="C2382" t="str">
            <v>30921</v>
          </cell>
          <cell r="D2382">
            <v>2103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</row>
        <row r="2383">
          <cell r="B2383" t="str">
            <v>30921062202</v>
          </cell>
          <cell r="C2383" t="str">
            <v>30921</v>
          </cell>
          <cell r="D2383">
            <v>2202</v>
          </cell>
          <cell r="E2383">
            <v>1</v>
          </cell>
          <cell r="F2383">
            <v>1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</row>
        <row r="2384">
          <cell r="B2384" t="str">
            <v>30921062207</v>
          </cell>
          <cell r="C2384" t="str">
            <v>30921</v>
          </cell>
          <cell r="D2384">
            <v>2207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</row>
        <row r="2385">
          <cell r="B2385" t="str">
            <v>30921062306</v>
          </cell>
          <cell r="C2385" t="str">
            <v>30921</v>
          </cell>
          <cell r="D2385">
            <v>2306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</row>
        <row r="2386">
          <cell r="B2386" t="str">
            <v>30921062701</v>
          </cell>
          <cell r="C2386" t="str">
            <v>30921</v>
          </cell>
          <cell r="D2386">
            <v>2701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</row>
        <row r="2387">
          <cell r="B2387" t="str">
            <v>30921062702</v>
          </cell>
          <cell r="C2387" t="str">
            <v>30921</v>
          </cell>
          <cell r="D2387">
            <v>2702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</row>
        <row r="2388">
          <cell r="B2388" t="str">
            <v>30921062705</v>
          </cell>
          <cell r="C2388" t="str">
            <v>30921</v>
          </cell>
          <cell r="D2388">
            <v>2705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</row>
        <row r="2389">
          <cell r="B2389" t="str">
            <v>30921062900</v>
          </cell>
          <cell r="C2389" t="str">
            <v>30921</v>
          </cell>
          <cell r="D2389">
            <v>2900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</row>
        <row r="2390">
          <cell r="B2390" t="str">
            <v>30921062907</v>
          </cell>
          <cell r="C2390" t="str">
            <v>30921</v>
          </cell>
          <cell r="D2390">
            <v>2907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</row>
        <row r="2391">
          <cell r="B2391" t="str">
            <v>30921062908</v>
          </cell>
          <cell r="C2391" t="str">
            <v>30921</v>
          </cell>
          <cell r="D2391">
            <v>2908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</row>
        <row r="2392">
          <cell r="B2392" t="str">
            <v>30921063101</v>
          </cell>
          <cell r="C2392" t="str">
            <v>30921</v>
          </cell>
          <cell r="D2392">
            <v>3101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</row>
        <row r="2393">
          <cell r="B2393" t="str">
            <v>30921063103</v>
          </cell>
          <cell r="C2393" t="str">
            <v>30921</v>
          </cell>
          <cell r="D2393">
            <v>3103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</row>
        <row r="2394">
          <cell r="B2394" t="str">
            <v>30921063302</v>
          </cell>
          <cell r="C2394" t="str">
            <v>30921</v>
          </cell>
          <cell r="D2394">
            <v>3302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</row>
        <row r="2395">
          <cell r="B2395" t="str">
            <v>30921063303</v>
          </cell>
          <cell r="C2395" t="str">
            <v>30921</v>
          </cell>
          <cell r="D2395">
            <v>3303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</row>
        <row r="2396">
          <cell r="B2396" t="str">
            <v>30922061302</v>
          </cell>
          <cell r="C2396" t="str">
            <v>30922</v>
          </cell>
          <cell r="D2396">
            <v>1302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</row>
        <row r="2397">
          <cell r="B2397" t="str">
            <v>30922062103</v>
          </cell>
          <cell r="C2397" t="str">
            <v>30922</v>
          </cell>
          <cell r="D2397">
            <v>2103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</row>
        <row r="2398">
          <cell r="B2398" t="str">
            <v>30922062202</v>
          </cell>
          <cell r="C2398" t="str">
            <v>30922</v>
          </cell>
          <cell r="D2398">
            <v>2202</v>
          </cell>
          <cell r="E2398">
            <v>1</v>
          </cell>
          <cell r="F2398">
            <v>1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</row>
        <row r="2399">
          <cell r="B2399" t="str">
            <v>30922062306</v>
          </cell>
          <cell r="C2399" t="str">
            <v>30922</v>
          </cell>
          <cell r="D2399">
            <v>2306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</row>
        <row r="2400">
          <cell r="B2400" t="str">
            <v>30922062701</v>
          </cell>
          <cell r="C2400" t="str">
            <v>30922</v>
          </cell>
          <cell r="D2400">
            <v>2701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</row>
        <row r="2401">
          <cell r="B2401" t="str">
            <v>30922062702</v>
          </cell>
          <cell r="C2401" t="str">
            <v>30922</v>
          </cell>
          <cell r="D2401">
            <v>2702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</row>
        <row r="2402">
          <cell r="B2402" t="str">
            <v>30922062705</v>
          </cell>
          <cell r="C2402" t="str">
            <v>30922</v>
          </cell>
          <cell r="D2402">
            <v>2705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</row>
        <row r="2403">
          <cell r="B2403" t="str">
            <v>30922062900</v>
          </cell>
          <cell r="C2403" t="str">
            <v>30922</v>
          </cell>
          <cell r="D2403">
            <v>2900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</row>
        <row r="2404">
          <cell r="B2404" t="str">
            <v>30922062907</v>
          </cell>
          <cell r="C2404" t="str">
            <v>30922</v>
          </cell>
          <cell r="D2404">
            <v>2907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</row>
        <row r="2405">
          <cell r="B2405" t="str">
            <v>30922062908</v>
          </cell>
          <cell r="C2405" t="str">
            <v>30922</v>
          </cell>
          <cell r="D2405">
            <v>2908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</row>
        <row r="2406">
          <cell r="B2406" t="str">
            <v>30922063101</v>
          </cell>
          <cell r="C2406" t="str">
            <v>30922</v>
          </cell>
          <cell r="D2406">
            <v>3101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</row>
        <row r="2407">
          <cell r="B2407" t="str">
            <v>30922063103</v>
          </cell>
          <cell r="C2407" t="str">
            <v>30922</v>
          </cell>
          <cell r="D2407">
            <v>3103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</row>
        <row r="2408">
          <cell r="B2408" t="str">
            <v>30922063302</v>
          </cell>
          <cell r="C2408" t="str">
            <v>30922</v>
          </cell>
          <cell r="D2408">
            <v>3302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</row>
        <row r="2409">
          <cell r="B2409" t="str">
            <v>30922063303</v>
          </cell>
          <cell r="C2409" t="str">
            <v>30922</v>
          </cell>
          <cell r="D2409">
            <v>3303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</row>
        <row r="2410">
          <cell r="B2410" t="str">
            <v>30923061302</v>
          </cell>
          <cell r="C2410" t="str">
            <v>30923</v>
          </cell>
          <cell r="D2410">
            <v>1302</v>
          </cell>
          <cell r="E2410">
            <v>20000</v>
          </cell>
          <cell r="F2410">
            <v>1666</v>
          </cell>
          <cell r="G2410">
            <v>1666</v>
          </cell>
          <cell r="H2410">
            <v>1666</v>
          </cell>
          <cell r="I2410">
            <v>1666</v>
          </cell>
          <cell r="J2410">
            <v>1666</v>
          </cell>
          <cell r="K2410">
            <v>1666</v>
          </cell>
          <cell r="L2410">
            <v>1666</v>
          </cell>
          <cell r="M2410">
            <v>1666</v>
          </cell>
          <cell r="N2410">
            <v>1666</v>
          </cell>
          <cell r="O2410">
            <v>1666</v>
          </cell>
          <cell r="P2410">
            <v>1666</v>
          </cell>
          <cell r="Q2410">
            <v>1674</v>
          </cell>
        </row>
        <row r="2411">
          <cell r="B2411" t="str">
            <v>30923062202</v>
          </cell>
          <cell r="C2411" t="str">
            <v>30923</v>
          </cell>
          <cell r="D2411">
            <v>2202</v>
          </cell>
          <cell r="E2411">
            <v>89200</v>
          </cell>
          <cell r="F2411">
            <v>7433</v>
          </cell>
          <cell r="G2411">
            <v>7433</v>
          </cell>
          <cell r="H2411">
            <v>7433</v>
          </cell>
          <cell r="I2411">
            <v>7433</v>
          </cell>
          <cell r="J2411">
            <v>7433</v>
          </cell>
          <cell r="K2411">
            <v>7433</v>
          </cell>
          <cell r="L2411">
            <v>7433</v>
          </cell>
          <cell r="M2411">
            <v>7433</v>
          </cell>
          <cell r="N2411">
            <v>7433</v>
          </cell>
          <cell r="O2411">
            <v>7433</v>
          </cell>
          <cell r="P2411">
            <v>7433</v>
          </cell>
          <cell r="Q2411">
            <v>7437</v>
          </cell>
        </row>
        <row r="2412">
          <cell r="B2412" t="str">
            <v>30923062207</v>
          </cell>
          <cell r="C2412" t="str">
            <v>30923</v>
          </cell>
          <cell r="D2412">
            <v>2207</v>
          </cell>
          <cell r="E2412">
            <v>24000</v>
          </cell>
          <cell r="F2412">
            <v>2000</v>
          </cell>
          <cell r="G2412">
            <v>2000</v>
          </cell>
          <cell r="H2412">
            <v>2000</v>
          </cell>
          <cell r="I2412">
            <v>2000</v>
          </cell>
          <cell r="J2412">
            <v>2000</v>
          </cell>
          <cell r="K2412">
            <v>2000</v>
          </cell>
          <cell r="L2412">
            <v>2000</v>
          </cell>
          <cell r="M2412">
            <v>2000</v>
          </cell>
          <cell r="N2412">
            <v>2000</v>
          </cell>
          <cell r="O2412">
            <v>2000</v>
          </cell>
          <cell r="P2412">
            <v>2000</v>
          </cell>
          <cell r="Q2412">
            <v>2000</v>
          </cell>
        </row>
        <row r="2413">
          <cell r="B2413" t="str">
            <v>30923062208</v>
          </cell>
          <cell r="C2413" t="str">
            <v>30923</v>
          </cell>
          <cell r="D2413">
            <v>2208</v>
          </cell>
          <cell r="E2413">
            <v>4100</v>
          </cell>
          <cell r="F2413">
            <v>341</v>
          </cell>
          <cell r="G2413">
            <v>341</v>
          </cell>
          <cell r="H2413">
            <v>341</v>
          </cell>
          <cell r="I2413">
            <v>341</v>
          </cell>
          <cell r="J2413">
            <v>341</v>
          </cell>
          <cell r="K2413">
            <v>341</v>
          </cell>
          <cell r="L2413">
            <v>341</v>
          </cell>
          <cell r="M2413">
            <v>341</v>
          </cell>
          <cell r="N2413">
            <v>341</v>
          </cell>
          <cell r="O2413">
            <v>341</v>
          </cell>
          <cell r="P2413">
            <v>341</v>
          </cell>
          <cell r="Q2413">
            <v>349</v>
          </cell>
        </row>
        <row r="2414">
          <cell r="B2414" t="str">
            <v>30923062305</v>
          </cell>
          <cell r="C2414" t="str">
            <v>30923</v>
          </cell>
          <cell r="D2414">
            <v>2305</v>
          </cell>
          <cell r="E2414">
            <v>60000</v>
          </cell>
          <cell r="F2414">
            <v>5000</v>
          </cell>
          <cell r="G2414">
            <v>5000</v>
          </cell>
          <cell r="H2414">
            <v>5000</v>
          </cell>
          <cell r="I2414">
            <v>5000</v>
          </cell>
          <cell r="J2414">
            <v>5000</v>
          </cell>
          <cell r="K2414">
            <v>5000</v>
          </cell>
          <cell r="L2414">
            <v>5000</v>
          </cell>
          <cell r="M2414">
            <v>5000</v>
          </cell>
          <cell r="N2414">
            <v>5000</v>
          </cell>
          <cell r="O2414">
            <v>5000</v>
          </cell>
          <cell r="P2414">
            <v>5000</v>
          </cell>
          <cell r="Q2414">
            <v>5000</v>
          </cell>
        </row>
        <row r="2415">
          <cell r="B2415" t="str">
            <v>30923062306</v>
          </cell>
          <cell r="C2415" t="str">
            <v>30923</v>
          </cell>
          <cell r="D2415">
            <v>2306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</row>
        <row r="2416">
          <cell r="B2416" t="str">
            <v>30923062310</v>
          </cell>
          <cell r="C2416" t="str">
            <v>30923</v>
          </cell>
          <cell r="D2416">
            <v>2310</v>
          </cell>
          <cell r="E2416">
            <v>32400</v>
          </cell>
          <cell r="F2416">
            <v>2700</v>
          </cell>
          <cell r="G2416">
            <v>2700</v>
          </cell>
          <cell r="H2416">
            <v>2700</v>
          </cell>
          <cell r="I2416">
            <v>2700</v>
          </cell>
          <cell r="J2416">
            <v>2700</v>
          </cell>
          <cell r="K2416">
            <v>2700</v>
          </cell>
          <cell r="L2416">
            <v>2700</v>
          </cell>
          <cell r="M2416">
            <v>2700</v>
          </cell>
          <cell r="N2416">
            <v>2700</v>
          </cell>
          <cell r="O2416">
            <v>2700</v>
          </cell>
          <cell r="P2416">
            <v>2700</v>
          </cell>
          <cell r="Q2416">
            <v>2700</v>
          </cell>
        </row>
        <row r="2417">
          <cell r="B2417" t="str">
            <v>30923062701</v>
          </cell>
          <cell r="C2417" t="str">
            <v>30923</v>
          </cell>
          <cell r="D2417">
            <v>2701</v>
          </cell>
          <cell r="E2417">
            <v>36000</v>
          </cell>
          <cell r="F2417">
            <v>3000</v>
          </cell>
          <cell r="G2417">
            <v>3000</v>
          </cell>
          <cell r="H2417">
            <v>3000</v>
          </cell>
          <cell r="I2417">
            <v>3000</v>
          </cell>
          <cell r="J2417">
            <v>3000</v>
          </cell>
          <cell r="K2417">
            <v>3000</v>
          </cell>
          <cell r="L2417">
            <v>3000</v>
          </cell>
          <cell r="M2417">
            <v>3000</v>
          </cell>
          <cell r="N2417">
            <v>3000</v>
          </cell>
          <cell r="O2417">
            <v>3000</v>
          </cell>
          <cell r="P2417">
            <v>3000</v>
          </cell>
          <cell r="Q2417">
            <v>3000</v>
          </cell>
        </row>
        <row r="2418">
          <cell r="B2418" t="str">
            <v>30923062704</v>
          </cell>
          <cell r="C2418" t="str">
            <v>30923</v>
          </cell>
          <cell r="D2418">
            <v>2704</v>
          </cell>
          <cell r="E2418">
            <v>87600</v>
          </cell>
          <cell r="F2418">
            <v>7300</v>
          </cell>
          <cell r="G2418">
            <v>7300</v>
          </cell>
          <cell r="H2418">
            <v>7300</v>
          </cell>
          <cell r="I2418">
            <v>7300</v>
          </cell>
          <cell r="J2418">
            <v>7300</v>
          </cell>
          <cell r="K2418">
            <v>7300</v>
          </cell>
          <cell r="L2418">
            <v>7300</v>
          </cell>
          <cell r="M2418">
            <v>7300</v>
          </cell>
          <cell r="N2418">
            <v>7300</v>
          </cell>
          <cell r="O2418">
            <v>7300</v>
          </cell>
          <cell r="P2418">
            <v>7300</v>
          </cell>
          <cell r="Q2418">
            <v>7300</v>
          </cell>
        </row>
        <row r="2419">
          <cell r="B2419" t="str">
            <v>30923062705</v>
          </cell>
          <cell r="C2419" t="str">
            <v>30923</v>
          </cell>
          <cell r="D2419">
            <v>2705</v>
          </cell>
          <cell r="E2419">
            <v>34800</v>
          </cell>
          <cell r="F2419">
            <v>2900</v>
          </cell>
          <cell r="G2419">
            <v>2900</v>
          </cell>
          <cell r="H2419">
            <v>2900</v>
          </cell>
          <cell r="I2419">
            <v>2900</v>
          </cell>
          <cell r="J2419">
            <v>2900</v>
          </cell>
          <cell r="K2419">
            <v>2900</v>
          </cell>
          <cell r="L2419">
            <v>2900</v>
          </cell>
          <cell r="M2419">
            <v>2900</v>
          </cell>
          <cell r="N2419">
            <v>2900</v>
          </cell>
          <cell r="O2419">
            <v>2900</v>
          </cell>
          <cell r="P2419">
            <v>2900</v>
          </cell>
          <cell r="Q2419">
            <v>2900</v>
          </cell>
        </row>
        <row r="2420">
          <cell r="B2420" t="str">
            <v>30923062900</v>
          </cell>
          <cell r="C2420" t="str">
            <v>30923</v>
          </cell>
          <cell r="D2420">
            <v>2900</v>
          </cell>
          <cell r="E2420">
            <v>12000</v>
          </cell>
          <cell r="F2420">
            <v>1000</v>
          </cell>
          <cell r="G2420">
            <v>1000</v>
          </cell>
          <cell r="H2420">
            <v>1000</v>
          </cell>
          <cell r="I2420">
            <v>1000</v>
          </cell>
          <cell r="J2420">
            <v>1000</v>
          </cell>
          <cell r="K2420">
            <v>1000</v>
          </cell>
          <cell r="L2420">
            <v>1000</v>
          </cell>
          <cell r="M2420">
            <v>1000</v>
          </cell>
          <cell r="N2420">
            <v>1000</v>
          </cell>
          <cell r="O2420">
            <v>1000</v>
          </cell>
          <cell r="P2420">
            <v>1000</v>
          </cell>
          <cell r="Q2420">
            <v>1000</v>
          </cell>
        </row>
        <row r="2421">
          <cell r="B2421" t="str">
            <v>30923062904</v>
          </cell>
          <cell r="C2421" t="str">
            <v>30923</v>
          </cell>
          <cell r="D2421">
            <v>2904</v>
          </cell>
          <cell r="E2421">
            <v>79200</v>
          </cell>
          <cell r="F2421">
            <v>6600</v>
          </cell>
          <cell r="G2421">
            <v>6600</v>
          </cell>
          <cell r="H2421">
            <v>6600</v>
          </cell>
          <cell r="I2421">
            <v>6600</v>
          </cell>
          <cell r="J2421">
            <v>6600</v>
          </cell>
          <cell r="K2421">
            <v>6600</v>
          </cell>
          <cell r="L2421">
            <v>6600</v>
          </cell>
          <cell r="M2421">
            <v>6600</v>
          </cell>
          <cell r="N2421">
            <v>6600</v>
          </cell>
          <cell r="O2421">
            <v>6600</v>
          </cell>
          <cell r="P2421">
            <v>6600</v>
          </cell>
          <cell r="Q2421">
            <v>6600</v>
          </cell>
        </row>
        <row r="2422">
          <cell r="B2422" t="str">
            <v>30923062907</v>
          </cell>
          <cell r="C2422" t="str">
            <v>30923</v>
          </cell>
          <cell r="D2422">
            <v>2907</v>
          </cell>
          <cell r="E2422">
            <v>24000</v>
          </cell>
          <cell r="F2422">
            <v>2000</v>
          </cell>
          <cell r="G2422">
            <v>2000</v>
          </cell>
          <cell r="H2422">
            <v>2000</v>
          </cell>
          <cell r="I2422">
            <v>2000</v>
          </cell>
          <cell r="J2422">
            <v>2000</v>
          </cell>
          <cell r="K2422">
            <v>2000</v>
          </cell>
          <cell r="L2422">
            <v>2000</v>
          </cell>
          <cell r="M2422">
            <v>2000</v>
          </cell>
          <cell r="N2422">
            <v>2000</v>
          </cell>
          <cell r="O2422">
            <v>2000</v>
          </cell>
          <cell r="P2422">
            <v>2000</v>
          </cell>
          <cell r="Q2422">
            <v>2000</v>
          </cell>
        </row>
        <row r="2423">
          <cell r="B2423" t="str">
            <v>30923062908</v>
          </cell>
          <cell r="C2423" t="str">
            <v>30923</v>
          </cell>
          <cell r="D2423">
            <v>2908</v>
          </cell>
          <cell r="E2423">
            <v>18900</v>
          </cell>
          <cell r="F2423">
            <v>1575</v>
          </cell>
          <cell r="G2423">
            <v>1575</v>
          </cell>
          <cell r="H2423">
            <v>1575</v>
          </cell>
          <cell r="I2423">
            <v>1575</v>
          </cell>
          <cell r="J2423">
            <v>1575</v>
          </cell>
          <cell r="K2423">
            <v>1575</v>
          </cell>
          <cell r="L2423">
            <v>1575</v>
          </cell>
          <cell r="M2423">
            <v>1575</v>
          </cell>
          <cell r="N2423">
            <v>1575</v>
          </cell>
          <cell r="O2423">
            <v>1575</v>
          </cell>
          <cell r="P2423">
            <v>1575</v>
          </cell>
          <cell r="Q2423">
            <v>1575</v>
          </cell>
        </row>
        <row r="2424">
          <cell r="B2424" t="str">
            <v>30923063101</v>
          </cell>
          <cell r="C2424" t="str">
            <v>30923</v>
          </cell>
          <cell r="D2424">
            <v>3101</v>
          </cell>
          <cell r="E2424">
            <v>12000</v>
          </cell>
          <cell r="F2424">
            <v>1000</v>
          </cell>
          <cell r="G2424">
            <v>1000</v>
          </cell>
          <cell r="H2424">
            <v>1000</v>
          </cell>
          <cell r="I2424">
            <v>1000</v>
          </cell>
          <cell r="J2424">
            <v>1000</v>
          </cell>
          <cell r="K2424">
            <v>1000</v>
          </cell>
          <cell r="L2424">
            <v>1000</v>
          </cell>
          <cell r="M2424">
            <v>1000</v>
          </cell>
          <cell r="N2424">
            <v>1000</v>
          </cell>
          <cell r="O2424">
            <v>1000</v>
          </cell>
          <cell r="P2424">
            <v>1000</v>
          </cell>
          <cell r="Q2424">
            <v>1000</v>
          </cell>
        </row>
        <row r="2425">
          <cell r="B2425" t="str">
            <v>30923063103</v>
          </cell>
          <cell r="C2425" t="str">
            <v>30923</v>
          </cell>
          <cell r="D2425">
            <v>3103</v>
          </cell>
          <cell r="E2425">
            <v>54000</v>
          </cell>
          <cell r="F2425">
            <v>4500</v>
          </cell>
          <cell r="G2425">
            <v>4500</v>
          </cell>
          <cell r="H2425">
            <v>4500</v>
          </cell>
          <cell r="I2425">
            <v>4500</v>
          </cell>
          <cell r="J2425">
            <v>4500</v>
          </cell>
          <cell r="K2425">
            <v>4500</v>
          </cell>
          <cell r="L2425">
            <v>4500</v>
          </cell>
          <cell r="M2425">
            <v>4500</v>
          </cell>
          <cell r="N2425">
            <v>4500</v>
          </cell>
          <cell r="O2425">
            <v>4500</v>
          </cell>
          <cell r="P2425">
            <v>4500</v>
          </cell>
          <cell r="Q2425">
            <v>4500</v>
          </cell>
        </row>
        <row r="2426">
          <cell r="B2426" t="str">
            <v>30923063302</v>
          </cell>
          <cell r="C2426" t="str">
            <v>30923</v>
          </cell>
          <cell r="D2426">
            <v>3302</v>
          </cell>
          <cell r="E2426">
            <v>59000</v>
          </cell>
          <cell r="F2426">
            <v>4916</v>
          </cell>
          <cell r="G2426">
            <v>4916</v>
          </cell>
          <cell r="H2426">
            <v>4916</v>
          </cell>
          <cell r="I2426">
            <v>4916</v>
          </cell>
          <cell r="J2426">
            <v>4916</v>
          </cell>
          <cell r="K2426">
            <v>4916</v>
          </cell>
          <cell r="L2426">
            <v>4916</v>
          </cell>
          <cell r="M2426">
            <v>4916</v>
          </cell>
          <cell r="N2426">
            <v>4916</v>
          </cell>
          <cell r="O2426">
            <v>4916</v>
          </cell>
          <cell r="P2426">
            <v>4916</v>
          </cell>
          <cell r="Q2426">
            <v>4924</v>
          </cell>
        </row>
        <row r="2427">
          <cell r="B2427" t="str">
            <v>30923063303</v>
          </cell>
          <cell r="C2427" t="str">
            <v>30923</v>
          </cell>
          <cell r="D2427">
            <v>3303</v>
          </cell>
          <cell r="E2427">
            <v>6000</v>
          </cell>
          <cell r="F2427">
            <v>500</v>
          </cell>
          <cell r="G2427">
            <v>500</v>
          </cell>
          <cell r="H2427">
            <v>500</v>
          </cell>
          <cell r="I2427">
            <v>500</v>
          </cell>
          <cell r="J2427">
            <v>500</v>
          </cell>
          <cell r="K2427">
            <v>500</v>
          </cell>
          <cell r="L2427">
            <v>500</v>
          </cell>
          <cell r="M2427">
            <v>500</v>
          </cell>
          <cell r="N2427">
            <v>500</v>
          </cell>
          <cell r="O2427">
            <v>500</v>
          </cell>
          <cell r="P2427">
            <v>500</v>
          </cell>
          <cell r="Q2427">
            <v>500</v>
          </cell>
        </row>
        <row r="2428">
          <cell r="B2428" t="str">
            <v>30924062202</v>
          </cell>
          <cell r="C2428" t="str">
            <v>30924</v>
          </cell>
          <cell r="D2428">
            <v>2202</v>
          </cell>
          <cell r="E2428">
            <v>90100</v>
          </cell>
          <cell r="F2428">
            <v>7508</v>
          </cell>
          <cell r="G2428">
            <v>7508</v>
          </cell>
          <cell r="H2428">
            <v>7508</v>
          </cell>
          <cell r="I2428">
            <v>7508</v>
          </cell>
          <cell r="J2428">
            <v>7508</v>
          </cell>
          <cell r="K2428">
            <v>7508</v>
          </cell>
          <cell r="L2428">
            <v>7508</v>
          </cell>
          <cell r="M2428">
            <v>7508</v>
          </cell>
          <cell r="N2428">
            <v>7508</v>
          </cell>
          <cell r="O2428">
            <v>7508</v>
          </cell>
          <cell r="P2428">
            <v>7508</v>
          </cell>
          <cell r="Q2428">
            <v>7512</v>
          </cell>
        </row>
        <row r="2429">
          <cell r="B2429" t="str">
            <v>30924062207</v>
          </cell>
          <cell r="C2429" t="str">
            <v>30924</v>
          </cell>
          <cell r="D2429">
            <v>2207</v>
          </cell>
          <cell r="E2429">
            <v>24000</v>
          </cell>
          <cell r="F2429">
            <v>2000</v>
          </cell>
          <cell r="G2429">
            <v>2000</v>
          </cell>
          <cell r="H2429">
            <v>2000</v>
          </cell>
          <cell r="I2429">
            <v>2000</v>
          </cell>
          <cell r="J2429">
            <v>2000</v>
          </cell>
          <cell r="K2429">
            <v>2000</v>
          </cell>
          <cell r="L2429">
            <v>2000</v>
          </cell>
          <cell r="M2429">
            <v>2000</v>
          </cell>
          <cell r="N2429">
            <v>2000</v>
          </cell>
          <cell r="O2429">
            <v>2000</v>
          </cell>
          <cell r="P2429">
            <v>2000</v>
          </cell>
          <cell r="Q2429">
            <v>2000</v>
          </cell>
        </row>
        <row r="2430">
          <cell r="B2430" t="str">
            <v>30924062701</v>
          </cell>
          <cell r="C2430" t="str">
            <v>30924</v>
          </cell>
          <cell r="D2430">
            <v>2701</v>
          </cell>
          <cell r="E2430">
            <v>18000</v>
          </cell>
          <cell r="F2430">
            <v>1500</v>
          </cell>
          <cell r="G2430">
            <v>1500</v>
          </cell>
          <cell r="H2430">
            <v>1500</v>
          </cell>
          <cell r="I2430">
            <v>1500</v>
          </cell>
          <cell r="J2430">
            <v>1500</v>
          </cell>
          <cell r="K2430">
            <v>1500</v>
          </cell>
          <cell r="L2430">
            <v>1500</v>
          </cell>
          <cell r="M2430">
            <v>1500</v>
          </cell>
          <cell r="N2430">
            <v>1500</v>
          </cell>
          <cell r="O2430">
            <v>1500</v>
          </cell>
          <cell r="P2430">
            <v>1500</v>
          </cell>
          <cell r="Q2430">
            <v>1500</v>
          </cell>
        </row>
        <row r="2431">
          <cell r="B2431" t="str">
            <v>30924062705</v>
          </cell>
          <cell r="C2431" t="str">
            <v>30924</v>
          </cell>
          <cell r="D2431">
            <v>2705</v>
          </cell>
          <cell r="E2431">
            <v>8400</v>
          </cell>
          <cell r="F2431">
            <v>700</v>
          </cell>
          <cell r="G2431">
            <v>700</v>
          </cell>
          <cell r="H2431">
            <v>700</v>
          </cell>
          <cell r="I2431">
            <v>700</v>
          </cell>
          <cell r="J2431">
            <v>700</v>
          </cell>
          <cell r="K2431">
            <v>700</v>
          </cell>
          <cell r="L2431">
            <v>700</v>
          </cell>
          <cell r="M2431">
            <v>700</v>
          </cell>
          <cell r="N2431">
            <v>700</v>
          </cell>
          <cell r="O2431">
            <v>700</v>
          </cell>
          <cell r="P2431">
            <v>700</v>
          </cell>
          <cell r="Q2431">
            <v>700</v>
          </cell>
        </row>
        <row r="2432">
          <cell r="B2432" t="str">
            <v>30924062900</v>
          </cell>
          <cell r="C2432" t="str">
            <v>30924</v>
          </cell>
          <cell r="D2432">
            <v>2900</v>
          </cell>
          <cell r="E2432">
            <v>14400</v>
          </cell>
          <cell r="F2432">
            <v>1200</v>
          </cell>
          <cell r="G2432">
            <v>1200</v>
          </cell>
          <cell r="H2432">
            <v>1200</v>
          </cell>
          <cell r="I2432">
            <v>1200</v>
          </cell>
          <cell r="J2432">
            <v>1200</v>
          </cell>
          <cell r="K2432">
            <v>1200</v>
          </cell>
          <cell r="L2432">
            <v>1200</v>
          </cell>
          <cell r="M2432">
            <v>1200</v>
          </cell>
          <cell r="N2432">
            <v>1200</v>
          </cell>
          <cell r="O2432">
            <v>1200</v>
          </cell>
          <cell r="P2432">
            <v>1200</v>
          </cell>
          <cell r="Q2432">
            <v>1200</v>
          </cell>
        </row>
        <row r="2433">
          <cell r="B2433" t="str">
            <v>30924062907</v>
          </cell>
          <cell r="C2433" t="str">
            <v>30924</v>
          </cell>
          <cell r="D2433">
            <v>2907</v>
          </cell>
          <cell r="E2433">
            <v>30000</v>
          </cell>
          <cell r="F2433">
            <v>7000</v>
          </cell>
          <cell r="G2433">
            <v>10000</v>
          </cell>
          <cell r="H2433">
            <v>1300</v>
          </cell>
          <cell r="I2433">
            <v>1300</v>
          </cell>
          <cell r="J2433">
            <v>1300</v>
          </cell>
          <cell r="K2433">
            <v>1300</v>
          </cell>
          <cell r="L2433">
            <v>1300</v>
          </cell>
          <cell r="M2433">
            <v>1300</v>
          </cell>
          <cell r="N2433">
            <v>1300</v>
          </cell>
          <cell r="O2433">
            <v>1300</v>
          </cell>
          <cell r="P2433">
            <v>1300</v>
          </cell>
          <cell r="Q2433">
            <v>1300</v>
          </cell>
        </row>
        <row r="2434">
          <cell r="B2434" t="str">
            <v>30924062908</v>
          </cell>
          <cell r="C2434" t="str">
            <v>30924</v>
          </cell>
          <cell r="D2434">
            <v>2908</v>
          </cell>
          <cell r="E2434">
            <v>18900</v>
          </cell>
          <cell r="F2434">
            <v>1575</v>
          </cell>
          <cell r="G2434">
            <v>1575</v>
          </cell>
          <cell r="H2434">
            <v>1575</v>
          </cell>
          <cell r="I2434">
            <v>1575</v>
          </cell>
          <cell r="J2434">
            <v>1575</v>
          </cell>
          <cell r="K2434">
            <v>1575</v>
          </cell>
          <cell r="L2434">
            <v>1575</v>
          </cell>
          <cell r="M2434">
            <v>1575</v>
          </cell>
          <cell r="N2434">
            <v>1575</v>
          </cell>
          <cell r="O2434">
            <v>1575</v>
          </cell>
          <cell r="P2434">
            <v>1575</v>
          </cell>
          <cell r="Q2434">
            <v>1575</v>
          </cell>
        </row>
        <row r="2435">
          <cell r="B2435" t="str">
            <v>30924063101</v>
          </cell>
          <cell r="C2435" t="str">
            <v>30924</v>
          </cell>
          <cell r="D2435">
            <v>3101</v>
          </cell>
          <cell r="E2435">
            <v>18000</v>
          </cell>
          <cell r="F2435">
            <v>1500</v>
          </cell>
          <cell r="G2435">
            <v>1500</v>
          </cell>
          <cell r="H2435">
            <v>1500</v>
          </cell>
          <cell r="I2435">
            <v>1500</v>
          </cell>
          <cell r="J2435">
            <v>1500</v>
          </cell>
          <cell r="K2435">
            <v>1500</v>
          </cell>
          <cell r="L2435">
            <v>1500</v>
          </cell>
          <cell r="M2435">
            <v>1500</v>
          </cell>
          <cell r="N2435">
            <v>1500</v>
          </cell>
          <cell r="O2435">
            <v>1500</v>
          </cell>
          <cell r="P2435">
            <v>1500</v>
          </cell>
          <cell r="Q2435">
            <v>1500</v>
          </cell>
        </row>
        <row r="2436">
          <cell r="B2436" t="str">
            <v>30924063103</v>
          </cell>
          <cell r="C2436" t="str">
            <v>30924</v>
          </cell>
          <cell r="D2436">
            <v>3103</v>
          </cell>
          <cell r="E2436">
            <v>12000</v>
          </cell>
          <cell r="F2436">
            <v>1000</v>
          </cell>
          <cell r="G2436">
            <v>1000</v>
          </cell>
          <cell r="H2436">
            <v>1000</v>
          </cell>
          <cell r="I2436">
            <v>1000</v>
          </cell>
          <cell r="J2436">
            <v>1000</v>
          </cell>
          <cell r="K2436">
            <v>1000</v>
          </cell>
          <cell r="L2436">
            <v>1000</v>
          </cell>
          <cell r="M2436">
            <v>1000</v>
          </cell>
          <cell r="N2436">
            <v>1000</v>
          </cell>
          <cell r="O2436">
            <v>1000</v>
          </cell>
          <cell r="P2436">
            <v>1000</v>
          </cell>
          <cell r="Q2436">
            <v>1000</v>
          </cell>
        </row>
        <row r="2437">
          <cell r="B2437" t="str">
            <v>30924063302</v>
          </cell>
          <cell r="C2437" t="str">
            <v>30924</v>
          </cell>
          <cell r="D2437">
            <v>3302</v>
          </cell>
          <cell r="E2437">
            <v>19700</v>
          </cell>
          <cell r="F2437">
            <v>1641</v>
          </cell>
          <cell r="G2437">
            <v>1641</v>
          </cell>
          <cell r="H2437">
            <v>1641</v>
          </cell>
          <cell r="I2437">
            <v>1641</v>
          </cell>
          <cell r="J2437">
            <v>1641</v>
          </cell>
          <cell r="K2437">
            <v>1641</v>
          </cell>
          <cell r="L2437">
            <v>1641</v>
          </cell>
          <cell r="M2437">
            <v>1641</v>
          </cell>
          <cell r="N2437">
            <v>1641</v>
          </cell>
          <cell r="O2437">
            <v>1641</v>
          </cell>
          <cell r="P2437">
            <v>1641</v>
          </cell>
          <cell r="Q2437">
            <v>1649</v>
          </cell>
        </row>
        <row r="2438">
          <cell r="B2438" t="str">
            <v>30924063303</v>
          </cell>
          <cell r="C2438" t="str">
            <v>30924</v>
          </cell>
          <cell r="D2438">
            <v>3303</v>
          </cell>
          <cell r="E2438">
            <v>6000</v>
          </cell>
          <cell r="F2438">
            <v>500</v>
          </cell>
          <cell r="G2438">
            <v>500</v>
          </cell>
          <cell r="H2438">
            <v>500</v>
          </cell>
          <cell r="I2438">
            <v>500</v>
          </cell>
          <cell r="J2438">
            <v>500</v>
          </cell>
          <cell r="K2438">
            <v>500</v>
          </cell>
          <cell r="L2438">
            <v>500</v>
          </cell>
          <cell r="M2438">
            <v>500</v>
          </cell>
          <cell r="N2438">
            <v>500</v>
          </cell>
          <cell r="O2438">
            <v>500</v>
          </cell>
          <cell r="P2438">
            <v>500</v>
          </cell>
          <cell r="Q2438">
            <v>500</v>
          </cell>
        </row>
        <row r="2439">
          <cell r="B2439" t="str">
            <v>30935072207</v>
          </cell>
          <cell r="C2439" t="str">
            <v>30935</v>
          </cell>
          <cell r="D2439">
            <v>2207</v>
          </cell>
          <cell r="E2439">
            <v>24000</v>
          </cell>
          <cell r="F2439">
            <v>2000</v>
          </cell>
          <cell r="G2439">
            <v>2000</v>
          </cell>
          <cell r="H2439">
            <v>2000</v>
          </cell>
          <cell r="I2439">
            <v>2000</v>
          </cell>
          <cell r="J2439">
            <v>2000</v>
          </cell>
          <cell r="K2439">
            <v>2000</v>
          </cell>
          <cell r="L2439">
            <v>2000</v>
          </cell>
          <cell r="M2439">
            <v>2000</v>
          </cell>
          <cell r="N2439">
            <v>2000</v>
          </cell>
          <cell r="O2439">
            <v>2000</v>
          </cell>
          <cell r="P2439">
            <v>2000</v>
          </cell>
          <cell r="Q2439">
            <v>2000</v>
          </cell>
        </row>
        <row r="2440">
          <cell r="B2440" t="str">
            <v>30935072208</v>
          </cell>
          <cell r="C2440" t="str">
            <v>30935</v>
          </cell>
          <cell r="D2440">
            <v>2208</v>
          </cell>
          <cell r="E2440">
            <v>2800</v>
          </cell>
          <cell r="F2440">
            <v>233</v>
          </cell>
          <cell r="G2440">
            <v>233</v>
          </cell>
          <cell r="H2440">
            <v>233</v>
          </cell>
          <cell r="I2440">
            <v>233</v>
          </cell>
          <cell r="J2440">
            <v>233</v>
          </cell>
          <cell r="K2440">
            <v>233</v>
          </cell>
          <cell r="L2440">
            <v>233</v>
          </cell>
          <cell r="M2440">
            <v>233</v>
          </cell>
          <cell r="N2440">
            <v>233</v>
          </cell>
          <cell r="O2440">
            <v>233</v>
          </cell>
          <cell r="P2440">
            <v>233</v>
          </cell>
          <cell r="Q2440">
            <v>237</v>
          </cell>
        </row>
        <row r="2441">
          <cell r="B2441" t="str">
            <v>30935072701</v>
          </cell>
          <cell r="C2441" t="str">
            <v>30935</v>
          </cell>
          <cell r="D2441">
            <v>2701</v>
          </cell>
          <cell r="E2441">
            <v>103200</v>
          </cell>
          <cell r="F2441">
            <v>8600</v>
          </cell>
          <cell r="G2441">
            <v>8600</v>
          </cell>
          <cell r="H2441">
            <v>8600</v>
          </cell>
          <cell r="I2441">
            <v>8600</v>
          </cell>
          <cell r="J2441">
            <v>8600</v>
          </cell>
          <cell r="K2441">
            <v>8600</v>
          </cell>
          <cell r="L2441">
            <v>8600</v>
          </cell>
          <cell r="M2441">
            <v>8600</v>
          </cell>
          <cell r="N2441">
            <v>8600</v>
          </cell>
          <cell r="O2441">
            <v>8600</v>
          </cell>
          <cell r="P2441">
            <v>8600</v>
          </cell>
          <cell r="Q2441">
            <v>8600</v>
          </cell>
        </row>
        <row r="2442">
          <cell r="B2442" t="str">
            <v>30935072702</v>
          </cell>
          <cell r="C2442" t="str">
            <v>30935</v>
          </cell>
          <cell r="D2442">
            <v>2702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</row>
        <row r="2443">
          <cell r="B2443" t="str">
            <v>30935072704</v>
          </cell>
          <cell r="C2443" t="str">
            <v>30935</v>
          </cell>
          <cell r="D2443">
            <v>2704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</row>
        <row r="2444">
          <cell r="B2444" t="str">
            <v>30935072705</v>
          </cell>
          <cell r="C2444" t="str">
            <v>30935</v>
          </cell>
          <cell r="D2444">
            <v>2705</v>
          </cell>
          <cell r="E2444">
            <v>8400</v>
          </cell>
          <cell r="F2444">
            <v>700</v>
          </cell>
          <cell r="G2444">
            <v>700</v>
          </cell>
          <cell r="H2444">
            <v>700</v>
          </cell>
          <cell r="I2444">
            <v>700</v>
          </cell>
          <cell r="J2444">
            <v>700</v>
          </cell>
          <cell r="K2444">
            <v>700</v>
          </cell>
          <cell r="L2444">
            <v>700</v>
          </cell>
          <cell r="M2444">
            <v>700</v>
          </cell>
          <cell r="N2444">
            <v>700</v>
          </cell>
          <cell r="O2444">
            <v>700</v>
          </cell>
          <cell r="P2444">
            <v>700</v>
          </cell>
          <cell r="Q2444">
            <v>700</v>
          </cell>
        </row>
        <row r="2445">
          <cell r="B2445" t="str">
            <v>30935072900</v>
          </cell>
          <cell r="C2445" t="str">
            <v>30935</v>
          </cell>
          <cell r="D2445">
            <v>2900</v>
          </cell>
          <cell r="E2445">
            <v>30000</v>
          </cell>
          <cell r="F2445">
            <v>2500</v>
          </cell>
          <cell r="G2445">
            <v>2500</v>
          </cell>
          <cell r="H2445">
            <v>2500</v>
          </cell>
          <cell r="I2445">
            <v>2500</v>
          </cell>
          <cell r="J2445">
            <v>2500</v>
          </cell>
          <cell r="K2445">
            <v>2500</v>
          </cell>
          <cell r="L2445">
            <v>2500</v>
          </cell>
          <cell r="M2445">
            <v>2500</v>
          </cell>
          <cell r="N2445">
            <v>2500</v>
          </cell>
          <cell r="O2445">
            <v>2500</v>
          </cell>
          <cell r="P2445">
            <v>2500</v>
          </cell>
          <cell r="Q2445">
            <v>2500</v>
          </cell>
        </row>
        <row r="2446">
          <cell r="B2446" t="str">
            <v>30935072907</v>
          </cell>
          <cell r="C2446" t="str">
            <v>30935</v>
          </cell>
          <cell r="D2446">
            <v>2907</v>
          </cell>
          <cell r="E2446">
            <v>288000</v>
          </cell>
          <cell r="F2446">
            <v>24000</v>
          </cell>
          <cell r="G2446">
            <v>24000</v>
          </cell>
          <cell r="H2446">
            <v>24000</v>
          </cell>
          <cell r="I2446">
            <v>24000</v>
          </cell>
          <cell r="J2446">
            <v>24000</v>
          </cell>
          <cell r="K2446">
            <v>24000</v>
          </cell>
          <cell r="L2446">
            <v>24000</v>
          </cell>
          <cell r="M2446">
            <v>24000</v>
          </cell>
          <cell r="N2446">
            <v>24000</v>
          </cell>
          <cell r="O2446">
            <v>24000</v>
          </cell>
          <cell r="P2446">
            <v>24000</v>
          </cell>
          <cell r="Q2446">
            <v>24000</v>
          </cell>
        </row>
        <row r="2447">
          <cell r="B2447" t="str">
            <v>30935072908</v>
          </cell>
          <cell r="C2447" t="str">
            <v>30935</v>
          </cell>
          <cell r="D2447">
            <v>2908</v>
          </cell>
          <cell r="E2447">
            <v>18900</v>
          </cell>
          <cell r="F2447">
            <v>1575</v>
          </cell>
          <cell r="G2447">
            <v>1575</v>
          </cell>
          <cell r="H2447">
            <v>1575</v>
          </cell>
          <cell r="I2447">
            <v>1575</v>
          </cell>
          <cell r="J2447">
            <v>1575</v>
          </cell>
          <cell r="K2447">
            <v>1575</v>
          </cell>
          <cell r="L2447">
            <v>1575</v>
          </cell>
          <cell r="M2447">
            <v>1575</v>
          </cell>
          <cell r="N2447">
            <v>1575</v>
          </cell>
          <cell r="O2447">
            <v>1575</v>
          </cell>
          <cell r="P2447">
            <v>1575</v>
          </cell>
          <cell r="Q2447">
            <v>1575</v>
          </cell>
        </row>
        <row r="2448">
          <cell r="B2448" t="str">
            <v>30935073101</v>
          </cell>
          <cell r="C2448" t="str">
            <v>30935</v>
          </cell>
          <cell r="D2448">
            <v>3101</v>
          </cell>
          <cell r="E2448">
            <v>12000</v>
          </cell>
          <cell r="F2448">
            <v>1000</v>
          </cell>
          <cell r="G2448">
            <v>1000</v>
          </cell>
          <cell r="H2448">
            <v>1000</v>
          </cell>
          <cell r="I2448">
            <v>1000</v>
          </cell>
          <cell r="J2448">
            <v>1000</v>
          </cell>
          <cell r="K2448">
            <v>1000</v>
          </cell>
          <cell r="L2448">
            <v>1000</v>
          </cell>
          <cell r="M2448">
            <v>1000</v>
          </cell>
          <cell r="N2448">
            <v>1000</v>
          </cell>
          <cell r="O2448">
            <v>1000</v>
          </cell>
          <cell r="P2448">
            <v>1000</v>
          </cell>
          <cell r="Q2448">
            <v>1000</v>
          </cell>
        </row>
        <row r="2449">
          <cell r="B2449" t="str">
            <v>30935073103</v>
          </cell>
          <cell r="C2449" t="str">
            <v>30935</v>
          </cell>
          <cell r="D2449">
            <v>3103</v>
          </cell>
          <cell r="E2449">
            <v>14400</v>
          </cell>
          <cell r="F2449">
            <v>1200</v>
          </cell>
          <cell r="G2449">
            <v>1200</v>
          </cell>
          <cell r="H2449">
            <v>1200</v>
          </cell>
          <cell r="I2449">
            <v>1200</v>
          </cell>
          <cell r="J2449">
            <v>1200</v>
          </cell>
          <cell r="K2449">
            <v>1200</v>
          </cell>
          <cell r="L2449">
            <v>1200</v>
          </cell>
          <cell r="M2449">
            <v>1200</v>
          </cell>
          <cell r="N2449">
            <v>1200</v>
          </cell>
          <cell r="O2449">
            <v>1200</v>
          </cell>
          <cell r="P2449">
            <v>1200</v>
          </cell>
          <cell r="Q2449">
            <v>1200</v>
          </cell>
        </row>
        <row r="2450">
          <cell r="B2450" t="str">
            <v>30935073106</v>
          </cell>
          <cell r="C2450" t="str">
            <v>30935</v>
          </cell>
          <cell r="D2450">
            <v>3106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</row>
        <row r="2451">
          <cell r="B2451" t="str">
            <v>30935073302</v>
          </cell>
          <cell r="C2451" t="str">
            <v>30935</v>
          </cell>
          <cell r="D2451">
            <v>3302</v>
          </cell>
          <cell r="E2451">
            <v>194600</v>
          </cell>
          <cell r="F2451">
            <v>16216</v>
          </cell>
          <cell r="G2451">
            <v>16216</v>
          </cell>
          <cell r="H2451">
            <v>16216</v>
          </cell>
          <cell r="I2451">
            <v>16216</v>
          </cell>
          <cell r="J2451">
            <v>16216</v>
          </cell>
          <cell r="K2451">
            <v>16216</v>
          </cell>
          <cell r="L2451">
            <v>16216</v>
          </cell>
          <cell r="M2451">
            <v>16216</v>
          </cell>
          <cell r="N2451">
            <v>16216</v>
          </cell>
          <cell r="O2451">
            <v>16216</v>
          </cell>
          <cell r="P2451">
            <v>16216</v>
          </cell>
          <cell r="Q2451">
            <v>16224</v>
          </cell>
        </row>
        <row r="2452">
          <cell r="B2452" t="str">
            <v>30935073303</v>
          </cell>
          <cell r="C2452" t="str">
            <v>30935</v>
          </cell>
          <cell r="D2452">
            <v>3303</v>
          </cell>
          <cell r="E2452">
            <v>3600</v>
          </cell>
          <cell r="F2452">
            <v>300</v>
          </cell>
          <cell r="G2452">
            <v>300</v>
          </cell>
          <cell r="H2452">
            <v>300</v>
          </cell>
          <cell r="I2452">
            <v>300</v>
          </cell>
          <cell r="J2452">
            <v>300</v>
          </cell>
          <cell r="K2452">
            <v>300</v>
          </cell>
          <cell r="L2452">
            <v>300</v>
          </cell>
          <cell r="M2452">
            <v>300</v>
          </cell>
          <cell r="N2452">
            <v>300</v>
          </cell>
          <cell r="O2452">
            <v>300</v>
          </cell>
          <cell r="P2452">
            <v>300</v>
          </cell>
          <cell r="Q2452">
            <v>300</v>
          </cell>
        </row>
        <row r="2453">
          <cell r="B2453" t="str">
            <v>30935073402</v>
          </cell>
          <cell r="C2453" t="str">
            <v>30935</v>
          </cell>
          <cell r="D2453">
            <v>3402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</row>
        <row r="2454">
          <cell r="B2454" t="str">
            <v>31100042103</v>
          </cell>
          <cell r="C2454" t="str">
            <v>31100</v>
          </cell>
          <cell r="D2454">
            <v>2103</v>
          </cell>
          <cell r="E2454">
            <v>97700</v>
          </cell>
          <cell r="F2454">
            <v>8142</v>
          </cell>
          <cell r="G2454">
            <v>8142</v>
          </cell>
          <cell r="H2454">
            <v>8142</v>
          </cell>
          <cell r="I2454">
            <v>8142</v>
          </cell>
          <cell r="J2454">
            <v>8142</v>
          </cell>
          <cell r="K2454">
            <v>8142</v>
          </cell>
          <cell r="L2454">
            <v>8142</v>
          </cell>
          <cell r="M2454">
            <v>8142</v>
          </cell>
          <cell r="N2454">
            <v>8142</v>
          </cell>
          <cell r="O2454">
            <v>8142</v>
          </cell>
          <cell r="P2454">
            <v>8142</v>
          </cell>
          <cell r="Q2454">
            <v>8138</v>
          </cell>
        </row>
        <row r="2455">
          <cell r="B2455" t="str">
            <v>31100042201</v>
          </cell>
          <cell r="C2455" t="str">
            <v>31100</v>
          </cell>
          <cell r="D2455">
            <v>2201</v>
          </cell>
          <cell r="E2455">
            <v>25300</v>
          </cell>
          <cell r="F2455">
            <v>2108</v>
          </cell>
          <cell r="G2455">
            <v>2108</v>
          </cell>
          <cell r="H2455">
            <v>2108</v>
          </cell>
          <cell r="I2455">
            <v>2108</v>
          </cell>
          <cell r="J2455">
            <v>2108</v>
          </cell>
          <cell r="K2455">
            <v>2108</v>
          </cell>
          <cell r="L2455">
            <v>2108</v>
          </cell>
          <cell r="M2455">
            <v>2108</v>
          </cell>
          <cell r="N2455">
            <v>2108</v>
          </cell>
          <cell r="O2455">
            <v>2108</v>
          </cell>
          <cell r="P2455">
            <v>2108</v>
          </cell>
          <cell r="Q2455">
            <v>2112</v>
          </cell>
        </row>
        <row r="2456">
          <cell r="B2456" t="str">
            <v>31100042202</v>
          </cell>
          <cell r="C2456" t="str">
            <v>31100</v>
          </cell>
          <cell r="D2456">
            <v>2202</v>
          </cell>
          <cell r="E2456">
            <v>642391</v>
          </cell>
          <cell r="F2456">
            <v>53533</v>
          </cell>
          <cell r="G2456">
            <v>53533</v>
          </cell>
          <cell r="H2456">
            <v>53533</v>
          </cell>
          <cell r="I2456">
            <v>53533</v>
          </cell>
          <cell r="J2456">
            <v>53533</v>
          </cell>
          <cell r="K2456">
            <v>53533</v>
          </cell>
          <cell r="L2456">
            <v>53533</v>
          </cell>
          <cell r="M2456">
            <v>53533</v>
          </cell>
          <cell r="N2456">
            <v>53533</v>
          </cell>
          <cell r="O2456">
            <v>53533</v>
          </cell>
          <cell r="P2456">
            <v>53533</v>
          </cell>
          <cell r="Q2456">
            <v>53528</v>
          </cell>
        </row>
        <row r="2457">
          <cell r="B2457" t="str">
            <v>31100042207</v>
          </cell>
          <cell r="C2457" t="str">
            <v>31100</v>
          </cell>
          <cell r="D2457">
            <v>2207</v>
          </cell>
          <cell r="E2457">
            <v>396000</v>
          </cell>
          <cell r="F2457">
            <v>33000</v>
          </cell>
          <cell r="G2457">
            <v>33000</v>
          </cell>
          <cell r="H2457">
            <v>33000</v>
          </cell>
          <cell r="I2457">
            <v>33000</v>
          </cell>
          <cell r="J2457">
            <v>33000</v>
          </cell>
          <cell r="K2457">
            <v>33000</v>
          </cell>
          <cell r="L2457">
            <v>33000</v>
          </cell>
          <cell r="M2457">
            <v>33000</v>
          </cell>
          <cell r="N2457">
            <v>33000</v>
          </cell>
          <cell r="O2457">
            <v>33000</v>
          </cell>
          <cell r="P2457">
            <v>33000</v>
          </cell>
          <cell r="Q2457">
            <v>33000</v>
          </cell>
        </row>
        <row r="2458">
          <cell r="B2458" t="str">
            <v>31100042208</v>
          </cell>
          <cell r="C2458" t="str">
            <v>31100</v>
          </cell>
          <cell r="D2458">
            <v>2208</v>
          </cell>
          <cell r="E2458">
            <v>5815</v>
          </cell>
          <cell r="F2458">
            <v>485</v>
          </cell>
          <cell r="G2458">
            <v>485</v>
          </cell>
          <cell r="H2458">
            <v>485</v>
          </cell>
          <cell r="I2458">
            <v>485</v>
          </cell>
          <cell r="J2458">
            <v>485</v>
          </cell>
          <cell r="K2458">
            <v>485</v>
          </cell>
          <cell r="L2458">
            <v>485</v>
          </cell>
          <cell r="M2458">
            <v>485</v>
          </cell>
          <cell r="N2458">
            <v>485</v>
          </cell>
          <cell r="O2458">
            <v>485</v>
          </cell>
          <cell r="P2458">
            <v>485</v>
          </cell>
          <cell r="Q2458">
            <v>480</v>
          </cell>
        </row>
        <row r="2459">
          <cell r="B2459" t="str">
            <v>31100042306</v>
          </cell>
          <cell r="C2459" t="str">
            <v>31100</v>
          </cell>
          <cell r="D2459">
            <v>2306</v>
          </cell>
          <cell r="E2459">
            <v>704501</v>
          </cell>
          <cell r="F2459">
            <v>58708</v>
          </cell>
          <cell r="G2459">
            <v>58708</v>
          </cell>
          <cell r="H2459">
            <v>58708</v>
          </cell>
          <cell r="I2459">
            <v>58708</v>
          </cell>
          <cell r="J2459">
            <v>58708</v>
          </cell>
          <cell r="K2459">
            <v>58708</v>
          </cell>
          <cell r="L2459">
            <v>58708</v>
          </cell>
          <cell r="M2459">
            <v>58708</v>
          </cell>
          <cell r="N2459">
            <v>58708</v>
          </cell>
          <cell r="O2459">
            <v>58708</v>
          </cell>
          <cell r="P2459">
            <v>58708</v>
          </cell>
          <cell r="Q2459">
            <v>58713</v>
          </cell>
        </row>
        <row r="2460">
          <cell r="B2460" t="str">
            <v>31100042403</v>
          </cell>
          <cell r="C2460" t="str">
            <v>31100</v>
          </cell>
          <cell r="D2460">
            <v>2403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</row>
        <row r="2461">
          <cell r="B2461" t="str">
            <v>31100042701</v>
          </cell>
          <cell r="C2461" t="str">
            <v>31100</v>
          </cell>
          <cell r="D2461">
            <v>2701</v>
          </cell>
          <cell r="E2461">
            <v>110600</v>
          </cell>
          <cell r="F2461">
            <v>9217</v>
          </cell>
          <cell r="G2461">
            <v>9217</v>
          </cell>
          <cell r="H2461">
            <v>9217</v>
          </cell>
          <cell r="I2461">
            <v>9217</v>
          </cell>
          <cell r="J2461">
            <v>9217</v>
          </cell>
          <cell r="K2461">
            <v>9217</v>
          </cell>
          <cell r="L2461">
            <v>9217</v>
          </cell>
          <cell r="M2461">
            <v>9217</v>
          </cell>
          <cell r="N2461">
            <v>9217</v>
          </cell>
          <cell r="O2461">
            <v>9217</v>
          </cell>
          <cell r="P2461">
            <v>9217</v>
          </cell>
          <cell r="Q2461">
            <v>9213</v>
          </cell>
        </row>
        <row r="2462">
          <cell r="B2462" t="str">
            <v>31100042702</v>
          </cell>
          <cell r="C2462" t="str">
            <v>31100</v>
          </cell>
          <cell r="D2462">
            <v>2702</v>
          </cell>
          <cell r="E2462">
            <v>107000</v>
          </cell>
          <cell r="F2462">
            <v>8917</v>
          </cell>
          <cell r="G2462">
            <v>8917</v>
          </cell>
          <cell r="H2462">
            <v>8917</v>
          </cell>
          <cell r="I2462">
            <v>8917</v>
          </cell>
          <cell r="J2462">
            <v>8917</v>
          </cell>
          <cell r="K2462">
            <v>8917</v>
          </cell>
          <cell r="L2462">
            <v>8917</v>
          </cell>
          <cell r="M2462">
            <v>8917</v>
          </cell>
          <cell r="N2462">
            <v>8917</v>
          </cell>
          <cell r="O2462">
            <v>8917</v>
          </cell>
          <cell r="P2462">
            <v>8917</v>
          </cell>
          <cell r="Q2462">
            <v>8913</v>
          </cell>
        </row>
        <row r="2463">
          <cell r="B2463" t="str">
            <v>31100042705</v>
          </cell>
          <cell r="C2463" t="str">
            <v>31100</v>
          </cell>
          <cell r="D2463">
            <v>2705</v>
          </cell>
          <cell r="E2463">
            <v>74900</v>
          </cell>
          <cell r="F2463">
            <v>6242</v>
          </cell>
          <cell r="G2463">
            <v>6242</v>
          </cell>
          <cell r="H2463">
            <v>6242</v>
          </cell>
          <cell r="I2463">
            <v>6242</v>
          </cell>
          <cell r="J2463">
            <v>6242</v>
          </cell>
          <cell r="K2463">
            <v>6242</v>
          </cell>
          <cell r="L2463">
            <v>6242</v>
          </cell>
          <cell r="M2463">
            <v>6242</v>
          </cell>
          <cell r="N2463">
            <v>6242</v>
          </cell>
          <cell r="O2463">
            <v>6242</v>
          </cell>
          <cell r="P2463">
            <v>6242</v>
          </cell>
          <cell r="Q2463">
            <v>6238</v>
          </cell>
        </row>
        <row r="2464">
          <cell r="B2464" t="str">
            <v>31100042800</v>
          </cell>
          <cell r="C2464" t="str">
            <v>31100</v>
          </cell>
          <cell r="D2464">
            <v>2800</v>
          </cell>
          <cell r="E2464">
            <v>881670</v>
          </cell>
          <cell r="F2464">
            <v>73473</v>
          </cell>
          <cell r="G2464">
            <v>73473</v>
          </cell>
          <cell r="H2464">
            <v>73473</v>
          </cell>
          <cell r="I2464">
            <v>73473</v>
          </cell>
          <cell r="J2464">
            <v>73473</v>
          </cell>
          <cell r="K2464">
            <v>73473</v>
          </cell>
          <cell r="L2464">
            <v>73473</v>
          </cell>
          <cell r="M2464">
            <v>73473</v>
          </cell>
          <cell r="N2464">
            <v>73473</v>
          </cell>
          <cell r="O2464">
            <v>73473</v>
          </cell>
          <cell r="P2464">
            <v>73473</v>
          </cell>
          <cell r="Q2464">
            <v>73467</v>
          </cell>
        </row>
        <row r="2465">
          <cell r="B2465" t="str">
            <v>31100042900</v>
          </cell>
          <cell r="C2465" t="str">
            <v>31100</v>
          </cell>
          <cell r="D2465">
            <v>2900</v>
          </cell>
          <cell r="E2465">
            <v>160500</v>
          </cell>
          <cell r="F2465">
            <v>13375</v>
          </cell>
          <cell r="G2465">
            <v>13375</v>
          </cell>
          <cell r="H2465">
            <v>13375</v>
          </cell>
          <cell r="I2465">
            <v>13375</v>
          </cell>
          <cell r="J2465">
            <v>13375</v>
          </cell>
          <cell r="K2465">
            <v>13375</v>
          </cell>
          <cell r="L2465">
            <v>13375</v>
          </cell>
          <cell r="M2465">
            <v>13375</v>
          </cell>
          <cell r="N2465">
            <v>13375</v>
          </cell>
          <cell r="O2465">
            <v>13375</v>
          </cell>
          <cell r="P2465">
            <v>13375</v>
          </cell>
          <cell r="Q2465">
            <v>13375</v>
          </cell>
        </row>
        <row r="2466">
          <cell r="B2466" t="str">
            <v>31100042907</v>
          </cell>
          <cell r="C2466" t="str">
            <v>31100</v>
          </cell>
          <cell r="D2466">
            <v>2907</v>
          </cell>
          <cell r="E2466">
            <v>192600</v>
          </cell>
          <cell r="F2466">
            <v>16050</v>
          </cell>
          <cell r="G2466">
            <v>16050</v>
          </cell>
          <cell r="H2466">
            <v>16050</v>
          </cell>
          <cell r="I2466">
            <v>16050</v>
          </cell>
          <cell r="J2466">
            <v>16050</v>
          </cell>
          <cell r="K2466">
            <v>16050</v>
          </cell>
          <cell r="L2466">
            <v>16050</v>
          </cell>
          <cell r="M2466">
            <v>16050</v>
          </cell>
          <cell r="N2466">
            <v>16050</v>
          </cell>
          <cell r="O2466">
            <v>16050</v>
          </cell>
          <cell r="P2466">
            <v>16050</v>
          </cell>
          <cell r="Q2466">
            <v>16050</v>
          </cell>
        </row>
        <row r="2467">
          <cell r="B2467" t="str">
            <v>31100042908</v>
          </cell>
          <cell r="C2467" t="str">
            <v>31100</v>
          </cell>
          <cell r="D2467">
            <v>2908</v>
          </cell>
          <cell r="E2467">
            <v>80500</v>
          </cell>
          <cell r="F2467">
            <v>6708</v>
          </cell>
          <cell r="G2467">
            <v>6708</v>
          </cell>
          <cell r="H2467">
            <v>6708</v>
          </cell>
          <cell r="I2467">
            <v>6708</v>
          </cell>
          <cell r="J2467">
            <v>6708</v>
          </cell>
          <cell r="K2467">
            <v>6708</v>
          </cell>
          <cell r="L2467">
            <v>6708</v>
          </cell>
          <cell r="M2467">
            <v>6708</v>
          </cell>
          <cell r="N2467">
            <v>6708</v>
          </cell>
          <cell r="O2467">
            <v>6708</v>
          </cell>
          <cell r="P2467">
            <v>6708</v>
          </cell>
          <cell r="Q2467">
            <v>6712</v>
          </cell>
        </row>
        <row r="2468">
          <cell r="B2468" t="str">
            <v>31100042925</v>
          </cell>
          <cell r="C2468" t="str">
            <v>31100</v>
          </cell>
          <cell r="D2468">
            <v>2925</v>
          </cell>
          <cell r="E2468">
            <v>128400</v>
          </cell>
          <cell r="F2468">
            <v>10700</v>
          </cell>
          <cell r="G2468">
            <v>10700</v>
          </cell>
          <cell r="H2468">
            <v>10700</v>
          </cell>
          <cell r="I2468">
            <v>10700</v>
          </cell>
          <cell r="J2468">
            <v>10700</v>
          </cell>
          <cell r="K2468">
            <v>10700</v>
          </cell>
          <cell r="L2468">
            <v>10700</v>
          </cell>
          <cell r="M2468">
            <v>10700</v>
          </cell>
          <cell r="N2468">
            <v>10700</v>
          </cell>
          <cell r="O2468">
            <v>10700</v>
          </cell>
          <cell r="P2468">
            <v>10700</v>
          </cell>
          <cell r="Q2468">
            <v>10700</v>
          </cell>
        </row>
        <row r="2469">
          <cell r="B2469" t="str">
            <v>31100043101</v>
          </cell>
          <cell r="C2469" t="str">
            <v>31100</v>
          </cell>
          <cell r="D2469">
            <v>3101</v>
          </cell>
          <cell r="E2469">
            <v>57800</v>
          </cell>
          <cell r="F2469">
            <v>4817</v>
          </cell>
          <cell r="G2469">
            <v>4817</v>
          </cell>
          <cell r="H2469">
            <v>4817</v>
          </cell>
          <cell r="I2469">
            <v>4817</v>
          </cell>
          <cell r="J2469">
            <v>4817</v>
          </cell>
          <cell r="K2469">
            <v>4817</v>
          </cell>
          <cell r="L2469">
            <v>4817</v>
          </cell>
          <cell r="M2469">
            <v>4817</v>
          </cell>
          <cell r="N2469">
            <v>4817</v>
          </cell>
          <cell r="O2469">
            <v>4817</v>
          </cell>
          <cell r="P2469">
            <v>4817</v>
          </cell>
          <cell r="Q2469">
            <v>4813</v>
          </cell>
        </row>
        <row r="2470">
          <cell r="B2470" t="str">
            <v>31100043103</v>
          </cell>
          <cell r="C2470" t="str">
            <v>31100</v>
          </cell>
          <cell r="D2470">
            <v>3103</v>
          </cell>
          <cell r="E2470">
            <v>119900</v>
          </cell>
          <cell r="F2470">
            <v>9991</v>
          </cell>
          <cell r="G2470">
            <v>9991</v>
          </cell>
          <cell r="H2470">
            <v>9991</v>
          </cell>
          <cell r="I2470">
            <v>9991</v>
          </cell>
          <cell r="J2470">
            <v>9991</v>
          </cell>
          <cell r="K2470">
            <v>9991</v>
          </cell>
          <cell r="L2470">
            <v>9991</v>
          </cell>
          <cell r="M2470">
            <v>9991</v>
          </cell>
          <cell r="N2470">
            <v>9991</v>
          </cell>
          <cell r="O2470">
            <v>9991</v>
          </cell>
          <cell r="P2470">
            <v>9991</v>
          </cell>
          <cell r="Q2470">
            <v>9999</v>
          </cell>
        </row>
        <row r="2471">
          <cell r="B2471" t="str">
            <v>31100043106</v>
          </cell>
          <cell r="C2471" t="str">
            <v>31100</v>
          </cell>
          <cell r="D2471">
            <v>3106</v>
          </cell>
          <cell r="E2471">
            <v>16400</v>
          </cell>
          <cell r="F2471">
            <v>1367</v>
          </cell>
          <cell r="G2471">
            <v>1367</v>
          </cell>
          <cell r="H2471">
            <v>1367</v>
          </cell>
          <cell r="I2471">
            <v>1367</v>
          </cell>
          <cell r="J2471">
            <v>1367</v>
          </cell>
          <cell r="K2471">
            <v>1367</v>
          </cell>
          <cell r="L2471">
            <v>1367</v>
          </cell>
          <cell r="M2471">
            <v>1367</v>
          </cell>
          <cell r="N2471">
            <v>1367</v>
          </cell>
          <cell r="O2471">
            <v>1367</v>
          </cell>
          <cell r="P2471">
            <v>1367</v>
          </cell>
          <cell r="Q2471">
            <v>1363</v>
          </cell>
        </row>
        <row r="2472">
          <cell r="B2472" t="str">
            <v>31100043111</v>
          </cell>
          <cell r="C2472" t="str">
            <v>31100</v>
          </cell>
          <cell r="D2472">
            <v>3111</v>
          </cell>
          <cell r="E2472">
            <v>700000</v>
          </cell>
          <cell r="F2472">
            <v>58333</v>
          </cell>
          <cell r="G2472">
            <v>58333</v>
          </cell>
          <cell r="H2472">
            <v>58333</v>
          </cell>
          <cell r="I2472">
            <v>58333</v>
          </cell>
          <cell r="J2472">
            <v>58333</v>
          </cell>
          <cell r="K2472">
            <v>58333</v>
          </cell>
          <cell r="L2472">
            <v>58333</v>
          </cell>
          <cell r="M2472">
            <v>58333</v>
          </cell>
          <cell r="N2472">
            <v>58333</v>
          </cell>
          <cell r="O2472">
            <v>58333</v>
          </cell>
          <cell r="P2472">
            <v>58333</v>
          </cell>
          <cell r="Q2472">
            <v>58337</v>
          </cell>
        </row>
        <row r="2473">
          <cell r="B2473" t="str">
            <v>31100043302</v>
          </cell>
          <cell r="C2473" t="str">
            <v>31100</v>
          </cell>
          <cell r="D2473">
            <v>3302</v>
          </cell>
          <cell r="E2473">
            <v>155412</v>
          </cell>
          <cell r="F2473">
            <v>12951</v>
          </cell>
          <cell r="G2473">
            <v>12951</v>
          </cell>
          <cell r="H2473">
            <v>12951</v>
          </cell>
          <cell r="I2473">
            <v>12951</v>
          </cell>
          <cell r="J2473">
            <v>12951</v>
          </cell>
          <cell r="K2473">
            <v>12951</v>
          </cell>
          <cell r="L2473">
            <v>12951</v>
          </cell>
          <cell r="M2473">
            <v>12951</v>
          </cell>
          <cell r="N2473">
            <v>12951</v>
          </cell>
          <cell r="O2473">
            <v>12951</v>
          </cell>
          <cell r="P2473">
            <v>12951</v>
          </cell>
          <cell r="Q2473">
            <v>12951</v>
          </cell>
        </row>
        <row r="2474">
          <cell r="B2474" t="str">
            <v>31100043303</v>
          </cell>
          <cell r="C2474" t="str">
            <v>31100</v>
          </cell>
          <cell r="D2474">
            <v>3303</v>
          </cell>
          <cell r="E2474">
            <v>21400</v>
          </cell>
          <cell r="F2474">
            <v>1783</v>
          </cell>
          <cell r="G2474">
            <v>1783</v>
          </cell>
          <cell r="H2474">
            <v>1783</v>
          </cell>
          <cell r="I2474">
            <v>1783</v>
          </cell>
          <cell r="J2474">
            <v>1783</v>
          </cell>
          <cell r="K2474">
            <v>1783</v>
          </cell>
          <cell r="L2474">
            <v>1783</v>
          </cell>
          <cell r="M2474">
            <v>1783</v>
          </cell>
          <cell r="N2474">
            <v>1783</v>
          </cell>
          <cell r="O2474">
            <v>1783</v>
          </cell>
          <cell r="P2474">
            <v>1783</v>
          </cell>
          <cell r="Q2474">
            <v>1787</v>
          </cell>
        </row>
        <row r="2475">
          <cell r="B2475" t="str">
            <v>31100043404</v>
          </cell>
          <cell r="C2475" t="str">
            <v>31100</v>
          </cell>
          <cell r="D2475">
            <v>3404</v>
          </cell>
          <cell r="E2475">
            <v>25000</v>
          </cell>
          <cell r="F2475">
            <v>2083</v>
          </cell>
          <cell r="G2475">
            <v>2083</v>
          </cell>
          <cell r="H2475">
            <v>2083</v>
          </cell>
          <cell r="I2475">
            <v>2083</v>
          </cell>
          <cell r="J2475">
            <v>2083</v>
          </cell>
          <cell r="K2475">
            <v>2083</v>
          </cell>
          <cell r="L2475">
            <v>2083</v>
          </cell>
          <cell r="M2475">
            <v>2083</v>
          </cell>
          <cell r="N2475">
            <v>2083</v>
          </cell>
          <cell r="O2475">
            <v>2083</v>
          </cell>
          <cell r="P2475">
            <v>2083</v>
          </cell>
          <cell r="Q2475">
            <v>2087</v>
          </cell>
        </row>
        <row r="2476">
          <cell r="B2476" t="str">
            <v>31101041302</v>
          </cell>
          <cell r="C2476" t="str">
            <v>31101</v>
          </cell>
          <cell r="D2476">
            <v>1302</v>
          </cell>
          <cell r="E2476">
            <v>165000</v>
          </cell>
          <cell r="F2476">
            <v>13750</v>
          </cell>
          <cell r="G2476">
            <v>13750</v>
          </cell>
          <cell r="H2476">
            <v>13750</v>
          </cell>
          <cell r="I2476">
            <v>13750</v>
          </cell>
          <cell r="J2476">
            <v>13750</v>
          </cell>
          <cell r="K2476">
            <v>13750</v>
          </cell>
          <cell r="L2476">
            <v>13750</v>
          </cell>
          <cell r="M2476">
            <v>13750</v>
          </cell>
          <cell r="N2476">
            <v>13750</v>
          </cell>
          <cell r="O2476">
            <v>13750</v>
          </cell>
          <cell r="P2476">
            <v>13750</v>
          </cell>
          <cell r="Q2476">
            <v>13750</v>
          </cell>
        </row>
        <row r="2477">
          <cell r="B2477" t="str">
            <v>31101042202</v>
          </cell>
          <cell r="C2477" t="str">
            <v>31101</v>
          </cell>
          <cell r="D2477">
            <v>2202</v>
          </cell>
          <cell r="E2477">
            <v>866</v>
          </cell>
          <cell r="F2477">
            <v>72</v>
          </cell>
          <cell r="G2477">
            <v>72</v>
          </cell>
          <cell r="H2477">
            <v>72</v>
          </cell>
          <cell r="I2477">
            <v>72</v>
          </cell>
          <cell r="J2477">
            <v>72</v>
          </cell>
          <cell r="K2477">
            <v>72</v>
          </cell>
          <cell r="L2477">
            <v>72</v>
          </cell>
          <cell r="M2477">
            <v>72</v>
          </cell>
          <cell r="N2477">
            <v>72</v>
          </cell>
          <cell r="O2477">
            <v>72</v>
          </cell>
          <cell r="P2477">
            <v>72</v>
          </cell>
          <cell r="Q2477">
            <v>74</v>
          </cell>
        </row>
        <row r="2478">
          <cell r="B2478" t="str">
            <v>31101042701</v>
          </cell>
          <cell r="C2478" t="str">
            <v>31101</v>
          </cell>
          <cell r="D2478">
            <v>2701</v>
          </cell>
          <cell r="E2478">
            <v>98900</v>
          </cell>
          <cell r="F2478">
            <v>8242</v>
          </cell>
          <cell r="G2478">
            <v>8242</v>
          </cell>
          <cell r="H2478">
            <v>8242</v>
          </cell>
          <cell r="I2478">
            <v>8242</v>
          </cell>
          <cell r="J2478">
            <v>8242</v>
          </cell>
          <cell r="K2478">
            <v>8242</v>
          </cell>
          <cell r="L2478">
            <v>8242</v>
          </cell>
          <cell r="M2478">
            <v>8242</v>
          </cell>
          <cell r="N2478">
            <v>8242</v>
          </cell>
          <cell r="O2478">
            <v>8242</v>
          </cell>
          <cell r="P2478">
            <v>8242</v>
          </cell>
          <cell r="Q2478">
            <v>8238</v>
          </cell>
        </row>
        <row r="2479">
          <cell r="B2479" t="str">
            <v>31101042900</v>
          </cell>
          <cell r="C2479" t="str">
            <v>31101</v>
          </cell>
          <cell r="D2479">
            <v>2900</v>
          </cell>
          <cell r="E2479">
            <v>33930</v>
          </cell>
          <cell r="F2479">
            <v>2828</v>
          </cell>
          <cell r="G2479">
            <v>2828</v>
          </cell>
          <cell r="H2479">
            <v>2828</v>
          </cell>
          <cell r="I2479">
            <v>2828</v>
          </cell>
          <cell r="J2479">
            <v>2828</v>
          </cell>
          <cell r="K2479">
            <v>2828</v>
          </cell>
          <cell r="L2479">
            <v>2828</v>
          </cell>
          <cell r="M2479">
            <v>2828</v>
          </cell>
          <cell r="N2479">
            <v>2828</v>
          </cell>
          <cell r="O2479">
            <v>2828</v>
          </cell>
          <cell r="P2479">
            <v>2828</v>
          </cell>
          <cell r="Q2479">
            <v>2822</v>
          </cell>
        </row>
        <row r="2480">
          <cell r="B2480" t="str">
            <v>31101042907</v>
          </cell>
          <cell r="C2480" t="str">
            <v>31101</v>
          </cell>
          <cell r="D2480">
            <v>2907</v>
          </cell>
          <cell r="E2480">
            <v>12800</v>
          </cell>
          <cell r="F2480">
            <v>1067</v>
          </cell>
          <cell r="G2480">
            <v>1067</v>
          </cell>
          <cell r="H2480">
            <v>1067</v>
          </cell>
          <cell r="I2480">
            <v>1067</v>
          </cell>
          <cell r="J2480">
            <v>1067</v>
          </cell>
          <cell r="K2480">
            <v>1067</v>
          </cell>
          <cell r="L2480">
            <v>1067</v>
          </cell>
          <cell r="M2480">
            <v>1067</v>
          </cell>
          <cell r="N2480">
            <v>1067</v>
          </cell>
          <cell r="O2480">
            <v>1067</v>
          </cell>
          <cell r="P2480">
            <v>1067</v>
          </cell>
          <cell r="Q2480">
            <v>1063</v>
          </cell>
        </row>
        <row r="2481">
          <cell r="B2481" t="str">
            <v>31101042908</v>
          </cell>
          <cell r="C2481" t="str">
            <v>31101</v>
          </cell>
          <cell r="D2481">
            <v>2908</v>
          </cell>
          <cell r="E2481">
            <v>18000</v>
          </cell>
          <cell r="F2481">
            <v>1500</v>
          </cell>
          <cell r="G2481">
            <v>1500</v>
          </cell>
          <cell r="H2481">
            <v>1500</v>
          </cell>
          <cell r="I2481">
            <v>1500</v>
          </cell>
          <cell r="J2481">
            <v>1500</v>
          </cell>
          <cell r="K2481">
            <v>1500</v>
          </cell>
          <cell r="L2481">
            <v>1500</v>
          </cell>
          <cell r="M2481">
            <v>1500</v>
          </cell>
          <cell r="N2481">
            <v>1500</v>
          </cell>
          <cell r="O2481">
            <v>1500</v>
          </cell>
          <cell r="P2481">
            <v>1500</v>
          </cell>
          <cell r="Q2481">
            <v>1500</v>
          </cell>
        </row>
        <row r="2482">
          <cell r="B2482" t="str">
            <v>31101043101</v>
          </cell>
          <cell r="C2482" t="str">
            <v>31101</v>
          </cell>
          <cell r="D2482">
            <v>3101</v>
          </cell>
          <cell r="E2482">
            <v>6400</v>
          </cell>
          <cell r="F2482">
            <v>533</v>
          </cell>
          <cell r="G2482">
            <v>533</v>
          </cell>
          <cell r="H2482">
            <v>533</v>
          </cell>
          <cell r="I2482">
            <v>533</v>
          </cell>
          <cell r="J2482">
            <v>533</v>
          </cell>
          <cell r="K2482">
            <v>533</v>
          </cell>
          <cell r="L2482">
            <v>533</v>
          </cell>
          <cell r="M2482">
            <v>533</v>
          </cell>
          <cell r="N2482">
            <v>533</v>
          </cell>
          <cell r="O2482">
            <v>533</v>
          </cell>
          <cell r="P2482">
            <v>533</v>
          </cell>
          <cell r="Q2482">
            <v>537</v>
          </cell>
        </row>
        <row r="2483">
          <cell r="B2483" t="str">
            <v>31101043302</v>
          </cell>
          <cell r="C2483" t="str">
            <v>31101</v>
          </cell>
          <cell r="D2483">
            <v>3302</v>
          </cell>
          <cell r="E2483">
            <v>134916</v>
          </cell>
          <cell r="F2483">
            <v>11243</v>
          </cell>
          <cell r="G2483">
            <v>11243</v>
          </cell>
          <cell r="H2483">
            <v>11243</v>
          </cell>
          <cell r="I2483">
            <v>11243</v>
          </cell>
          <cell r="J2483">
            <v>11243</v>
          </cell>
          <cell r="K2483">
            <v>11243</v>
          </cell>
          <cell r="L2483">
            <v>11243</v>
          </cell>
          <cell r="M2483">
            <v>11243</v>
          </cell>
          <cell r="N2483">
            <v>11243</v>
          </cell>
          <cell r="O2483">
            <v>11243</v>
          </cell>
          <cell r="P2483">
            <v>11243</v>
          </cell>
          <cell r="Q2483">
            <v>11243</v>
          </cell>
        </row>
        <row r="2484">
          <cell r="B2484" t="str">
            <v>31101043303</v>
          </cell>
          <cell r="C2484" t="str">
            <v>31101</v>
          </cell>
          <cell r="D2484">
            <v>3303</v>
          </cell>
          <cell r="E2484">
            <v>112300</v>
          </cell>
          <cell r="F2484">
            <v>9358</v>
          </cell>
          <cell r="G2484">
            <v>9358</v>
          </cell>
          <cell r="H2484">
            <v>9358</v>
          </cell>
          <cell r="I2484">
            <v>9358</v>
          </cell>
          <cell r="J2484">
            <v>9358</v>
          </cell>
          <cell r="K2484">
            <v>9358</v>
          </cell>
          <cell r="L2484">
            <v>9358</v>
          </cell>
          <cell r="M2484">
            <v>9358</v>
          </cell>
          <cell r="N2484">
            <v>9358</v>
          </cell>
          <cell r="O2484">
            <v>9358</v>
          </cell>
          <cell r="P2484">
            <v>9358</v>
          </cell>
          <cell r="Q2484">
            <v>9362</v>
          </cell>
        </row>
        <row r="2485">
          <cell r="B2485" t="str">
            <v>31102042202</v>
          </cell>
          <cell r="C2485" t="str">
            <v>31102</v>
          </cell>
          <cell r="D2485">
            <v>2202</v>
          </cell>
          <cell r="E2485">
            <v>150</v>
          </cell>
          <cell r="F2485">
            <v>12</v>
          </cell>
          <cell r="G2485">
            <v>12</v>
          </cell>
          <cell r="H2485">
            <v>12</v>
          </cell>
          <cell r="I2485">
            <v>12</v>
          </cell>
          <cell r="J2485">
            <v>12</v>
          </cell>
          <cell r="K2485">
            <v>12</v>
          </cell>
          <cell r="L2485">
            <v>12</v>
          </cell>
          <cell r="M2485">
            <v>12</v>
          </cell>
          <cell r="N2485">
            <v>12</v>
          </cell>
          <cell r="O2485">
            <v>12</v>
          </cell>
          <cell r="P2485">
            <v>12</v>
          </cell>
          <cell r="Q2485">
            <v>18</v>
          </cell>
        </row>
        <row r="2486">
          <cell r="B2486" t="str">
            <v>31102042207</v>
          </cell>
          <cell r="C2486" t="str">
            <v>31102</v>
          </cell>
          <cell r="D2486">
            <v>2207</v>
          </cell>
          <cell r="E2486">
            <v>16776</v>
          </cell>
          <cell r="F2486">
            <v>1398</v>
          </cell>
          <cell r="G2486">
            <v>1398</v>
          </cell>
          <cell r="H2486">
            <v>1398</v>
          </cell>
          <cell r="I2486">
            <v>1398</v>
          </cell>
          <cell r="J2486">
            <v>1398</v>
          </cell>
          <cell r="K2486">
            <v>1398</v>
          </cell>
          <cell r="L2486">
            <v>1398</v>
          </cell>
          <cell r="M2486">
            <v>1398</v>
          </cell>
          <cell r="N2486">
            <v>1398</v>
          </cell>
          <cell r="O2486">
            <v>1398</v>
          </cell>
          <cell r="P2486">
            <v>1398</v>
          </cell>
          <cell r="Q2486">
            <v>1398</v>
          </cell>
        </row>
        <row r="2487">
          <cell r="B2487" t="str">
            <v>31102042701</v>
          </cell>
          <cell r="C2487" t="str">
            <v>31102</v>
          </cell>
          <cell r="D2487">
            <v>2701</v>
          </cell>
          <cell r="E2487">
            <v>65700</v>
          </cell>
          <cell r="F2487">
            <v>5475</v>
          </cell>
          <cell r="G2487">
            <v>5475</v>
          </cell>
          <cell r="H2487">
            <v>5475</v>
          </cell>
          <cell r="I2487">
            <v>5475</v>
          </cell>
          <cell r="J2487">
            <v>5475</v>
          </cell>
          <cell r="K2487">
            <v>5475</v>
          </cell>
          <cell r="L2487">
            <v>5475</v>
          </cell>
          <cell r="M2487">
            <v>5475</v>
          </cell>
          <cell r="N2487">
            <v>5475</v>
          </cell>
          <cell r="O2487">
            <v>5475</v>
          </cell>
          <cell r="P2487">
            <v>5475</v>
          </cell>
          <cell r="Q2487">
            <v>5475</v>
          </cell>
        </row>
        <row r="2488">
          <cell r="B2488" t="str">
            <v>31102042900</v>
          </cell>
          <cell r="C2488" t="str">
            <v>31102</v>
          </cell>
          <cell r="D2488">
            <v>2900</v>
          </cell>
          <cell r="E2488">
            <v>15200</v>
          </cell>
          <cell r="F2488">
            <v>1267</v>
          </cell>
          <cell r="G2488">
            <v>1267</v>
          </cell>
          <cell r="H2488">
            <v>1267</v>
          </cell>
          <cell r="I2488">
            <v>1267</v>
          </cell>
          <cell r="J2488">
            <v>1267</v>
          </cell>
          <cell r="K2488">
            <v>1267</v>
          </cell>
          <cell r="L2488">
            <v>1267</v>
          </cell>
          <cell r="M2488">
            <v>1267</v>
          </cell>
          <cell r="N2488">
            <v>1267</v>
          </cell>
          <cell r="O2488">
            <v>1267</v>
          </cell>
          <cell r="P2488">
            <v>1267</v>
          </cell>
          <cell r="Q2488">
            <v>1263</v>
          </cell>
        </row>
        <row r="2489">
          <cell r="B2489" t="str">
            <v>31102042907</v>
          </cell>
          <cell r="C2489" t="str">
            <v>31102</v>
          </cell>
          <cell r="D2489">
            <v>2907</v>
          </cell>
          <cell r="E2489">
            <v>32100</v>
          </cell>
          <cell r="F2489">
            <v>2675</v>
          </cell>
          <cell r="G2489">
            <v>2675</v>
          </cell>
          <cell r="H2489">
            <v>2675</v>
          </cell>
          <cell r="I2489">
            <v>2675</v>
          </cell>
          <cell r="J2489">
            <v>2675</v>
          </cell>
          <cell r="K2489">
            <v>2675</v>
          </cell>
          <cell r="L2489">
            <v>2675</v>
          </cell>
          <cell r="M2489">
            <v>2675</v>
          </cell>
          <cell r="N2489">
            <v>2675</v>
          </cell>
          <cell r="O2489">
            <v>2675</v>
          </cell>
          <cell r="P2489">
            <v>2675</v>
          </cell>
          <cell r="Q2489">
            <v>2675</v>
          </cell>
        </row>
        <row r="2490">
          <cell r="B2490" t="str">
            <v>31102042908</v>
          </cell>
          <cell r="C2490" t="str">
            <v>31102</v>
          </cell>
          <cell r="D2490">
            <v>2908</v>
          </cell>
          <cell r="E2490">
            <v>12800</v>
          </cell>
          <cell r="F2490">
            <v>1067</v>
          </cell>
          <cell r="G2490">
            <v>1067</v>
          </cell>
          <cell r="H2490">
            <v>1067</v>
          </cell>
          <cell r="I2490">
            <v>1067</v>
          </cell>
          <cell r="J2490">
            <v>1067</v>
          </cell>
          <cell r="K2490">
            <v>1067</v>
          </cell>
          <cell r="L2490">
            <v>1067</v>
          </cell>
          <cell r="M2490">
            <v>1067</v>
          </cell>
          <cell r="N2490">
            <v>1067</v>
          </cell>
          <cell r="O2490">
            <v>1067</v>
          </cell>
          <cell r="P2490">
            <v>1067</v>
          </cell>
          <cell r="Q2490">
            <v>1063</v>
          </cell>
        </row>
        <row r="2491">
          <cell r="B2491" t="str">
            <v>31102043101</v>
          </cell>
          <cell r="C2491" t="str">
            <v>31102</v>
          </cell>
          <cell r="D2491">
            <v>3101</v>
          </cell>
          <cell r="E2491">
            <v>26500</v>
          </cell>
          <cell r="F2491">
            <v>2208</v>
          </cell>
          <cell r="G2491">
            <v>2208</v>
          </cell>
          <cell r="H2491">
            <v>2208</v>
          </cell>
          <cell r="I2491">
            <v>2208</v>
          </cell>
          <cell r="J2491">
            <v>2208</v>
          </cell>
          <cell r="K2491">
            <v>2208</v>
          </cell>
          <cell r="L2491">
            <v>2208</v>
          </cell>
          <cell r="M2491">
            <v>2208</v>
          </cell>
          <cell r="N2491">
            <v>2208</v>
          </cell>
          <cell r="O2491">
            <v>2208</v>
          </cell>
          <cell r="P2491">
            <v>2208</v>
          </cell>
          <cell r="Q2491">
            <v>2212</v>
          </cell>
        </row>
        <row r="2492">
          <cell r="B2492" t="str">
            <v>31102043302</v>
          </cell>
          <cell r="C2492" t="str">
            <v>31102</v>
          </cell>
          <cell r="D2492">
            <v>3302</v>
          </cell>
          <cell r="E2492">
            <v>64900</v>
          </cell>
          <cell r="F2492">
            <v>5408</v>
          </cell>
          <cell r="G2492">
            <v>5408</v>
          </cell>
          <cell r="H2492">
            <v>5408</v>
          </cell>
          <cell r="I2492">
            <v>5408</v>
          </cell>
          <cell r="J2492">
            <v>5408</v>
          </cell>
          <cell r="K2492">
            <v>5408</v>
          </cell>
          <cell r="L2492">
            <v>5408</v>
          </cell>
          <cell r="M2492">
            <v>5408</v>
          </cell>
          <cell r="N2492">
            <v>5408</v>
          </cell>
          <cell r="O2492">
            <v>5408</v>
          </cell>
          <cell r="P2492">
            <v>5408</v>
          </cell>
          <cell r="Q2492">
            <v>5412</v>
          </cell>
        </row>
        <row r="2493">
          <cell r="B2493" t="str">
            <v>31102043303</v>
          </cell>
          <cell r="C2493" t="str">
            <v>31102</v>
          </cell>
          <cell r="D2493">
            <v>3303</v>
          </cell>
          <cell r="E2493">
            <v>2100</v>
          </cell>
          <cell r="F2493">
            <v>175</v>
          </cell>
          <cell r="G2493">
            <v>175</v>
          </cell>
          <cell r="H2493">
            <v>175</v>
          </cell>
          <cell r="I2493">
            <v>175</v>
          </cell>
          <cell r="J2493">
            <v>175</v>
          </cell>
          <cell r="K2493">
            <v>175</v>
          </cell>
          <cell r="L2493">
            <v>175</v>
          </cell>
          <cell r="M2493">
            <v>175</v>
          </cell>
          <cell r="N2493">
            <v>175</v>
          </cell>
          <cell r="O2493">
            <v>175</v>
          </cell>
          <cell r="P2493">
            <v>175</v>
          </cell>
          <cell r="Q2493">
            <v>175</v>
          </cell>
        </row>
        <row r="2494">
          <cell r="B2494" t="str">
            <v>31103042202</v>
          </cell>
          <cell r="C2494" t="str">
            <v>31103</v>
          </cell>
          <cell r="D2494">
            <v>2202</v>
          </cell>
          <cell r="E2494">
            <v>90146</v>
          </cell>
          <cell r="F2494">
            <v>7512</v>
          </cell>
          <cell r="G2494">
            <v>7512</v>
          </cell>
          <cell r="H2494">
            <v>7512</v>
          </cell>
          <cell r="I2494">
            <v>7512</v>
          </cell>
          <cell r="J2494">
            <v>7512</v>
          </cell>
          <cell r="K2494">
            <v>7512</v>
          </cell>
          <cell r="L2494">
            <v>7512</v>
          </cell>
          <cell r="M2494">
            <v>7512</v>
          </cell>
          <cell r="N2494">
            <v>7512</v>
          </cell>
          <cell r="O2494">
            <v>7512</v>
          </cell>
          <cell r="P2494">
            <v>7512</v>
          </cell>
          <cell r="Q2494">
            <v>7514</v>
          </cell>
        </row>
        <row r="2495">
          <cell r="B2495" t="str">
            <v>31103042701</v>
          </cell>
          <cell r="C2495" t="str">
            <v>31103</v>
          </cell>
          <cell r="D2495">
            <v>2701</v>
          </cell>
          <cell r="E2495">
            <v>98700</v>
          </cell>
          <cell r="F2495">
            <v>8225</v>
          </cell>
          <cell r="G2495">
            <v>8225</v>
          </cell>
          <cell r="H2495">
            <v>8225</v>
          </cell>
          <cell r="I2495">
            <v>8225</v>
          </cell>
          <cell r="J2495">
            <v>8225</v>
          </cell>
          <cell r="K2495">
            <v>8225</v>
          </cell>
          <cell r="L2495">
            <v>8225</v>
          </cell>
          <cell r="M2495">
            <v>8225</v>
          </cell>
          <cell r="N2495">
            <v>8225</v>
          </cell>
          <cell r="O2495">
            <v>8225</v>
          </cell>
          <cell r="P2495">
            <v>8225</v>
          </cell>
          <cell r="Q2495">
            <v>8225</v>
          </cell>
        </row>
        <row r="2496">
          <cell r="B2496" t="str">
            <v>31103042900</v>
          </cell>
          <cell r="C2496" t="str">
            <v>31103</v>
          </cell>
          <cell r="D2496">
            <v>2900</v>
          </cell>
          <cell r="E2496">
            <v>36800</v>
          </cell>
          <cell r="F2496">
            <v>3067</v>
          </cell>
          <cell r="G2496">
            <v>3067</v>
          </cell>
          <cell r="H2496">
            <v>3067</v>
          </cell>
          <cell r="I2496">
            <v>3067</v>
          </cell>
          <cell r="J2496">
            <v>3067</v>
          </cell>
          <cell r="K2496">
            <v>3067</v>
          </cell>
          <cell r="L2496">
            <v>3067</v>
          </cell>
          <cell r="M2496">
            <v>3067</v>
          </cell>
          <cell r="N2496">
            <v>3067</v>
          </cell>
          <cell r="O2496">
            <v>3067</v>
          </cell>
          <cell r="P2496">
            <v>3067</v>
          </cell>
          <cell r="Q2496">
            <v>3063</v>
          </cell>
        </row>
        <row r="2497">
          <cell r="B2497" t="str">
            <v>31103042907</v>
          </cell>
          <cell r="C2497" t="str">
            <v>31103</v>
          </cell>
          <cell r="D2497">
            <v>2907</v>
          </cell>
          <cell r="E2497">
            <v>26800</v>
          </cell>
          <cell r="F2497">
            <v>2233</v>
          </cell>
          <cell r="G2497">
            <v>2233</v>
          </cell>
          <cell r="H2497">
            <v>2233</v>
          </cell>
          <cell r="I2497">
            <v>2233</v>
          </cell>
          <cell r="J2497">
            <v>2233</v>
          </cell>
          <cell r="K2497">
            <v>2233</v>
          </cell>
          <cell r="L2497">
            <v>2233</v>
          </cell>
          <cell r="M2497">
            <v>2233</v>
          </cell>
          <cell r="N2497">
            <v>2233</v>
          </cell>
          <cell r="O2497">
            <v>2233</v>
          </cell>
          <cell r="P2497">
            <v>2233</v>
          </cell>
          <cell r="Q2497">
            <v>2237</v>
          </cell>
        </row>
        <row r="2498">
          <cell r="B2498" t="str">
            <v>31103042908</v>
          </cell>
          <cell r="C2498" t="str">
            <v>31103</v>
          </cell>
          <cell r="D2498">
            <v>2908</v>
          </cell>
          <cell r="E2498">
            <v>12800</v>
          </cell>
          <cell r="F2498">
            <v>1067</v>
          </cell>
          <cell r="G2498">
            <v>1067</v>
          </cell>
          <cell r="H2498">
            <v>1067</v>
          </cell>
          <cell r="I2498">
            <v>1067</v>
          </cell>
          <cell r="J2498">
            <v>1067</v>
          </cell>
          <cell r="K2498">
            <v>1067</v>
          </cell>
          <cell r="L2498">
            <v>1067</v>
          </cell>
          <cell r="M2498">
            <v>1067</v>
          </cell>
          <cell r="N2498">
            <v>1067</v>
          </cell>
          <cell r="O2498">
            <v>1067</v>
          </cell>
          <cell r="P2498">
            <v>1067</v>
          </cell>
          <cell r="Q2498">
            <v>1063</v>
          </cell>
        </row>
        <row r="2499">
          <cell r="B2499" t="str">
            <v>31103043101</v>
          </cell>
          <cell r="C2499" t="str">
            <v>31103</v>
          </cell>
          <cell r="D2499">
            <v>3101</v>
          </cell>
          <cell r="E2499">
            <v>9200</v>
          </cell>
          <cell r="F2499">
            <v>767</v>
          </cell>
          <cell r="G2499">
            <v>767</v>
          </cell>
          <cell r="H2499">
            <v>767</v>
          </cell>
          <cell r="I2499">
            <v>767</v>
          </cell>
          <cell r="J2499">
            <v>767</v>
          </cell>
          <cell r="K2499">
            <v>767</v>
          </cell>
          <cell r="L2499">
            <v>767</v>
          </cell>
          <cell r="M2499">
            <v>767</v>
          </cell>
          <cell r="N2499">
            <v>767</v>
          </cell>
          <cell r="O2499">
            <v>767</v>
          </cell>
          <cell r="P2499">
            <v>767</v>
          </cell>
          <cell r="Q2499">
            <v>763</v>
          </cell>
        </row>
        <row r="2500">
          <cell r="B2500" t="str">
            <v>31103043302</v>
          </cell>
          <cell r="C2500" t="str">
            <v>31103</v>
          </cell>
          <cell r="D2500">
            <v>3302</v>
          </cell>
          <cell r="E2500">
            <v>118900</v>
          </cell>
          <cell r="F2500">
            <v>9908</v>
          </cell>
          <cell r="G2500">
            <v>9908</v>
          </cell>
          <cell r="H2500">
            <v>9908</v>
          </cell>
          <cell r="I2500">
            <v>9908</v>
          </cell>
          <cell r="J2500">
            <v>9908</v>
          </cell>
          <cell r="K2500">
            <v>9908</v>
          </cell>
          <cell r="L2500">
            <v>9908</v>
          </cell>
          <cell r="M2500">
            <v>9908</v>
          </cell>
          <cell r="N2500">
            <v>9908</v>
          </cell>
          <cell r="O2500">
            <v>9908</v>
          </cell>
          <cell r="P2500">
            <v>9908</v>
          </cell>
          <cell r="Q2500">
            <v>9912</v>
          </cell>
        </row>
        <row r="2501">
          <cell r="B2501" t="str">
            <v>31103043303</v>
          </cell>
          <cell r="C2501" t="str">
            <v>31103</v>
          </cell>
          <cell r="D2501">
            <v>3303</v>
          </cell>
          <cell r="E2501">
            <v>5400</v>
          </cell>
          <cell r="F2501">
            <v>450</v>
          </cell>
          <cell r="G2501">
            <v>450</v>
          </cell>
          <cell r="H2501">
            <v>450</v>
          </cell>
          <cell r="I2501">
            <v>450</v>
          </cell>
          <cell r="J2501">
            <v>450</v>
          </cell>
          <cell r="K2501">
            <v>450</v>
          </cell>
          <cell r="L2501">
            <v>450</v>
          </cell>
          <cell r="M2501">
            <v>450</v>
          </cell>
          <cell r="N2501">
            <v>450</v>
          </cell>
          <cell r="O2501">
            <v>450</v>
          </cell>
          <cell r="P2501">
            <v>450</v>
          </cell>
          <cell r="Q2501">
            <v>450</v>
          </cell>
        </row>
        <row r="2502">
          <cell r="B2502" t="str">
            <v>31104042202</v>
          </cell>
          <cell r="C2502" t="str">
            <v>31104</v>
          </cell>
          <cell r="D2502">
            <v>2202</v>
          </cell>
          <cell r="E2502">
            <v>90738</v>
          </cell>
          <cell r="F2502">
            <v>7561</v>
          </cell>
          <cell r="G2502">
            <v>7561</v>
          </cell>
          <cell r="H2502">
            <v>7561</v>
          </cell>
          <cell r="I2502">
            <v>7561</v>
          </cell>
          <cell r="J2502">
            <v>7561</v>
          </cell>
          <cell r="K2502">
            <v>7561</v>
          </cell>
          <cell r="L2502">
            <v>7561</v>
          </cell>
          <cell r="M2502">
            <v>7561</v>
          </cell>
          <cell r="N2502">
            <v>7561</v>
          </cell>
          <cell r="O2502">
            <v>7561</v>
          </cell>
          <cell r="P2502">
            <v>7561</v>
          </cell>
          <cell r="Q2502">
            <v>7567</v>
          </cell>
        </row>
        <row r="2503">
          <cell r="B2503" t="str">
            <v>31104042701</v>
          </cell>
          <cell r="C2503" t="str">
            <v>31104</v>
          </cell>
          <cell r="D2503">
            <v>2701</v>
          </cell>
          <cell r="E2503">
            <v>93100</v>
          </cell>
          <cell r="F2503">
            <v>7758</v>
          </cell>
          <cell r="G2503">
            <v>7758</v>
          </cell>
          <cell r="H2503">
            <v>7758</v>
          </cell>
          <cell r="I2503">
            <v>7758</v>
          </cell>
          <cell r="J2503">
            <v>7758</v>
          </cell>
          <cell r="K2503">
            <v>7758</v>
          </cell>
          <cell r="L2503">
            <v>7758</v>
          </cell>
          <cell r="M2503">
            <v>7758</v>
          </cell>
          <cell r="N2503">
            <v>7758</v>
          </cell>
          <cell r="O2503">
            <v>7758</v>
          </cell>
          <cell r="P2503">
            <v>7758</v>
          </cell>
          <cell r="Q2503">
            <v>7762</v>
          </cell>
        </row>
        <row r="2504">
          <cell r="B2504" t="str">
            <v>31104042900</v>
          </cell>
          <cell r="C2504" t="str">
            <v>31104</v>
          </cell>
          <cell r="D2504">
            <v>2900</v>
          </cell>
          <cell r="E2504">
            <v>37200</v>
          </cell>
          <cell r="F2504">
            <v>3100</v>
          </cell>
          <cell r="G2504">
            <v>3100</v>
          </cell>
          <cell r="H2504">
            <v>3100</v>
          </cell>
          <cell r="I2504">
            <v>3100</v>
          </cell>
          <cell r="J2504">
            <v>3100</v>
          </cell>
          <cell r="K2504">
            <v>3100</v>
          </cell>
          <cell r="L2504">
            <v>3100</v>
          </cell>
          <cell r="M2504">
            <v>3100</v>
          </cell>
          <cell r="N2504">
            <v>3100</v>
          </cell>
          <cell r="O2504">
            <v>3100</v>
          </cell>
          <cell r="P2504">
            <v>3100</v>
          </cell>
          <cell r="Q2504">
            <v>3100</v>
          </cell>
        </row>
        <row r="2505">
          <cell r="B2505" t="str">
            <v>31104042907</v>
          </cell>
          <cell r="C2505" t="str">
            <v>31104</v>
          </cell>
          <cell r="D2505">
            <v>2907</v>
          </cell>
          <cell r="E2505">
            <v>21400</v>
          </cell>
          <cell r="F2505">
            <v>1783</v>
          </cell>
          <cell r="G2505">
            <v>1783</v>
          </cell>
          <cell r="H2505">
            <v>1783</v>
          </cell>
          <cell r="I2505">
            <v>1783</v>
          </cell>
          <cell r="J2505">
            <v>1783</v>
          </cell>
          <cell r="K2505">
            <v>1783</v>
          </cell>
          <cell r="L2505">
            <v>1783</v>
          </cell>
          <cell r="M2505">
            <v>1783</v>
          </cell>
          <cell r="N2505">
            <v>1783</v>
          </cell>
          <cell r="O2505">
            <v>1783</v>
          </cell>
          <cell r="P2505">
            <v>1783</v>
          </cell>
          <cell r="Q2505">
            <v>1787</v>
          </cell>
        </row>
        <row r="2506">
          <cell r="B2506" t="str">
            <v>31104042908</v>
          </cell>
          <cell r="C2506" t="str">
            <v>31104</v>
          </cell>
          <cell r="D2506">
            <v>2908</v>
          </cell>
          <cell r="E2506">
            <v>8600</v>
          </cell>
          <cell r="F2506">
            <v>717</v>
          </cell>
          <cell r="G2506">
            <v>717</v>
          </cell>
          <cell r="H2506">
            <v>717</v>
          </cell>
          <cell r="I2506">
            <v>717</v>
          </cell>
          <cell r="J2506">
            <v>717</v>
          </cell>
          <cell r="K2506">
            <v>717</v>
          </cell>
          <cell r="L2506">
            <v>717</v>
          </cell>
          <cell r="M2506">
            <v>717</v>
          </cell>
          <cell r="N2506">
            <v>717</v>
          </cell>
          <cell r="O2506">
            <v>717</v>
          </cell>
          <cell r="P2506">
            <v>717</v>
          </cell>
          <cell r="Q2506">
            <v>713</v>
          </cell>
        </row>
        <row r="2507">
          <cell r="B2507" t="str">
            <v>31104043101</v>
          </cell>
          <cell r="C2507" t="str">
            <v>31104</v>
          </cell>
          <cell r="D2507">
            <v>3101</v>
          </cell>
          <cell r="E2507">
            <v>9200</v>
          </cell>
          <cell r="F2507">
            <v>767</v>
          </cell>
          <cell r="G2507">
            <v>767</v>
          </cell>
          <cell r="H2507">
            <v>767</v>
          </cell>
          <cell r="I2507">
            <v>767</v>
          </cell>
          <cell r="J2507">
            <v>767</v>
          </cell>
          <cell r="K2507">
            <v>767</v>
          </cell>
          <cell r="L2507">
            <v>767</v>
          </cell>
          <cell r="M2507">
            <v>767</v>
          </cell>
          <cell r="N2507">
            <v>767</v>
          </cell>
          <cell r="O2507">
            <v>767</v>
          </cell>
          <cell r="P2507">
            <v>767</v>
          </cell>
          <cell r="Q2507">
            <v>763</v>
          </cell>
        </row>
        <row r="2508">
          <cell r="B2508" t="str">
            <v>31104043302</v>
          </cell>
          <cell r="C2508" t="str">
            <v>31104</v>
          </cell>
          <cell r="D2508">
            <v>3302</v>
          </cell>
          <cell r="E2508">
            <v>108100</v>
          </cell>
          <cell r="F2508">
            <v>9008</v>
          </cell>
          <cell r="G2508">
            <v>9008</v>
          </cell>
          <cell r="H2508">
            <v>9008</v>
          </cell>
          <cell r="I2508">
            <v>9008</v>
          </cell>
          <cell r="J2508">
            <v>9008</v>
          </cell>
          <cell r="K2508">
            <v>9008</v>
          </cell>
          <cell r="L2508">
            <v>9008</v>
          </cell>
          <cell r="M2508">
            <v>9008</v>
          </cell>
          <cell r="N2508">
            <v>9008</v>
          </cell>
          <cell r="O2508">
            <v>9008</v>
          </cell>
          <cell r="P2508">
            <v>9008</v>
          </cell>
          <cell r="Q2508">
            <v>9012</v>
          </cell>
        </row>
        <row r="2509">
          <cell r="B2509" t="str">
            <v>31104043303</v>
          </cell>
          <cell r="C2509" t="str">
            <v>31104</v>
          </cell>
          <cell r="D2509">
            <v>3303</v>
          </cell>
          <cell r="E2509">
            <v>3200</v>
          </cell>
          <cell r="F2509">
            <v>267</v>
          </cell>
          <cell r="G2509">
            <v>267</v>
          </cell>
          <cell r="H2509">
            <v>267</v>
          </cell>
          <cell r="I2509">
            <v>267</v>
          </cell>
          <cell r="J2509">
            <v>267</v>
          </cell>
          <cell r="K2509">
            <v>267</v>
          </cell>
          <cell r="L2509">
            <v>267</v>
          </cell>
          <cell r="M2509">
            <v>267</v>
          </cell>
          <cell r="N2509">
            <v>267</v>
          </cell>
          <cell r="O2509">
            <v>267</v>
          </cell>
          <cell r="P2509">
            <v>267</v>
          </cell>
          <cell r="Q2509">
            <v>263</v>
          </cell>
        </row>
        <row r="2510">
          <cell r="B2510" t="str">
            <v>31105042202</v>
          </cell>
          <cell r="C2510" t="str">
            <v>31105</v>
          </cell>
          <cell r="D2510">
            <v>2202</v>
          </cell>
          <cell r="E2510">
            <v>759</v>
          </cell>
          <cell r="F2510">
            <v>63</v>
          </cell>
          <cell r="G2510">
            <v>63</v>
          </cell>
          <cell r="H2510">
            <v>63</v>
          </cell>
          <cell r="I2510">
            <v>63</v>
          </cell>
          <cell r="J2510">
            <v>63</v>
          </cell>
          <cell r="K2510">
            <v>63</v>
          </cell>
          <cell r="L2510">
            <v>63</v>
          </cell>
          <cell r="M2510">
            <v>63</v>
          </cell>
          <cell r="N2510">
            <v>63</v>
          </cell>
          <cell r="O2510">
            <v>63</v>
          </cell>
          <cell r="P2510">
            <v>63</v>
          </cell>
          <cell r="Q2510">
            <v>66</v>
          </cell>
        </row>
        <row r="2511">
          <cell r="B2511" t="str">
            <v>31105042701</v>
          </cell>
          <cell r="C2511" t="str">
            <v>31105</v>
          </cell>
          <cell r="D2511">
            <v>2701</v>
          </cell>
          <cell r="E2511">
            <v>327000</v>
          </cell>
          <cell r="F2511">
            <v>27250</v>
          </cell>
          <cell r="G2511">
            <v>27250</v>
          </cell>
          <cell r="H2511">
            <v>27250</v>
          </cell>
          <cell r="I2511">
            <v>27250</v>
          </cell>
          <cell r="J2511">
            <v>27250</v>
          </cell>
          <cell r="K2511">
            <v>27250</v>
          </cell>
          <cell r="L2511">
            <v>27250</v>
          </cell>
          <cell r="M2511">
            <v>27250</v>
          </cell>
          <cell r="N2511">
            <v>27250</v>
          </cell>
          <cell r="O2511">
            <v>27250</v>
          </cell>
          <cell r="P2511">
            <v>27250</v>
          </cell>
          <cell r="Q2511">
            <v>27250</v>
          </cell>
        </row>
        <row r="2512">
          <cell r="B2512" t="str">
            <v>31105042900</v>
          </cell>
          <cell r="C2512" t="str">
            <v>31105</v>
          </cell>
          <cell r="D2512">
            <v>2900</v>
          </cell>
          <cell r="E2512">
            <v>111700</v>
          </cell>
          <cell r="F2512">
            <v>9308</v>
          </cell>
          <cell r="G2512">
            <v>9308</v>
          </cell>
          <cell r="H2512">
            <v>9308</v>
          </cell>
          <cell r="I2512">
            <v>9308</v>
          </cell>
          <cell r="J2512">
            <v>9308</v>
          </cell>
          <cell r="K2512">
            <v>9308</v>
          </cell>
          <cell r="L2512">
            <v>9308</v>
          </cell>
          <cell r="M2512">
            <v>9308</v>
          </cell>
          <cell r="N2512">
            <v>9308</v>
          </cell>
          <cell r="O2512">
            <v>9308</v>
          </cell>
          <cell r="P2512">
            <v>9308</v>
          </cell>
          <cell r="Q2512">
            <v>9312</v>
          </cell>
        </row>
        <row r="2513">
          <cell r="B2513" t="str">
            <v>31105042907</v>
          </cell>
          <cell r="C2513" t="str">
            <v>31105</v>
          </cell>
          <cell r="D2513">
            <v>2907</v>
          </cell>
          <cell r="E2513">
            <v>144800</v>
          </cell>
          <cell r="F2513">
            <v>12067</v>
          </cell>
          <cell r="G2513">
            <v>12067</v>
          </cell>
          <cell r="H2513">
            <v>12067</v>
          </cell>
          <cell r="I2513">
            <v>12067</v>
          </cell>
          <cell r="J2513">
            <v>12067</v>
          </cell>
          <cell r="K2513">
            <v>12067</v>
          </cell>
          <cell r="L2513">
            <v>12067</v>
          </cell>
          <cell r="M2513">
            <v>12067</v>
          </cell>
          <cell r="N2513">
            <v>12067</v>
          </cell>
          <cell r="O2513">
            <v>12067</v>
          </cell>
          <cell r="P2513">
            <v>12067</v>
          </cell>
          <cell r="Q2513">
            <v>12063</v>
          </cell>
        </row>
        <row r="2514">
          <cell r="B2514" t="str">
            <v>31105042908</v>
          </cell>
          <cell r="C2514" t="str">
            <v>31105</v>
          </cell>
          <cell r="D2514">
            <v>2908</v>
          </cell>
          <cell r="E2514">
            <v>32100</v>
          </cell>
          <cell r="F2514">
            <v>2675</v>
          </cell>
          <cell r="G2514">
            <v>2675</v>
          </cell>
          <cell r="H2514">
            <v>2675</v>
          </cell>
          <cell r="I2514">
            <v>2675</v>
          </cell>
          <cell r="J2514">
            <v>2675</v>
          </cell>
          <cell r="K2514">
            <v>2675</v>
          </cell>
          <cell r="L2514">
            <v>2675</v>
          </cell>
          <cell r="M2514">
            <v>2675</v>
          </cell>
          <cell r="N2514">
            <v>2675</v>
          </cell>
          <cell r="O2514">
            <v>2675</v>
          </cell>
          <cell r="P2514">
            <v>2675</v>
          </cell>
          <cell r="Q2514">
            <v>2675</v>
          </cell>
        </row>
        <row r="2515">
          <cell r="B2515" t="str">
            <v>31105043101</v>
          </cell>
          <cell r="C2515" t="str">
            <v>31105</v>
          </cell>
          <cell r="D2515">
            <v>3101</v>
          </cell>
          <cell r="E2515">
            <v>51400</v>
          </cell>
          <cell r="F2515">
            <v>4283</v>
          </cell>
          <cell r="G2515">
            <v>4283</v>
          </cell>
          <cell r="H2515">
            <v>4283</v>
          </cell>
          <cell r="I2515">
            <v>4283</v>
          </cell>
          <cell r="J2515">
            <v>4283</v>
          </cell>
          <cell r="K2515">
            <v>4283</v>
          </cell>
          <cell r="L2515">
            <v>4283</v>
          </cell>
          <cell r="M2515">
            <v>4283</v>
          </cell>
          <cell r="N2515">
            <v>4283</v>
          </cell>
          <cell r="O2515">
            <v>4283</v>
          </cell>
          <cell r="P2515">
            <v>4283</v>
          </cell>
          <cell r="Q2515">
            <v>4287</v>
          </cell>
        </row>
        <row r="2516">
          <cell r="B2516" t="str">
            <v>31105043302</v>
          </cell>
          <cell r="C2516" t="str">
            <v>31105</v>
          </cell>
          <cell r="D2516">
            <v>3302</v>
          </cell>
          <cell r="E2516">
            <v>442400</v>
          </cell>
          <cell r="F2516">
            <v>36866</v>
          </cell>
          <cell r="G2516">
            <v>36866</v>
          </cell>
          <cell r="H2516">
            <v>36866</v>
          </cell>
          <cell r="I2516">
            <v>36866</v>
          </cell>
          <cell r="J2516">
            <v>36866</v>
          </cell>
          <cell r="K2516">
            <v>36866</v>
          </cell>
          <cell r="L2516">
            <v>36866</v>
          </cell>
          <cell r="M2516">
            <v>36866</v>
          </cell>
          <cell r="N2516">
            <v>36866</v>
          </cell>
          <cell r="O2516">
            <v>36866</v>
          </cell>
          <cell r="P2516">
            <v>36866</v>
          </cell>
          <cell r="Q2516">
            <v>36874</v>
          </cell>
        </row>
        <row r="2517">
          <cell r="B2517" t="str">
            <v>31105043303</v>
          </cell>
          <cell r="C2517" t="str">
            <v>31105</v>
          </cell>
          <cell r="D2517">
            <v>3303</v>
          </cell>
          <cell r="E2517">
            <v>6400</v>
          </cell>
          <cell r="F2517">
            <v>533</v>
          </cell>
          <cell r="G2517">
            <v>533</v>
          </cell>
          <cell r="H2517">
            <v>533</v>
          </cell>
          <cell r="I2517">
            <v>533</v>
          </cell>
          <cell r="J2517">
            <v>533</v>
          </cell>
          <cell r="K2517">
            <v>533</v>
          </cell>
          <cell r="L2517">
            <v>533</v>
          </cell>
          <cell r="M2517">
            <v>533</v>
          </cell>
          <cell r="N2517">
            <v>533</v>
          </cell>
          <cell r="O2517">
            <v>533</v>
          </cell>
          <cell r="P2517">
            <v>533</v>
          </cell>
          <cell r="Q2517">
            <v>537</v>
          </cell>
        </row>
        <row r="2518">
          <cell r="B2518" t="str">
            <v>31106042202</v>
          </cell>
          <cell r="C2518" t="str">
            <v>31106</v>
          </cell>
          <cell r="D2518">
            <v>2202</v>
          </cell>
          <cell r="E2518">
            <v>231</v>
          </cell>
          <cell r="F2518">
            <v>19</v>
          </cell>
          <cell r="G2518">
            <v>19</v>
          </cell>
          <cell r="H2518">
            <v>19</v>
          </cell>
          <cell r="I2518">
            <v>19</v>
          </cell>
          <cell r="J2518">
            <v>19</v>
          </cell>
          <cell r="K2518">
            <v>19</v>
          </cell>
          <cell r="L2518">
            <v>19</v>
          </cell>
          <cell r="M2518">
            <v>19</v>
          </cell>
          <cell r="N2518">
            <v>19</v>
          </cell>
          <cell r="O2518">
            <v>19</v>
          </cell>
          <cell r="P2518">
            <v>19</v>
          </cell>
          <cell r="Q2518">
            <v>22</v>
          </cell>
        </row>
        <row r="2519">
          <cell r="B2519" t="str">
            <v>31106042701</v>
          </cell>
          <cell r="C2519" t="str">
            <v>31106</v>
          </cell>
          <cell r="D2519">
            <v>2701</v>
          </cell>
          <cell r="E2519">
            <v>76600</v>
          </cell>
          <cell r="F2519">
            <v>6383</v>
          </cell>
          <cell r="G2519">
            <v>6383</v>
          </cell>
          <cell r="H2519">
            <v>6383</v>
          </cell>
          <cell r="I2519">
            <v>6383</v>
          </cell>
          <cell r="J2519">
            <v>6383</v>
          </cell>
          <cell r="K2519">
            <v>6383</v>
          </cell>
          <cell r="L2519">
            <v>6383</v>
          </cell>
          <cell r="M2519">
            <v>6383</v>
          </cell>
          <cell r="N2519">
            <v>6383</v>
          </cell>
          <cell r="O2519">
            <v>6383</v>
          </cell>
          <cell r="P2519">
            <v>6383</v>
          </cell>
          <cell r="Q2519">
            <v>6387</v>
          </cell>
        </row>
        <row r="2520">
          <cell r="B2520" t="str">
            <v>31106042900</v>
          </cell>
          <cell r="C2520" t="str">
            <v>31106</v>
          </cell>
          <cell r="D2520">
            <v>2900</v>
          </cell>
          <cell r="E2520">
            <v>42600</v>
          </cell>
          <cell r="F2520">
            <v>3550</v>
          </cell>
          <cell r="G2520">
            <v>3550</v>
          </cell>
          <cell r="H2520">
            <v>3550</v>
          </cell>
          <cell r="I2520">
            <v>3550</v>
          </cell>
          <cell r="J2520">
            <v>3550</v>
          </cell>
          <cell r="K2520">
            <v>3550</v>
          </cell>
          <cell r="L2520">
            <v>3550</v>
          </cell>
          <cell r="M2520">
            <v>3550</v>
          </cell>
          <cell r="N2520">
            <v>3550</v>
          </cell>
          <cell r="O2520">
            <v>3550</v>
          </cell>
          <cell r="P2520">
            <v>3550</v>
          </cell>
          <cell r="Q2520">
            <v>3550</v>
          </cell>
        </row>
        <row r="2521">
          <cell r="B2521" t="str">
            <v>31106042907</v>
          </cell>
          <cell r="C2521" t="str">
            <v>31106</v>
          </cell>
          <cell r="D2521">
            <v>2907</v>
          </cell>
          <cell r="E2521">
            <v>107000</v>
          </cell>
          <cell r="F2521">
            <v>8917</v>
          </cell>
          <cell r="G2521">
            <v>8917</v>
          </cell>
          <cell r="H2521">
            <v>8917</v>
          </cell>
          <cell r="I2521">
            <v>8917</v>
          </cell>
          <cell r="J2521">
            <v>8917</v>
          </cell>
          <cell r="K2521">
            <v>8917</v>
          </cell>
          <cell r="L2521">
            <v>8917</v>
          </cell>
          <cell r="M2521">
            <v>8917</v>
          </cell>
          <cell r="N2521">
            <v>8917</v>
          </cell>
          <cell r="O2521">
            <v>8917</v>
          </cell>
          <cell r="P2521">
            <v>8917</v>
          </cell>
          <cell r="Q2521">
            <v>8913</v>
          </cell>
        </row>
        <row r="2522">
          <cell r="B2522" t="str">
            <v>31106042908</v>
          </cell>
          <cell r="C2522" t="str">
            <v>31106</v>
          </cell>
          <cell r="D2522">
            <v>2908</v>
          </cell>
          <cell r="E2522">
            <v>25500</v>
          </cell>
          <cell r="F2522">
            <v>2125</v>
          </cell>
          <cell r="G2522">
            <v>2125</v>
          </cell>
          <cell r="H2522">
            <v>2125</v>
          </cell>
          <cell r="I2522">
            <v>2125</v>
          </cell>
          <cell r="J2522">
            <v>2125</v>
          </cell>
          <cell r="K2522">
            <v>2125</v>
          </cell>
          <cell r="L2522">
            <v>2125</v>
          </cell>
          <cell r="M2522">
            <v>2125</v>
          </cell>
          <cell r="N2522">
            <v>2125</v>
          </cell>
          <cell r="O2522">
            <v>2125</v>
          </cell>
          <cell r="P2522">
            <v>2125</v>
          </cell>
          <cell r="Q2522">
            <v>2125</v>
          </cell>
        </row>
        <row r="2523">
          <cell r="B2523" t="str">
            <v>31106043101</v>
          </cell>
          <cell r="C2523" t="str">
            <v>31106</v>
          </cell>
          <cell r="D2523">
            <v>3101</v>
          </cell>
          <cell r="E2523">
            <v>48200</v>
          </cell>
          <cell r="F2523">
            <v>4017</v>
          </cell>
          <cell r="G2523">
            <v>4017</v>
          </cell>
          <cell r="H2523">
            <v>4017</v>
          </cell>
          <cell r="I2523">
            <v>4017</v>
          </cell>
          <cell r="J2523">
            <v>4017</v>
          </cell>
          <cell r="K2523">
            <v>4017</v>
          </cell>
          <cell r="L2523">
            <v>4017</v>
          </cell>
          <cell r="M2523">
            <v>4017</v>
          </cell>
          <cell r="N2523">
            <v>4017</v>
          </cell>
          <cell r="O2523">
            <v>4017</v>
          </cell>
          <cell r="P2523">
            <v>4017</v>
          </cell>
          <cell r="Q2523">
            <v>4013</v>
          </cell>
        </row>
        <row r="2524">
          <cell r="B2524" t="str">
            <v>31106043302</v>
          </cell>
          <cell r="C2524" t="str">
            <v>31106</v>
          </cell>
          <cell r="D2524">
            <v>3302</v>
          </cell>
          <cell r="E2524">
            <v>98100</v>
          </cell>
          <cell r="F2524">
            <v>8175</v>
          </cell>
          <cell r="G2524">
            <v>8175</v>
          </cell>
          <cell r="H2524">
            <v>8175</v>
          </cell>
          <cell r="I2524">
            <v>8175</v>
          </cell>
          <cell r="J2524">
            <v>8175</v>
          </cell>
          <cell r="K2524">
            <v>8175</v>
          </cell>
          <cell r="L2524">
            <v>8175</v>
          </cell>
          <cell r="M2524">
            <v>8175</v>
          </cell>
          <cell r="N2524">
            <v>8175</v>
          </cell>
          <cell r="O2524">
            <v>8175</v>
          </cell>
          <cell r="P2524">
            <v>8175</v>
          </cell>
          <cell r="Q2524">
            <v>8175</v>
          </cell>
        </row>
        <row r="2525">
          <cell r="B2525" t="str">
            <v>31106043303</v>
          </cell>
          <cell r="C2525" t="str">
            <v>31106</v>
          </cell>
          <cell r="D2525">
            <v>3303</v>
          </cell>
          <cell r="E2525">
            <v>10700</v>
          </cell>
          <cell r="F2525">
            <v>892</v>
          </cell>
          <cell r="G2525">
            <v>892</v>
          </cell>
          <cell r="H2525">
            <v>892</v>
          </cell>
          <cell r="I2525">
            <v>892</v>
          </cell>
          <cell r="J2525">
            <v>892</v>
          </cell>
          <cell r="K2525">
            <v>892</v>
          </cell>
          <cell r="L2525">
            <v>892</v>
          </cell>
          <cell r="M2525">
            <v>892</v>
          </cell>
          <cell r="N2525">
            <v>892</v>
          </cell>
          <cell r="O2525">
            <v>892</v>
          </cell>
          <cell r="P2525">
            <v>892</v>
          </cell>
          <cell r="Q2525">
            <v>888</v>
          </cell>
        </row>
        <row r="2526">
          <cell r="B2526" t="str">
            <v>31107042701</v>
          </cell>
          <cell r="C2526" t="str">
            <v>31107</v>
          </cell>
          <cell r="D2526">
            <v>2701</v>
          </cell>
          <cell r="E2526">
            <v>43700</v>
          </cell>
          <cell r="F2526">
            <v>3642</v>
          </cell>
          <cell r="G2526">
            <v>3642</v>
          </cell>
          <cell r="H2526">
            <v>3642</v>
          </cell>
          <cell r="I2526">
            <v>3642</v>
          </cell>
          <cell r="J2526">
            <v>3642</v>
          </cell>
          <cell r="K2526">
            <v>3642</v>
          </cell>
          <cell r="L2526">
            <v>3642</v>
          </cell>
          <cell r="M2526">
            <v>3642</v>
          </cell>
          <cell r="N2526">
            <v>3642</v>
          </cell>
          <cell r="O2526">
            <v>3642</v>
          </cell>
          <cell r="P2526">
            <v>3642</v>
          </cell>
          <cell r="Q2526">
            <v>3638</v>
          </cell>
        </row>
        <row r="2527">
          <cell r="B2527" t="str">
            <v>31107042900</v>
          </cell>
          <cell r="C2527" t="str">
            <v>31107</v>
          </cell>
          <cell r="D2527">
            <v>2900</v>
          </cell>
          <cell r="E2527">
            <v>30000</v>
          </cell>
          <cell r="F2527">
            <v>2500</v>
          </cell>
          <cell r="G2527">
            <v>2500</v>
          </cell>
          <cell r="H2527">
            <v>2500</v>
          </cell>
          <cell r="I2527">
            <v>2500</v>
          </cell>
          <cell r="J2527">
            <v>2500</v>
          </cell>
          <cell r="K2527">
            <v>2500</v>
          </cell>
          <cell r="L2527">
            <v>2500</v>
          </cell>
          <cell r="M2527">
            <v>2500</v>
          </cell>
          <cell r="N2527">
            <v>2500</v>
          </cell>
          <cell r="O2527">
            <v>2500</v>
          </cell>
          <cell r="P2527">
            <v>2500</v>
          </cell>
          <cell r="Q2527">
            <v>2500</v>
          </cell>
        </row>
        <row r="2528">
          <cell r="B2528" t="str">
            <v>31107042907</v>
          </cell>
          <cell r="C2528" t="str">
            <v>31107</v>
          </cell>
          <cell r="D2528">
            <v>2907</v>
          </cell>
          <cell r="E2528">
            <v>53500</v>
          </cell>
          <cell r="F2528">
            <v>4458</v>
          </cell>
          <cell r="G2528">
            <v>4458</v>
          </cell>
          <cell r="H2528">
            <v>4458</v>
          </cell>
          <cell r="I2528">
            <v>4458</v>
          </cell>
          <cell r="J2528">
            <v>4458</v>
          </cell>
          <cell r="K2528">
            <v>4458</v>
          </cell>
          <cell r="L2528">
            <v>4458</v>
          </cell>
          <cell r="M2528">
            <v>4458</v>
          </cell>
          <cell r="N2528">
            <v>4458</v>
          </cell>
          <cell r="O2528">
            <v>4458</v>
          </cell>
          <cell r="P2528">
            <v>4458</v>
          </cell>
          <cell r="Q2528">
            <v>4462</v>
          </cell>
        </row>
        <row r="2529">
          <cell r="B2529" t="str">
            <v>31107042908</v>
          </cell>
          <cell r="C2529" t="str">
            <v>31107</v>
          </cell>
          <cell r="D2529">
            <v>2908</v>
          </cell>
          <cell r="E2529">
            <v>26800</v>
          </cell>
          <cell r="F2529">
            <v>2233</v>
          </cell>
          <cell r="G2529">
            <v>2233</v>
          </cell>
          <cell r="H2529">
            <v>2233</v>
          </cell>
          <cell r="I2529">
            <v>2233</v>
          </cell>
          <cell r="J2529">
            <v>2233</v>
          </cell>
          <cell r="K2529">
            <v>2233</v>
          </cell>
          <cell r="L2529">
            <v>2233</v>
          </cell>
          <cell r="M2529">
            <v>2233</v>
          </cell>
          <cell r="N2529">
            <v>2233</v>
          </cell>
          <cell r="O2529">
            <v>2233</v>
          </cell>
          <cell r="P2529">
            <v>2233</v>
          </cell>
          <cell r="Q2529">
            <v>2237</v>
          </cell>
        </row>
        <row r="2530">
          <cell r="B2530" t="str">
            <v>31107043101</v>
          </cell>
          <cell r="C2530" t="str">
            <v>31107</v>
          </cell>
          <cell r="D2530">
            <v>3101</v>
          </cell>
          <cell r="E2530">
            <v>21400</v>
          </cell>
          <cell r="F2530">
            <v>1783</v>
          </cell>
          <cell r="G2530">
            <v>1783</v>
          </cell>
          <cell r="H2530">
            <v>1783</v>
          </cell>
          <cell r="I2530">
            <v>1783</v>
          </cell>
          <cell r="J2530">
            <v>1783</v>
          </cell>
          <cell r="K2530">
            <v>1783</v>
          </cell>
          <cell r="L2530">
            <v>1783</v>
          </cell>
          <cell r="M2530">
            <v>1783</v>
          </cell>
          <cell r="N2530">
            <v>1783</v>
          </cell>
          <cell r="O2530">
            <v>1783</v>
          </cell>
          <cell r="P2530">
            <v>1783</v>
          </cell>
          <cell r="Q2530">
            <v>1787</v>
          </cell>
        </row>
        <row r="2531">
          <cell r="B2531" t="str">
            <v>31107043302</v>
          </cell>
          <cell r="C2531" t="str">
            <v>31107</v>
          </cell>
          <cell r="D2531">
            <v>3302</v>
          </cell>
          <cell r="E2531">
            <v>54100</v>
          </cell>
          <cell r="F2531">
            <v>4508</v>
          </cell>
          <cell r="G2531">
            <v>4508</v>
          </cell>
          <cell r="H2531">
            <v>4508</v>
          </cell>
          <cell r="I2531">
            <v>4508</v>
          </cell>
          <cell r="J2531">
            <v>4508</v>
          </cell>
          <cell r="K2531">
            <v>4508</v>
          </cell>
          <cell r="L2531">
            <v>4508</v>
          </cell>
          <cell r="M2531">
            <v>4508</v>
          </cell>
          <cell r="N2531">
            <v>4508</v>
          </cell>
          <cell r="O2531">
            <v>4508</v>
          </cell>
          <cell r="P2531">
            <v>4508</v>
          </cell>
          <cell r="Q2531">
            <v>4512</v>
          </cell>
        </row>
        <row r="2532">
          <cell r="B2532" t="str">
            <v>31108042202</v>
          </cell>
          <cell r="C2532" t="str">
            <v>31108</v>
          </cell>
          <cell r="D2532">
            <v>2202</v>
          </cell>
          <cell r="E2532">
            <v>195960</v>
          </cell>
          <cell r="F2532">
            <v>16330</v>
          </cell>
          <cell r="G2532">
            <v>16330</v>
          </cell>
          <cell r="H2532">
            <v>16330</v>
          </cell>
          <cell r="I2532">
            <v>16330</v>
          </cell>
          <cell r="J2532">
            <v>16330</v>
          </cell>
          <cell r="K2532">
            <v>16330</v>
          </cell>
          <cell r="L2532">
            <v>16330</v>
          </cell>
          <cell r="M2532">
            <v>16330</v>
          </cell>
          <cell r="N2532">
            <v>16330</v>
          </cell>
          <cell r="O2532">
            <v>16330</v>
          </cell>
          <cell r="P2532">
            <v>16330</v>
          </cell>
          <cell r="Q2532">
            <v>16330</v>
          </cell>
        </row>
        <row r="2533">
          <cell r="B2533" t="str">
            <v>31108042207</v>
          </cell>
          <cell r="C2533" t="str">
            <v>31108</v>
          </cell>
          <cell r="D2533">
            <v>2207</v>
          </cell>
          <cell r="E2533">
            <v>1200</v>
          </cell>
          <cell r="F2533">
            <v>100</v>
          </cell>
          <cell r="G2533">
            <v>100</v>
          </cell>
          <cell r="H2533">
            <v>100</v>
          </cell>
          <cell r="I2533">
            <v>100</v>
          </cell>
          <cell r="J2533">
            <v>100</v>
          </cell>
          <cell r="K2533">
            <v>100</v>
          </cell>
          <cell r="L2533">
            <v>100</v>
          </cell>
          <cell r="M2533">
            <v>100</v>
          </cell>
          <cell r="N2533">
            <v>100</v>
          </cell>
          <cell r="O2533">
            <v>100</v>
          </cell>
          <cell r="P2533">
            <v>100</v>
          </cell>
          <cell r="Q2533">
            <v>100</v>
          </cell>
        </row>
        <row r="2534">
          <cell r="B2534" t="str">
            <v>31108042701</v>
          </cell>
          <cell r="C2534" t="str">
            <v>31108</v>
          </cell>
          <cell r="D2534">
            <v>2701</v>
          </cell>
          <cell r="E2534">
            <v>19600</v>
          </cell>
          <cell r="F2534">
            <v>1633</v>
          </cell>
          <cell r="G2534">
            <v>1633</v>
          </cell>
          <cell r="H2534">
            <v>1633</v>
          </cell>
          <cell r="I2534">
            <v>1633</v>
          </cell>
          <cell r="J2534">
            <v>1633</v>
          </cell>
          <cell r="K2534">
            <v>1633</v>
          </cell>
          <cell r="L2534">
            <v>1633</v>
          </cell>
          <cell r="M2534">
            <v>1633</v>
          </cell>
          <cell r="N2534">
            <v>1633</v>
          </cell>
          <cell r="O2534">
            <v>1633</v>
          </cell>
          <cell r="P2534">
            <v>1633</v>
          </cell>
          <cell r="Q2534">
            <v>1637</v>
          </cell>
        </row>
        <row r="2535">
          <cell r="B2535" t="str">
            <v>31108042900</v>
          </cell>
          <cell r="C2535" t="str">
            <v>31108</v>
          </cell>
          <cell r="D2535">
            <v>2900</v>
          </cell>
          <cell r="E2535">
            <v>38700</v>
          </cell>
          <cell r="F2535">
            <v>3225</v>
          </cell>
          <cell r="G2535">
            <v>3225</v>
          </cell>
          <cell r="H2535">
            <v>3225</v>
          </cell>
          <cell r="I2535">
            <v>3225</v>
          </cell>
          <cell r="J2535">
            <v>3225</v>
          </cell>
          <cell r="K2535">
            <v>3225</v>
          </cell>
          <cell r="L2535">
            <v>3225</v>
          </cell>
          <cell r="M2535">
            <v>3225</v>
          </cell>
          <cell r="N2535">
            <v>3225</v>
          </cell>
          <cell r="O2535">
            <v>3225</v>
          </cell>
          <cell r="P2535">
            <v>3225</v>
          </cell>
          <cell r="Q2535">
            <v>3225</v>
          </cell>
        </row>
        <row r="2536">
          <cell r="B2536" t="str">
            <v>31108042907</v>
          </cell>
          <cell r="C2536" t="str">
            <v>31108</v>
          </cell>
          <cell r="D2536">
            <v>2907</v>
          </cell>
          <cell r="E2536">
            <v>112400</v>
          </cell>
          <cell r="F2536">
            <v>9367</v>
          </cell>
          <cell r="G2536">
            <v>9367</v>
          </cell>
          <cell r="H2536">
            <v>9367</v>
          </cell>
          <cell r="I2536">
            <v>9367</v>
          </cell>
          <cell r="J2536">
            <v>9367</v>
          </cell>
          <cell r="K2536">
            <v>9367</v>
          </cell>
          <cell r="L2536">
            <v>9367</v>
          </cell>
          <cell r="M2536">
            <v>9367</v>
          </cell>
          <cell r="N2536">
            <v>9367</v>
          </cell>
          <cell r="O2536">
            <v>9367</v>
          </cell>
          <cell r="P2536">
            <v>9367</v>
          </cell>
          <cell r="Q2536">
            <v>9363</v>
          </cell>
        </row>
        <row r="2537">
          <cell r="B2537" t="str">
            <v>31108042908</v>
          </cell>
          <cell r="C2537" t="str">
            <v>31108</v>
          </cell>
          <cell r="D2537">
            <v>2908</v>
          </cell>
          <cell r="E2537">
            <v>25700</v>
          </cell>
          <cell r="F2537">
            <v>2142</v>
          </cell>
          <cell r="G2537">
            <v>2142</v>
          </cell>
          <cell r="H2537">
            <v>2142</v>
          </cell>
          <cell r="I2537">
            <v>2142</v>
          </cell>
          <cell r="J2537">
            <v>2142</v>
          </cell>
          <cell r="K2537">
            <v>2142</v>
          </cell>
          <cell r="L2537">
            <v>2142</v>
          </cell>
          <cell r="M2537">
            <v>2142</v>
          </cell>
          <cell r="N2537">
            <v>2142</v>
          </cell>
          <cell r="O2537">
            <v>2142</v>
          </cell>
          <cell r="P2537">
            <v>2142</v>
          </cell>
          <cell r="Q2537">
            <v>2138</v>
          </cell>
        </row>
        <row r="2538">
          <cell r="B2538" t="str">
            <v>31108043101</v>
          </cell>
          <cell r="C2538" t="str">
            <v>31108</v>
          </cell>
          <cell r="D2538">
            <v>3101</v>
          </cell>
          <cell r="E2538">
            <v>15700</v>
          </cell>
          <cell r="F2538">
            <v>1308</v>
          </cell>
          <cell r="G2538">
            <v>1308</v>
          </cell>
          <cell r="H2538">
            <v>1308</v>
          </cell>
          <cell r="I2538">
            <v>1308</v>
          </cell>
          <cell r="J2538">
            <v>1308</v>
          </cell>
          <cell r="K2538">
            <v>1308</v>
          </cell>
          <cell r="L2538">
            <v>1308</v>
          </cell>
          <cell r="M2538">
            <v>1308</v>
          </cell>
          <cell r="N2538">
            <v>1308</v>
          </cell>
          <cell r="O2538">
            <v>1308</v>
          </cell>
          <cell r="P2538">
            <v>1308</v>
          </cell>
          <cell r="Q2538">
            <v>1312</v>
          </cell>
        </row>
        <row r="2539">
          <cell r="B2539" t="str">
            <v>31108043302</v>
          </cell>
          <cell r="C2539" t="str">
            <v>31108</v>
          </cell>
          <cell r="D2539">
            <v>3302</v>
          </cell>
          <cell r="E2539">
            <v>42372</v>
          </cell>
          <cell r="F2539">
            <v>3531</v>
          </cell>
          <cell r="G2539">
            <v>3531</v>
          </cell>
          <cell r="H2539">
            <v>3531</v>
          </cell>
          <cell r="I2539">
            <v>3531</v>
          </cell>
          <cell r="J2539">
            <v>3531</v>
          </cell>
          <cell r="K2539">
            <v>3531</v>
          </cell>
          <cell r="L2539">
            <v>3531</v>
          </cell>
          <cell r="M2539">
            <v>3531</v>
          </cell>
          <cell r="N2539">
            <v>3531</v>
          </cell>
          <cell r="O2539">
            <v>3531</v>
          </cell>
          <cell r="P2539">
            <v>3531</v>
          </cell>
          <cell r="Q2539">
            <v>3531</v>
          </cell>
        </row>
        <row r="2540">
          <cell r="B2540" t="str">
            <v>31108043303</v>
          </cell>
          <cell r="C2540" t="str">
            <v>31108</v>
          </cell>
          <cell r="D2540">
            <v>3303</v>
          </cell>
          <cell r="E2540">
            <v>10700</v>
          </cell>
          <cell r="F2540">
            <v>892</v>
          </cell>
          <cell r="G2540">
            <v>892</v>
          </cell>
          <cell r="H2540">
            <v>892</v>
          </cell>
          <cell r="I2540">
            <v>892</v>
          </cell>
          <cell r="J2540">
            <v>892</v>
          </cell>
          <cell r="K2540">
            <v>892</v>
          </cell>
          <cell r="L2540">
            <v>892</v>
          </cell>
          <cell r="M2540">
            <v>892</v>
          </cell>
          <cell r="N2540">
            <v>892</v>
          </cell>
          <cell r="O2540">
            <v>892</v>
          </cell>
          <cell r="P2540">
            <v>892</v>
          </cell>
          <cell r="Q2540">
            <v>888</v>
          </cell>
        </row>
        <row r="2541">
          <cell r="B2541" t="str">
            <v>31109042202</v>
          </cell>
          <cell r="C2541" t="str">
            <v>31109</v>
          </cell>
          <cell r="D2541">
            <v>2202</v>
          </cell>
          <cell r="E2541">
            <v>231</v>
          </cell>
          <cell r="F2541">
            <v>19</v>
          </cell>
          <cell r="G2541">
            <v>19</v>
          </cell>
          <cell r="H2541">
            <v>19</v>
          </cell>
          <cell r="I2541">
            <v>19</v>
          </cell>
          <cell r="J2541">
            <v>19</v>
          </cell>
          <cell r="K2541">
            <v>19</v>
          </cell>
          <cell r="L2541">
            <v>19</v>
          </cell>
          <cell r="M2541">
            <v>19</v>
          </cell>
          <cell r="N2541">
            <v>19</v>
          </cell>
          <cell r="O2541">
            <v>19</v>
          </cell>
          <cell r="P2541">
            <v>19</v>
          </cell>
          <cell r="Q2541">
            <v>22</v>
          </cell>
        </row>
        <row r="2542">
          <cell r="B2542" t="str">
            <v>31109042701</v>
          </cell>
          <cell r="C2542" t="str">
            <v>31109</v>
          </cell>
          <cell r="D2542">
            <v>2701</v>
          </cell>
          <cell r="E2542">
            <v>39200</v>
          </cell>
          <cell r="F2542">
            <v>3267</v>
          </cell>
          <cell r="G2542">
            <v>3267</v>
          </cell>
          <cell r="H2542">
            <v>3267</v>
          </cell>
          <cell r="I2542">
            <v>3267</v>
          </cell>
          <cell r="J2542">
            <v>3267</v>
          </cell>
          <cell r="K2542">
            <v>3267</v>
          </cell>
          <cell r="L2542">
            <v>3267</v>
          </cell>
          <cell r="M2542">
            <v>3267</v>
          </cell>
          <cell r="N2542">
            <v>3267</v>
          </cell>
          <cell r="O2542">
            <v>3267</v>
          </cell>
          <cell r="P2542">
            <v>3267</v>
          </cell>
          <cell r="Q2542">
            <v>3263</v>
          </cell>
        </row>
        <row r="2543">
          <cell r="B2543" t="str">
            <v>31109042900</v>
          </cell>
          <cell r="C2543" t="str">
            <v>31109</v>
          </cell>
          <cell r="D2543">
            <v>2900</v>
          </cell>
          <cell r="E2543">
            <v>37500</v>
          </cell>
          <cell r="F2543">
            <v>3125</v>
          </cell>
          <cell r="G2543">
            <v>3125</v>
          </cell>
          <cell r="H2543">
            <v>3125</v>
          </cell>
          <cell r="I2543">
            <v>3125</v>
          </cell>
          <cell r="J2543">
            <v>3125</v>
          </cell>
          <cell r="K2543">
            <v>3125</v>
          </cell>
          <cell r="L2543">
            <v>3125</v>
          </cell>
          <cell r="M2543">
            <v>3125</v>
          </cell>
          <cell r="N2543">
            <v>3125</v>
          </cell>
          <cell r="O2543">
            <v>3125</v>
          </cell>
          <cell r="P2543">
            <v>3125</v>
          </cell>
          <cell r="Q2543">
            <v>3125</v>
          </cell>
        </row>
        <row r="2544">
          <cell r="B2544" t="str">
            <v>31109042907</v>
          </cell>
          <cell r="C2544" t="str">
            <v>31109</v>
          </cell>
          <cell r="D2544">
            <v>2907</v>
          </cell>
          <cell r="E2544">
            <v>36400</v>
          </cell>
          <cell r="F2544">
            <v>3033</v>
          </cell>
          <cell r="G2544">
            <v>3033</v>
          </cell>
          <cell r="H2544">
            <v>3033</v>
          </cell>
          <cell r="I2544">
            <v>3033</v>
          </cell>
          <cell r="J2544">
            <v>3033</v>
          </cell>
          <cell r="K2544">
            <v>3033</v>
          </cell>
          <cell r="L2544">
            <v>3033</v>
          </cell>
          <cell r="M2544">
            <v>3033</v>
          </cell>
          <cell r="N2544">
            <v>3033</v>
          </cell>
          <cell r="O2544">
            <v>3033</v>
          </cell>
          <cell r="P2544">
            <v>3033</v>
          </cell>
          <cell r="Q2544">
            <v>3037</v>
          </cell>
        </row>
        <row r="2545">
          <cell r="B2545" t="str">
            <v>31109042908</v>
          </cell>
          <cell r="C2545" t="str">
            <v>31109</v>
          </cell>
          <cell r="D2545">
            <v>2908</v>
          </cell>
          <cell r="E2545">
            <v>25500</v>
          </cell>
          <cell r="F2545">
            <v>2125</v>
          </cell>
          <cell r="G2545">
            <v>2125</v>
          </cell>
          <cell r="H2545">
            <v>2125</v>
          </cell>
          <cell r="I2545">
            <v>2125</v>
          </cell>
          <cell r="J2545">
            <v>2125</v>
          </cell>
          <cell r="K2545">
            <v>2125</v>
          </cell>
          <cell r="L2545">
            <v>2125</v>
          </cell>
          <cell r="M2545">
            <v>2125</v>
          </cell>
          <cell r="N2545">
            <v>2125</v>
          </cell>
          <cell r="O2545">
            <v>2125</v>
          </cell>
          <cell r="P2545">
            <v>2125</v>
          </cell>
          <cell r="Q2545">
            <v>2125</v>
          </cell>
        </row>
        <row r="2546">
          <cell r="B2546" t="str">
            <v>31109043101</v>
          </cell>
          <cell r="C2546" t="str">
            <v>31109</v>
          </cell>
          <cell r="D2546">
            <v>3101</v>
          </cell>
          <cell r="E2546">
            <v>16100</v>
          </cell>
          <cell r="F2546">
            <v>1342</v>
          </cell>
          <cell r="G2546">
            <v>1342</v>
          </cell>
          <cell r="H2546">
            <v>1342</v>
          </cell>
          <cell r="I2546">
            <v>1342</v>
          </cell>
          <cell r="J2546">
            <v>1342</v>
          </cell>
          <cell r="K2546">
            <v>1342</v>
          </cell>
          <cell r="L2546">
            <v>1342</v>
          </cell>
          <cell r="M2546">
            <v>1342</v>
          </cell>
          <cell r="N2546">
            <v>1342</v>
          </cell>
          <cell r="O2546">
            <v>1342</v>
          </cell>
          <cell r="P2546">
            <v>1342</v>
          </cell>
          <cell r="Q2546">
            <v>1338</v>
          </cell>
        </row>
        <row r="2547">
          <cell r="B2547" t="str">
            <v>31109043302</v>
          </cell>
          <cell r="C2547" t="str">
            <v>31109</v>
          </cell>
          <cell r="D2547">
            <v>3302</v>
          </cell>
          <cell r="E2547">
            <v>64900</v>
          </cell>
          <cell r="F2547">
            <v>5408</v>
          </cell>
          <cell r="G2547">
            <v>5408</v>
          </cell>
          <cell r="H2547">
            <v>5408</v>
          </cell>
          <cell r="I2547">
            <v>5408</v>
          </cell>
          <cell r="J2547">
            <v>5408</v>
          </cell>
          <cell r="K2547">
            <v>5408</v>
          </cell>
          <cell r="L2547">
            <v>5408</v>
          </cell>
          <cell r="M2547">
            <v>5408</v>
          </cell>
          <cell r="N2547">
            <v>5408</v>
          </cell>
          <cell r="O2547">
            <v>5408</v>
          </cell>
          <cell r="P2547">
            <v>5408</v>
          </cell>
          <cell r="Q2547">
            <v>5412</v>
          </cell>
        </row>
        <row r="2548">
          <cell r="B2548" t="str">
            <v>31109043303</v>
          </cell>
          <cell r="C2548" t="str">
            <v>31109</v>
          </cell>
          <cell r="D2548">
            <v>3303</v>
          </cell>
          <cell r="E2548">
            <v>8000</v>
          </cell>
          <cell r="F2548">
            <v>667</v>
          </cell>
          <cell r="G2548">
            <v>667</v>
          </cell>
          <cell r="H2548">
            <v>667</v>
          </cell>
          <cell r="I2548">
            <v>667</v>
          </cell>
          <cell r="J2548">
            <v>667</v>
          </cell>
          <cell r="K2548">
            <v>667</v>
          </cell>
          <cell r="L2548">
            <v>667</v>
          </cell>
          <cell r="M2548">
            <v>667</v>
          </cell>
          <cell r="N2548">
            <v>667</v>
          </cell>
          <cell r="O2548">
            <v>667</v>
          </cell>
          <cell r="P2548">
            <v>667</v>
          </cell>
          <cell r="Q2548">
            <v>663</v>
          </cell>
        </row>
        <row r="2549">
          <cell r="B2549" t="str">
            <v>31110042202</v>
          </cell>
          <cell r="C2549" t="str">
            <v>31110</v>
          </cell>
          <cell r="D2549">
            <v>2202</v>
          </cell>
          <cell r="E2549">
            <v>865</v>
          </cell>
          <cell r="F2549">
            <v>72</v>
          </cell>
          <cell r="G2549">
            <v>72</v>
          </cell>
          <cell r="H2549">
            <v>72</v>
          </cell>
          <cell r="I2549">
            <v>72</v>
          </cell>
          <cell r="J2549">
            <v>72</v>
          </cell>
          <cell r="K2549">
            <v>72</v>
          </cell>
          <cell r="L2549">
            <v>72</v>
          </cell>
          <cell r="M2549">
            <v>72</v>
          </cell>
          <cell r="N2549">
            <v>72</v>
          </cell>
          <cell r="O2549">
            <v>72</v>
          </cell>
          <cell r="P2549">
            <v>72</v>
          </cell>
          <cell r="Q2549">
            <v>73</v>
          </cell>
        </row>
        <row r="2550">
          <cell r="B2550" t="str">
            <v>31110042701</v>
          </cell>
          <cell r="C2550" t="str">
            <v>31110</v>
          </cell>
          <cell r="D2550">
            <v>2701</v>
          </cell>
          <cell r="E2550">
            <v>32700</v>
          </cell>
          <cell r="F2550">
            <v>2725</v>
          </cell>
          <cell r="G2550">
            <v>2725</v>
          </cell>
          <cell r="H2550">
            <v>2725</v>
          </cell>
          <cell r="I2550">
            <v>2725</v>
          </cell>
          <cell r="J2550">
            <v>2725</v>
          </cell>
          <cell r="K2550">
            <v>2725</v>
          </cell>
          <cell r="L2550">
            <v>2725</v>
          </cell>
          <cell r="M2550">
            <v>2725</v>
          </cell>
          <cell r="N2550">
            <v>2725</v>
          </cell>
          <cell r="O2550">
            <v>2725</v>
          </cell>
          <cell r="P2550">
            <v>2725</v>
          </cell>
          <cell r="Q2550">
            <v>2725</v>
          </cell>
        </row>
        <row r="2551">
          <cell r="B2551" t="str">
            <v>31110042900</v>
          </cell>
          <cell r="C2551" t="str">
            <v>31110</v>
          </cell>
          <cell r="D2551">
            <v>2900</v>
          </cell>
          <cell r="E2551">
            <v>32100</v>
          </cell>
          <cell r="F2551">
            <v>2675</v>
          </cell>
          <cell r="G2551">
            <v>2675</v>
          </cell>
          <cell r="H2551">
            <v>2675</v>
          </cell>
          <cell r="I2551">
            <v>2675</v>
          </cell>
          <cell r="J2551">
            <v>2675</v>
          </cell>
          <cell r="K2551">
            <v>2675</v>
          </cell>
          <cell r="L2551">
            <v>2675</v>
          </cell>
          <cell r="M2551">
            <v>2675</v>
          </cell>
          <cell r="N2551">
            <v>2675</v>
          </cell>
          <cell r="O2551">
            <v>2675</v>
          </cell>
          <cell r="P2551">
            <v>2675</v>
          </cell>
          <cell r="Q2551">
            <v>2675</v>
          </cell>
        </row>
        <row r="2552">
          <cell r="B2552" t="str">
            <v>31110042907</v>
          </cell>
          <cell r="C2552" t="str">
            <v>31110</v>
          </cell>
          <cell r="D2552">
            <v>2907</v>
          </cell>
          <cell r="E2552">
            <v>12800</v>
          </cell>
          <cell r="F2552">
            <v>1067</v>
          </cell>
          <cell r="G2552">
            <v>1067</v>
          </cell>
          <cell r="H2552">
            <v>1067</v>
          </cell>
          <cell r="I2552">
            <v>1067</v>
          </cell>
          <cell r="J2552">
            <v>1067</v>
          </cell>
          <cell r="K2552">
            <v>1067</v>
          </cell>
          <cell r="L2552">
            <v>1067</v>
          </cell>
          <cell r="M2552">
            <v>1067</v>
          </cell>
          <cell r="N2552">
            <v>1067</v>
          </cell>
          <cell r="O2552">
            <v>1067</v>
          </cell>
          <cell r="P2552">
            <v>1067</v>
          </cell>
          <cell r="Q2552">
            <v>1063</v>
          </cell>
        </row>
        <row r="2553">
          <cell r="B2553" t="str">
            <v>31110042908</v>
          </cell>
          <cell r="C2553" t="str">
            <v>31110</v>
          </cell>
          <cell r="D2553">
            <v>2908</v>
          </cell>
          <cell r="E2553">
            <v>5400</v>
          </cell>
          <cell r="F2553">
            <v>450</v>
          </cell>
          <cell r="G2553">
            <v>450</v>
          </cell>
          <cell r="H2553">
            <v>450</v>
          </cell>
          <cell r="I2553">
            <v>450</v>
          </cell>
          <cell r="J2553">
            <v>450</v>
          </cell>
          <cell r="K2553">
            <v>450</v>
          </cell>
          <cell r="L2553">
            <v>450</v>
          </cell>
          <cell r="M2553">
            <v>450</v>
          </cell>
          <cell r="N2553">
            <v>450</v>
          </cell>
          <cell r="O2553">
            <v>450</v>
          </cell>
          <cell r="P2553">
            <v>450</v>
          </cell>
          <cell r="Q2553">
            <v>450</v>
          </cell>
        </row>
        <row r="2554">
          <cell r="B2554" t="str">
            <v>31110043101</v>
          </cell>
          <cell r="C2554" t="str">
            <v>31110</v>
          </cell>
          <cell r="D2554">
            <v>3101</v>
          </cell>
          <cell r="E2554">
            <v>6400</v>
          </cell>
          <cell r="F2554">
            <v>533</v>
          </cell>
          <cell r="G2554">
            <v>533</v>
          </cell>
          <cell r="H2554">
            <v>533</v>
          </cell>
          <cell r="I2554">
            <v>533</v>
          </cell>
          <cell r="J2554">
            <v>533</v>
          </cell>
          <cell r="K2554">
            <v>533</v>
          </cell>
          <cell r="L2554">
            <v>533</v>
          </cell>
          <cell r="M2554">
            <v>533</v>
          </cell>
          <cell r="N2554">
            <v>533</v>
          </cell>
          <cell r="O2554">
            <v>533</v>
          </cell>
          <cell r="P2554">
            <v>533</v>
          </cell>
          <cell r="Q2554">
            <v>537</v>
          </cell>
        </row>
        <row r="2555">
          <cell r="B2555" t="str">
            <v>31110043302</v>
          </cell>
          <cell r="C2555" t="str">
            <v>31110</v>
          </cell>
          <cell r="D2555">
            <v>3302</v>
          </cell>
          <cell r="E2555">
            <v>50100</v>
          </cell>
          <cell r="F2555">
            <v>4175</v>
          </cell>
          <cell r="G2555">
            <v>4175</v>
          </cell>
          <cell r="H2555">
            <v>4175</v>
          </cell>
          <cell r="I2555">
            <v>4175</v>
          </cell>
          <cell r="J2555">
            <v>4175</v>
          </cell>
          <cell r="K2555">
            <v>4175</v>
          </cell>
          <cell r="L2555">
            <v>4175</v>
          </cell>
          <cell r="M2555">
            <v>4175</v>
          </cell>
          <cell r="N2555">
            <v>4175</v>
          </cell>
          <cell r="O2555">
            <v>4175</v>
          </cell>
          <cell r="P2555">
            <v>4175</v>
          </cell>
          <cell r="Q2555">
            <v>4175</v>
          </cell>
        </row>
        <row r="2556">
          <cell r="B2556" t="str">
            <v>31110043303</v>
          </cell>
          <cell r="C2556" t="str">
            <v>31110</v>
          </cell>
          <cell r="D2556">
            <v>3303</v>
          </cell>
          <cell r="E2556">
            <v>6400</v>
          </cell>
          <cell r="F2556">
            <v>533</v>
          </cell>
          <cell r="G2556">
            <v>533</v>
          </cell>
          <cell r="H2556">
            <v>533</v>
          </cell>
          <cell r="I2556">
            <v>533</v>
          </cell>
          <cell r="J2556">
            <v>533</v>
          </cell>
          <cell r="K2556">
            <v>533</v>
          </cell>
          <cell r="L2556">
            <v>533</v>
          </cell>
          <cell r="M2556">
            <v>533</v>
          </cell>
          <cell r="N2556">
            <v>533</v>
          </cell>
          <cell r="O2556">
            <v>533</v>
          </cell>
          <cell r="P2556">
            <v>533</v>
          </cell>
          <cell r="Q2556">
            <v>537</v>
          </cell>
        </row>
        <row r="2557">
          <cell r="B2557" t="str">
            <v>31111042202</v>
          </cell>
          <cell r="C2557" t="str">
            <v>31111</v>
          </cell>
          <cell r="D2557">
            <v>2202</v>
          </cell>
          <cell r="E2557">
            <v>150</v>
          </cell>
          <cell r="F2557">
            <v>13</v>
          </cell>
          <cell r="G2557">
            <v>13</v>
          </cell>
          <cell r="H2557">
            <v>13</v>
          </cell>
          <cell r="I2557">
            <v>13</v>
          </cell>
          <cell r="J2557">
            <v>13</v>
          </cell>
          <cell r="K2557">
            <v>13</v>
          </cell>
          <cell r="L2557">
            <v>13</v>
          </cell>
          <cell r="M2557">
            <v>13</v>
          </cell>
          <cell r="N2557">
            <v>13</v>
          </cell>
          <cell r="O2557">
            <v>13</v>
          </cell>
          <cell r="P2557">
            <v>13</v>
          </cell>
          <cell r="Q2557">
            <v>7</v>
          </cell>
        </row>
        <row r="2558">
          <cell r="B2558" t="str">
            <v>31111042701</v>
          </cell>
          <cell r="C2558" t="str">
            <v>31111</v>
          </cell>
          <cell r="D2558">
            <v>2701</v>
          </cell>
          <cell r="E2558">
            <v>55100</v>
          </cell>
          <cell r="F2558">
            <v>4592</v>
          </cell>
          <cell r="G2558">
            <v>4592</v>
          </cell>
          <cell r="H2558">
            <v>4592</v>
          </cell>
          <cell r="I2558">
            <v>4592</v>
          </cell>
          <cell r="J2558">
            <v>4592</v>
          </cell>
          <cell r="K2558">
            <v>4592</v>
          </cell>
          <cell r="L2558">
            <v>4592</v>
          </cell>
          <cell r="M2558">
            <v>4592</v>
          </cell>
          <cell r="N2558">
            <v>4592</v>
          </cell>
          <cell r="O2558">
            <v>4592</v>
          </cell>
          <cell r="P2558">
            <v>4592</v>
          </cell>
          <cell r="Q2558">
            <v>4588</v>
          </cell>
        </row>
        <row r="2559">
          <cell r="B2559" t="str">
            <v>31111042900</v>
          </cell>
          <cell r="C2559" t="str">
            <v>31111</v>
          </cell>
          <cell r="D2559">
            <v>2900</v>
          </cell>
          <cell r="E2559">
            <v>26100</v>
          </cell>
          <cell r="F2559">
            <v>2175</v>
          </cell>
          <cell r="G2559">
            <v>2175</v>
          </cell>
          <cell r="H2559">
            <v>2175</v>
          </cell>
          <cell r="I2559">
            <v>2175</v>
          </cell>
          <cell r="J2559">
            <v>2175</v>
          </cell>
          <cell r="K2559">
            <v>2175</v>
          </cell>
          <cell r="L2559">
            <v>2175</v>
          </cell>
          <cell r="M2559">
            <v>2175</v>
          </cell>
          <cell r="N2559">
            <v>2175</v>
          </cell>
          <cell r="O2559">
            <v>2175</v>
          </cell>
          <cell r="P2559">
            <v>2175</v>
          </cell>
          <cell r="Q2559">
            <v>2175</v>
          </cell>
        </row>
        <row r="2560">
          <cell r="B2560" t="str">
            <v>31111042907</v>
          </cell>
          <cell r="C2560" t="str">
            <v>31111</v>
          </cell>
          <cell r="D2560">
            <v>2907</v>
          </cell>
          <cell r="E2560">
            <v>21400</v>
          </cell>
          <cell r="F2560">
            <v>1783</v>
          </cell>
          <cell r="G2560">
            <v>1783</v>
          </cell>
          <cell r="H2560">
            <v>1783</v>
          </cell>
          <cell r="I2560">
            <v>1783</v>
          </cell>
          <cell r="J2560">
            <v>1783</v>
          </cell>
          <cell r="K2560">
            <v>1783</v>
          </cell>
          <cell r="L2560">
            <v>1783</v>
          </cell>
          <cell r="M2560">
            <v>1783</v>
          </cell>
          <cell r="N2560">
            <v>1783</v>
          </cell>
          <cell r="O2560">
            <v>1783</v>
          </cell>
          <cell r="P2560">
            <v>1783</v>
          </cell>
          <cell r="Q2560">
            <v>1787</v>
          </cell>
        </row>
        <row r="2561">
          <cell r="B2561" t="str">
            <v>31111042908</v>
          </cell>
          <cell r="C2561" t="str">
            <v>31111</v>
          </cell>
          <cell r="D2561">
            <v>2908</v>
          </cell>
          <cell r="E2561">
            <v>6400</v>
          </cell>
          <cell r="F2561">
            <v>533</v>
          </cell>
          <cell r="G2561">
            <v>533</v>
          </cell>
          <cell r="H2561">
            <v>533</v>
          </cell>
          <cell r="I2561">
            <v>533</v>
          </cell>
          <cell r="J2561">
            <v>533</v>
          </cell>
          <cell r="K2561">
            <v>533</v>
          </cell>
          <cell r="L2561">
            <v>533</v>
          </cell>
          <cell r="M2561">
            <v>533</v>
          </cell>
          <cell r="N2561">
            <v>533</v>
          </cell>
          <cell r="O2561">
            <v>533</v>
          </cell>
          <cell r="P2561">
            <v>533</v>
          </cell>
          <cell r="Q2561">
            <v>537</v>
          </cell>
        </row>
        <row r="2562">
          <cell r="B2562" t="str">
            <v>31111043101</v>
          </cell>
          <cell r="C2562" t="str">
            <v>31111</v>
          </cell>
          <cell r="D2562">
            <v>3101</v>
          </cell>
          <cell r="E2562">
            <v>38500</v>
          </cell>
          <cell r="F2562">
            <v>3208</v>
          </cell>
          <cell r="G2562">
            <v>3208</v>
          </cell>
          <cell r="H2562">
            <v>3208</v>
          </cell>
          <cell r="I2562">
            <v>3208</v>
          </cell>
          <cell r="J2562">
            <v>3208</v>
          </cell>
          <cell r="K2562">
            <v>3208</v>
          </cell>
          <cell r="L2562">
            <v>3208</v>
          </cell>
          <cell r="M2562">
            <v>3208</v>
          </cell>
          <cell r="N2562">
            <v>3208</v>
          </cell>
          <cell r="O2562">
            <v>3208</v>
          </cell>
          <cell r="P2562">
            <v>3208</v>
          </cell>
          <cell r="Q2562">
            <v>3212</v>
          </cell>
        </row>
        <row r="2563">
          <cell r="B2563" t="str">
            <v>31111043302</v>
          </cell>
          <cell r="C2563" t="str">
            <v>31111</v>
          </cell>
          <cell r="D2563">
            <v>3302</v>
          </cell>
          <cell r="E2563">
            <v>54900</v>
          </cell>
          <cell r="F2563">
            <v>4575</v>
          </cell>
          <cell r="G2563">
            <v>4575</v>
          </cell>
          <cell r="H2563">
            <v>4575</v>
          </cell>
          <cell r="I2563">
            <v>4575</v>
          </cell>
          <cell r="J2563">
            <v>4575</v>
          </cell>
          <cell r="K2563">
            <v>4575</v>
          </cell>
          <cell r="L2563">
            <v>4575</v>
          </cell>
          <cell r="M2563">
            <v>4575</v>
          </cell>
          <cell r="N2563">
            <v>4575</v>
          </cell>
          <cell r="O2563">
            <v>4575</v>
          </cell>
          <cell r="P2563">
            <v>4575</v>
          </cell>
          <cell r="Q2563">
            <v>4575</v>
          </cell>
        </row>
        <row r="2564">
          <cell r="B2564" t="str">
            <v>31111043303</v>
          </cell>
          <cell r="C2564" t="str">
            <v>31111</v>
          </cell>
          <cell r="D2564">
            <v>3303</v>
          </cell>
          <cell r="E2564">
            <v>2600</v>
          </cell>
          <cell r="F2564">
            <v>217</v>
          </cell>
          <cell r="G2564">
            <v>217</v>
          </cell>
          <cell r="H2564">
            <v>217</v>
          </cell>
          <cell r="I2564">
            <v>217</v>
          </cell>
          <cell r="J2564">
            <v>217</v>
          </cell>
          <cell r="K2564">
            <v>217</v>
          </cell>
          <cell r="L2564">
            <v>217</v>
          </cell>
          <cell r="M2564">
            <v>217</v>
          </cell>
          <cell r="N2564">
            <v>217</v>
          </cell>
          <cell r="O2564">
            <v>217</v>
          </cell>
          <cell r="P2564">
            <v>217</v>
          </cell>
          <cell r="Q2564">
            <v>213</v>
          </cell>
        </row>
        <row r="2565">
          <cell r="B2565" t="str">
            <v>31200031302</v>
          </cell>
          <cell r="C2565" t="str">
            <v>31200</v>
          </cell>
          <cell r="D2565">
            <v>1302</v>
          </cell>
          <cell r="E2565">
            <v>54300</v>
          </cell>
          <cell r="F2565">
            <v>4525</v>
          </cell>
          <cell r="G2565">
            <v>4525</v>
          </cell>
          <cell r="H2565">
            <v>4525</v>
          </cell>
          <cell r="I2565">
            <v>4525</v>
          </cell>
          <cell r="J2565">
            <v>4525</v>
          </cell>
          <cell r="K2565">
            <v>4525</v>
          </cell>
          <cell r="L2565">
            <v>4525</v>
          </cell>
          <cell r="M2565">
            <v>4525</v>
          </cell>
          <cell r="N2565">
            <v>4525</v>
          </cell>
          <cell r="O2565">
            <v>4525</v>
          </cell>
          <cell r="P2565">
            <v>4525</v>
          </cell>
          <cell r="Q2565">
            <v>4525</v>
          </cell>
        </row>
        <row r="2566">
          <cell r="B2566" t="str">
            <v>31200032103</v>
          </cell>
          <cell r="C2566" t="str">
            <v>31200</v>
          </cell>
          <cell r="D2566">
            <v>2103</v>
          </cell>
          <cell r="E2566">
            <v>125300</v>
          </cell>
          <cell r="F2566">
            <v>10442</v>
          </cell>
          <cell r="G2566">
            <v>10442</v>
          </cell>
          <cell r="H2566">
            <v>10442</v>
          </cell>
          <cell r="I2566">
            <v>10442</v>
          </cell>
          <cell r="J2566">
            <v>10442</v>
          </cell>
          <cell r="K2566">
            <v>10442</v>
          </cell>
          <cell r="L2566">
            <v>10442</v>
          </cell>
          <cell r="M2566">
            <v>10442</v>
          </cell>
          <cell r="N2566">
            <v>10442</v>
          </cell>
          <cell r="O2566">
            <v>10442</v>
          </cell>
          <cell r="P2566">
            <v>10442</v>
          </cell>
          <cell r="Q2566">
            <v>10438</v>
          </cell>
        </row>
        <row r="2567">
          <cell r="B2567" t="str">
            <v>31200032202</v>
          </cell>
          <cell r="C2567" t="str">
            <v>31200</v>
          </cell>
          <cell r="D2567">
            <v>2202</v>
          </cell>
          <cell r="E2567">
            <v>46836</v>
          </cell>
          <cell r="F2567">
            <v>3903</v>
          </cell>
          <cell r="G2567">
            <v>3903</v>
          </cell>
          <cell r="H2567">
            <v>3903</v>
          </cell>
          <cell r="I2567">
            <v>3903</v>
          </cell>
          <cell r="J2567">
            <v>3903</v>
          </cell>
          <cell r="K2567">
            <v>3903</v>
          </cell>
          <cell r="L2567">
            <v>3903</v>
          </cell>
          <cell r="M2567">
            <v>3903</v>
          </cell>
          <cell r="N2567">
            <v>3903</v>
          </cell>
          <cell r="O2567">
            <v>3903</v>
          </cell>
          <cell r="P2567">
            <v>3903</v>
          </cell>
          <cell r="Q2567">
            <v>3903</v>
          </cell>
        </row>
        <row r="2568">
          <cell r="B2568" t="str">
            <v>31200032207</v>
          </cell>
          <cell r="C2568" t="str">
            <v>31200</v>
          </cell>
          <cell r="D2568">
            <v>2207</v>
          </cell>
          <cell r="E2568">
            <v>37807</v>
          </cell>
          <cell r="F2568">
            <v>3151</v>
          </cell>
          <cell r="G2568">
            <v>3151</v>
          </cell>
          <cell r="H2568">
            <v>3151</v>
          </cell>
          <cell r="I2568">
            <v>3151</v>
          </cell>
          <cell r="J2568">
            <v>3151</v>
          </cell>
          <cell r="K2568">
            <v>3151</v>
          </cell>
          <cell r="L2568">
            <v>3151</v>
          </cell>
          <cell r="M2568">
            <v>3151</v>
          </cell>
          <cell r="N2568">
            <v>3151</v>
          </cell>
          <cell r="O2568">
            <v>3151</v>
          </cell>
          <cell r="P2568">
            <v>3151</v>
          </cell>
          <cell r="Q2568">
            <v>3146</v>
          </cell>
        </row>
        <row r="2569">
          <cell r="B2569" t="str">
            <v>31200032208</v>
          </cell>
          <cell r="C2569" t="str">
            <v>31200</v>
          </cell>
          <cell r="D2569">
            <v>2208</v>
          </cell>
          <cell r="E2569">
            <v>2462</v>
          </cell>
          <cell r="F2569">
            <v>205</v>
          </cell>
          <cell r="G2569">
            <v>205</v>
          </cell>
          <cell r="H2569">
            <v>205</v>
          </cell>
          <cell r="I2569">
            <v>205</v>
          </cell>
          <cell r="J2569">
            <v>205</v>
          </cell>
          <cell r="K2569">
            <v>205</v>
          </cell>
          <cell r="L2569">
            <v>205</v>
          </cell>
          <cell r="M2569">
            <v>205</v>
          </cell>
          <cell r="N2569">
            <v>205</v>
          </cell>
          <cell r="O2569">
            <v>205</v>
          </cell>
          <cell r="P2569">
            <v>205</v>
          </cell>
          <cell r="Q2569">
            <v>207</v>
          </cell>
        </row>
        <row r="2570">
          <cell r="B2570" t="str">
            <v>31200032306</v>
          </cell>
          <cell r="C2570" t="str">
            <v>31200</v>
          </cell>
          <cell r="D2570">
            <v>2306</v>
          </cell>
          <cell r="E2570">
            <v>7200</v>
          </cell>
          <cell r="F2570">
            <v>600</v>
          </cell>
          <cell r="G2570">
            <v>600</v>
          </cell>
          <cell r="H2570">
            <v>600</v>
          </cell>
          <cell r="I2570">
            <v>600</v>
          </cell>
          <cell r="J2570">
            <v>600</v>
          </cell>
          <cell r="K2570">
            <v>600</v>
          </cell>
          <cell r="L2570">
            <v>600</v>
          </cell>
          <cell r="M2570">
            <v>600</v>
          </cell>
          <cell r="N2570">
            <v>600</v>
          </cell>
          <cell r="O2570">
            <v>600</v>
          </cell>
          <cell r="P2570">
            <v>600</v>
          </cell>
          <cell r="Q2570">
            <v>600</v>
          </cell>
        </row>
        <row r="2571">
          <cell r="B2571" t="str">
            <v>31200032701</v>
          </cell>
          <cell r="C2571" t="str">
            <v>31200</v>
          </cell>
          <cell r="D2571">
            <v>2701</v>
          </cell>
          <cell r="E2571">
            <v>43200</v>
          </cell>
          <cell r="F2571">
            <v>3600</v>
          </cell>
          <cell r="G2571">
            <v>3600</v>
          </cell>
          <cell r="H2571">
            <v>3600</v>
          </cell>
          <cell r="I2571">
            <v>3600</v>
          </cell>
          <cell r="J2571">
            <v>3600</v>
          </cell>
          <cell r="K2571">
            <v>3600</v>
          </cell>
          <cell r="L2571">
            <v>3600</v>
          </cell>
          <cell r="M2571">
            <v>3600</v>
          </cell>
          <cell r="N2571">
            <v>3600</v>
          </cell>
          <cell r="O2571">
            <v>3600</v>
          </cell>
          <cell r="P2571">
            <v>3600</v>
          </cell>
          <cell r="Q2571">
            <v>3600</v>
          </cell>
        </row>
        <row r="2572">
          <cell r="B2572" t="str">
            <v>31200032702</v>
          </cell>
          <cell r="C2572" t="str">
            <v>31200</v>
          </cell>
          <cell r="D2572">
            <v>2702</v>
          </cell>
          <cell r="E2572">
            <v>14100</v>
          </cell>
          <cell r="F2572">
            <v>1175</v>
          </cell>
          <cell r="G2572">
            <v>1175</v>
          </cell>
          <cell r="H2572">
            <v>1175</v>
          </cell>
          <cell r="I2572">
            <v>1175</v>
          </cell>
          <cell r="J2572">
            <v>1175</v>
          </cell>
          <cell r="K2572">
            <v>1175</v>
          </cell>
          <cell r="L2572">
            <v>1175</v>
          </cell>
          <cell r="M2572">
            <v>1175</v>
          </cell>
          <cell r="N2572">
            <v>1175</v>
          </cell>
          <cell r="O2572">
            <v>1175</v>
          </cell>
          <cell r="P2572">
            <v>1175</v>
          </cell>
          <cell r="Q2572">
            <v>1175</v>
          </cell>
        </row>
        <row r="2573">
          <cell r="B2573" t="str">
            <v>31200032705</v>
          </cell>
          <cell r="C2573" t="str">
            <v>31200</v>
          </cell>
          <cell r="D2573">
            <v>2705</v>
          </cell>
          <cell r="E2573">
            <v>7100</v>
          </cell>
          <cell r="F2573">
            <v>592</v>
          </cell>
          <cell r="G2573">
            <v>592</v>
          </cell>
          <cell r="H2573">
            <v>592</v>
          </cell>
          <cell r="I2573">
            <v>592</v>
          </cell>
          <cell r="J2573">
            <v>592</v>
          </cell>
          <cell r="K2573">
            <v>592</v>
          </cell>
          <cell r="L2573">
            <v>592</v>
          </cell>
          <cell r="M2573">
            <v>592</v>
          </cell>
          <cell r="N2573">
            <v>592</v>
          </cell>
          <cell r="O2573">
            <v>592</v>
          </cell>
          <cell r="P2573">
            <v>592</v>
          </cell>
          <cell r="Q2573">
            <v>588</v>
          </cell>
        </row>
        <row r="2574">
          <cell r="B2574" t="str">
            <v>31200032800</v>
          </cell>
          <cell r="C2574" t="str">
            <v>31200</v>
          </cell>
          <cell r="D2574">
            <v>2800</v>
          </cell>
          <cell r="E2574">
            <v>15100</v>
          </cell>
          <cell r="F2574">
            <v>1258</v>
          </cell>
          <cell r="G2574">
            <v>1258</v>
          </cell>
          <cell r="H2574">
            <v>1258</v>
          </cell>
          <cell r="I2574">
            <v>1258</v>
          </cell>
          <cell r="J2574">
            <v>1258</v>
          </cell>
          <cell r="K2574">
            <v>1258</v>
          </cell>
          <cell r="L2574">
            <v>1258</v>
          </cell>
          <cell r="M2574">
            <v>1258</v>
          </cell>
          <cell r="N2574">
            <v>1258</v>
          </cell>
          <cell r="O2574">
            <v>1258</v>
          </cell>
          <cell r="P2574">
            <v>1258</v>
          </cell>
          <cell r="Q2574">
            <v>1262</v>
          </cell>
        </row>
        <row r="2575">
          <cell r="B2575" t="str">
            <v>31200032900</v>
          </cell>
          <cell r="C2575" t="str">
            <v>31200</v>
          </cell>
          <cell r="D2575">
            <v>2900</v>
          </cell>
          <cell r="E2575">
            <v>105000</v>
          </cell>
          <cell r="F2575">
            <v>8750</v>
          </cell>
          <cell r="G2575">
            <v>8750</v>
          </cell>
          <cell r="H2575">
            <v>8750</v>
          </cell>
          <cell r="I2575">
            <v>8750</v>
          </cell>
          <cell r="J2575">
            <v>8750</v>
          </cell>
          <cell r="K2575">
            <v>8750</v>
          </cell>
          <cell r="L2575">
            <v>8750</v>
          </cell>
          <cell r="M2575">
            <v>8750</v>
          </cell>
          <cell r="N2575">
            <v>8750</v>
          </cell>
          <cell r="O2575">
            <v>8750</v>
          </cell>
          <cell r="P2575">
            <v>8750</v>
          </cell>
          <cell r="Q2575">
            <v>8750</v>
          </cell>
        </row>
        <row r="2576">
          <cell r="B2576" t="str">
            <v>31200032907</v>
          </cell>
          <cell r="C2576" t="str">
            <v>31200</v>
          </cell>
          <cell r="D2576">
            <v>2907</v>
          </cell>
          <cell r="E2576">
            <v>107000</v>
          </cell>
          <cell r="F2576">
            <v>8917</v>
          </cell>
          <cell r="G2576">
            <v>8917</v>
          </cell>
          <cell r="H2576">
            <v>8917</v>
          </cell>
          <cell r="I2576">
            <v>8917</v>
          </cell>
          <cell r="J2576">
            <v>8917</v>
          </cell>
          <cell r="K2576">
            <v>8917</v>
          </cell>
          <cell r="L2576">
            <v>8917</v>
          </cell>
          <cell r="M2576">
            <v>8917</v>
          </cell>
          <cell r="N2576">
            <v>8917</v>
          </cell>
          <cell r="O2576">
            <v>8917</v>
          </cell>
          <cell r="P2576">
            <v>8917</v>
          </cell>
          <cell r="Q2576">
            <v>8913</v>
          </cell>
        </row>
        <row r="2577">
          <cell r="B2577" t="str">
            <v>31200032908</v>
          </cell>
          <cell r="C2577" t="str">
            <v>31200</v>
          </cell>
          <cell r="D2577">
            <v>2908</v>
          </cell>
          <cell r="E2577">
            <v>159200</v>
          </cell>
          <cell r="F2577">
            <v>13267</v>
          </cell>
          <cell r="G2577">
            <v>13267</v>
          </cell>
          <cell r="H2577">
            <v>13267</v>
          </cell>
          <cell r="I2577">
            <v>13267</v>
          </cell>
          <cell r="J2577">
            <v>13267</v>
          </cell>
          <cell r="K2577">
            <v>13267</v>
          </cell>
          <cell r="L2577">
            <v>13267</v>
          </cell>
          <cell r="M2577">
            <v>13267</v>
          </cell>
          <cell r="N2577">
            <v>13267</v>
          </cell>
          <cell r="O2577">
            <v>13267</v>
          </cell>
          <cell r="P2577">
            <v>13267</v>
          </cell>
          <cell r="Q2577">
            <v>13263</v>
          </cell>
        </row>
        <row r="2578">
          <cell r="B2578" t="str">
            <v>31200033101</v>
          </cell>
          <cell r="C2578" t="str">
            <v>31200</v>
          </cell>
          <cell r="D2578">
            <v>3101</v>
          </cell>
          <cell r="E2578">
            <v>57600</v>
          </cell>
          <cell r="F2578">
            <v>4800</v>
          </cell>
          <cell r="G2578">
            <v>4800</v>
          </cell>
          <cell r="H2578">
            <v>4800</v>
          </cell>
          <cell r="I2578">
            <v>4800</v>
          </cell>
          <cell r="J2578">
            <v>4800</v>
          </cell>
          <cell r="K2578">
            <v>4800</v>
          </cell>
          <cell r="L2578">
            <v>4800</v>
          </cell>
          <cell r="M2578">
            <v>4800</v>
          </cell>
          <cell r="N2578">
            <v>4800</v>
          </cell>
          <cell r="O2578">
            <v>4800</v>
          </cell>
          <cell r="P2578">
            <v>4800</v>
          </cell>
          <cell r="Q2578">
            <v>4800</v>
          </cell>
        </row>
        <row r="2579">
          <cell r="B2579" t="str">
            <v>31200033103</v>
          </cell>
          <cell r="C2579" t="str">
            <v>31200</v>
          </cell>
          <cell r="D2579">
            <v>3103</v>
          </cell>
          <cell r="E2579">
            <v>70500</v>
          </cell>
          <cell r="F2579">
            <v>5875</v>
          </cell>
          <cell r="G2579">
            <v>5875</v>
          </cell>
          <cell r="H2579">
            <v>5875</v>
          </cell>
          <cell r="I2579">
            <v>5875</v>
          </cell>
          <cell r="J2579">
            <v>5875</v>
          </cell>
          <cell r="K2579">
            <v>5875</v>
          </cell>
          <cell r="L2579">
            <v>5875</v>
          </cell>
          <cell r="M2579">
            <v>5875</v>
          </cell>
          <cell r="N2579">
            <v>5875</v>
          </cell>
          <cell r="O2579">
            <v>5875</v>
          </cell>
          <cell r="P2579">
            <v>5875</v>
          </cell>
          <cell r="Q2579">
            <v>5875</v>
          </cell>
        </row>
        <row r="2580">
          <cell r="B2580" t="str">
            <v>31200033302</v>
          </cell>
          <cell r="C2580" t="str">
            <v>31200</v>
          </cell>
          <cell r="D2580">
            <v>3302</v>
          </cell>
          <cell r="E2580">
            <v>143900</v>
          </cell>
          <cell r="F2580">
            <v>11992</v>
          </cell>
          <cell r="G2580">
            <v>11992</v>
          </cell>
          <cell r="H2580">
            <v>11992</v>
          </cell>
          <cell r="I2580">
            <v>11992</v>
          </cell>
          <cell r="J2580">
            <v>11992</v>
          </cell>
          <cell r="K2580">
            <v>11992</v>
          </cell>
          <cell r="L2580">
            <v>11992</v>
          </cell>
          <cell r="M2580">
            <v>11992</v>
          </cell>
          <cell r="N2580">
            <v>11992</v>
          </cell>
          <cell r="O2580">
            <v>11992</v>
          </cell>
          <cell r="P2580">
            <v>11992</v>
          </cell>
          <cell r="Q2580">
            <v>11988</v>
          </cell>
        </row>
        <row r="2581">
          <cell r="B2581" t="str">
            <v>31200033303</v>
          </cell>
          <cell r="C2581" t="str">
            <v>31200</v>
          </cell>
          <cell r="D2581">
            <v>3303</v>
          </cell>
          <cell r="E2581">
            <v>21500</v>
          </cell>
          <cell r="F2581">
            <v>1792</v>
          </cell>
          <cell r="G2581">
            <v>1792</v>
          </cell>
          <cell r="H2581">
            <v>1792</v>
          </cell>
          <cell r="I2581">
            <v>1792</v>
          </cell>
          <cell r="J2581">
            <v>1792</v>
          </cell>
          <cell r="K2581">
            <v>1792</v>
          </cell>
          <cell r="L2581">
            <v>1792</v>
          </cell>
          <cell r="M2581">
            <v>1792</v>
          </cell>
          <cell r="N2581">
            <v>1792</v>
          </cell>
          <cell r="O2581">
            <v>1792</v>
          </cell>
          <cell r="P2581">
            <v>1792</v>
          </cell>
          <cell r="Q2581">
            <v>1788</v>
          </cell>
        </row>
        <row r="2582">
          <cell r="B2582" t="str">
            <v>30400041302</v>
          </cell>
          <cell r="C2582" t="str">
            <v>30400</v>
          </cell>
          <cell r="D2582">
            <v>1302</v>
          </cell>
          <cell r="E2582">
            <v>117300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</row>
        <row r="2583">
          <cell r="B2583" t="str">
            <v>30400042103</v>
          </cell>
          <cell r="C2583" t="str">
            <v>30400</v>
          </cell>
          <cell r="D2583">
            <v>2103</v>
          </cell>
          <cell r="E2583">
            <v>2400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</row>
        <row r="2584">
          <cell r="B2584" t="str">
            <v>30400042201</v>
          </cell>
          <cell r="C2584" t="str">
            <v>30400</v>
          </cell>
          <cell r="D2584">
            <v>2201</v>
          </cell>
          <cell r="E2584">
            <v>3000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</row>
        <row r="2585">
          <cell r="B2585" t="str">
            <v>30400042202</v>
          </cell>
          <cell r="C2585" t="str">
            <v>30400</v>
          </cell>
          <cell r="D2585">
            <v>2202</v>
          </cell>
          <cell r="E2585">
            <v>250801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</row>
        <row r="2586">
          <cell r="B2586" t="str">
            <v>30400042207</v>
          </cell>
          <cell r="C2586" t="str">
            <v>30400</v>
          </cell>
          <cell r="D2586">
            <v>2207</v>
          </cell>
          <cell r="E2586">
            <v>73754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</row>
        <row r="2587">
          <cell r="B2587" t="str">
            <v>30400042208</v>
          </cell>
          <cell r="C2587" t="str">
            <v>30400</v>
          </cell>
          <cell r="D2587">
            <v>2208</v>
          </cell>
          <cell r="E2587">
            <v>25623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</row>
        <row r="2588">
          <cell r="B2588" t="str">
            <v>30400042502</v>
          </cell>
          <cell r="C2588" t="str">
            <v>30400</v>
          </cell>
          <cell r="D2588">
            <v>2502</v>
          </cell>
          <cell r="E2588">
            <v>786722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</row>
        <row r="2589">
          <cell r="B2589" t="str">
            <v>30400042701</v>
          </cell>
          <cell r="C2589" t="str">
            <v>30400</v>
          </cell>
          <cell r="D2589">
            <v>2701</v>
          </cell>
          <cell r="E2589">
            <v>55500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</row>
        <row r="2590">
          <cell r="B2590" t="str">
            <v>30400042705</v>
          </cell>
          <cell r="C2590" t="str">
            <v>30400</v>
          </cell>
          <cell r="D2590">
            <v>2705</v>
          </cell>
          <cell r="E2590">
            <v>10700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</row>
        <row r="2591">
          <cell r="B2591" t="str">
            <v>30400042800</v>
          </cell>
          <cell r="C2591" t="str">
            <v>30400</v>
          </cell>
          <cell r="D2591">
            <v>2800</v>
          </cell>
          <cell r="E2591">
            <v>583100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</row>
        <row r="2592">
          <cell r="B2592" t="str">
            <v>30400042900</v>
          </cell>
          <cell r="C2592" t="str">
            <v>30400</v>
          </cell>
          <cell r="D2592">
            <v>2900</v>
          </cell>
          <cell r="E2592">
            <v>133300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</row>
        <row r="2593">
          <cell r="B2593" t="str">
            <v>30400042907</v>
          </cell>
          <cell r="C2593" t="str">
            <v>30400</v>
          </cell>
          <cell r="D2593">
            <v>2907</v>
          </cell>
          <cell r="E2593">
            <v>196700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</row>
        <row r="2594">
          <cell r="B2594" t="str">
            <v>30400042908</v>
          </cell>
          <cell r="C2594" t="str">
            <v>30400</v>
          </cell>
          <cell r="D2594">
            <v>2908</v>
          </cell>
          <cell r="E2594">
            <v>104400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</row>
        <row r="2595">
          <cell r="B2595" t="str">
            <v>30400042913</v>
          </cell>
          <cell r="C2595" t="str">
            <v>30400</v>
          </cell>
          <cell r="D2595">
            <v>2913</v>
          </cell>
          <cell r="E2595">
            <v>1000000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</row>
        <row r="2596">
          <cell r="B2596" t="str">
            <v>30400043101</v>
          </cell>
          <cell r="C2596" t="str">
            <v>30400</v>
          </cell>
          <cell r="D2596">
            <v>3101</v>
          </cell>
          <cell r="E2596">
            <v>80500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</row>
        <row r="2597">
          <cell r="B2597" t="str">
            <v>30400043103</v>
          </cell>
          <cell r="C2597" t="str">
            <v>30400</v>
          </cell>
          <cell r="D2597">
            <v>3103</v>
          </cell>
          <cell r="E2597">
            <v>13400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</row>
        <row r="2598">
          <cell r="B2598" t="str">
            <v>30400043106</v>
          </cell>
          <cell r="C2598" t="str">
            <v>30400</v>
          </cell>
          <cell r="D2598">
            <v>3106</v>
          </cell>
          <cell r="E2598">
            <v>1800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</row>
        <row r="2599">
          <cell r="B2599" t="str">
            <v>30400043302</v>
          </cell>
          <cell r="C2599" t="str">
            <v>30400</v>
          </cell>
          <cell r="D2599">
            <v>3302</v>
          </cell>
          <cell r="E2599">
            <v>127100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</row>
        <row r="2600">
          <cell r="B2600" t="str">
            <v>30400043303</v>
          </cell>
          <cell r="C2600" t="str">
            <v>30400</v>
          </cell>
          <cell r="D2600">
            <v>3303</v>
          </cell>
          <cell r="E2600">
            <v>58600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</row>
        <row r="2601">
          <cell r="B2601" t="str">
            <v>30404041302</v>
          </cell>
          <cell r="C2601" t="str">
            <v>30404</v>
          </cell>
          <cell r="D2601">
            <v>1302</v>
          </cell>
          <cell r="E2601">
            <v>162400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</row>
        <row r="2602">
          <cell r="B2602" t="str">
            <v>30404042103</v>
          </cell>
          <cell r="C2602" t="str">
            <v>30404</v>
          </cell>
          <cell r="D2602">
            <v>2103</v>
          </cell>
          <cell r="E2602">
            <v>8400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</row>
        <row r="2603">
          <cell r="B2603" t="str">
            <v>30404042201</v>
          </cell>
          <cell r="C2603" t="str">
            <v>30404</v>
          </cell>
          <cell r="D2603">
            <v>2201</v>
          </cell>
          <cell r="E2603">
            <v>1800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</row>
        <row r="2604">
          <cell r="B2604" t="str">
            <v>30404042202</v>
          </cell>
          <cell r="C2604" t="str">
            <v>30404</v>
          </cell>
          <cell r="D2604">
            <v>2202</v>
          </cell>
          <cell r="E2604">
            <v>58204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</row>
        <row r="2605">
          <cell r="B2605" t="str">
            <v>30404042207</v>
          </cell>
          <cell r="C2605" t="str">
            <v>30404</v>
          </cell>
          <cell r="D2605">
            <v>2207</v>
          </cell>
          <cell r="E2605">
            <v>62699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</row>
        <row r="2606">
          <cell r="B2606" t="str">
            <v>30404042208</v>
          </cell>
          <cell r="C2606" t="str">
            <v>30404</v>
          </cell>
          <cell r="D2606">
            <v>2208</v>
          </cell>
          <cell r="E2606">
            <v>5712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</row>
        <row r="2607">
          <cell r="B2607" t="str">
            <v>30404042306</v>
          </cell>
          <cell r="C2607" t="str">
            <v>30404</v>
          </cell>
          <cell r="D2607">
            <v>2306</v>
          </cell>
          <cell r="E2607">
            <v>89450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</row>
        <row r="2608">
          <cell r="B2608" t="str">
            <v>30404042701</v>
          </cell>
          <cell r="C2608" t="str">
            <v>30404</v>
          </cell>
          <cell r="D2608">
            <v>2701</v>
          </cell>
          <cell r="E2608">
            <v>48000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</row>
        <row r="2609">
          <cell r="B2609" t="str">
            <v>30404042702</v>
          </cell>
          <cell r="C2609" t="str">
            <v>30404</v>
          </cell>
          <cell r="D2609">
            <v>2702</v>
          </cell>
          <cell r="E2609">
            <v>5900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</row>
        <row r="2610">
          <cell r="B2610" t="str">
            <v>30404042705</v>
          </cell>
          <cell r="C2610" t="str">
            <v>30404</v>
          </cell>
          <cell r="D2610">
            <v>2705</v>
          </cell>
          <cell r="E2610">
            <v>13400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</row>
        <row r="2611">
          <cell r="B2611" t="str">
            <v>30404042900</v>
          </cell>
          <cell r="C2611" t="str">
            <v>30404</v>
          </cell>
          <cell r="D2611">
            <v>2900</v>
          </cell>
          <cell r="E2611">
            <v>55500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</row>
        <row r="2612">
          <cell r="B2612" t="str">
            <v>30404042907</v>
          </cell>
          <cell r="C2612" t="str">
            <v>30404</v>
          </cell>
          <cell r="D2612">
            <v>2907</v>
          </cell>
          <cell r="E2612">
            <v>63700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</row>
        <row r="2613">
          <cell r="B2613" t="str">
            <v>30404042908</v>
          </cell>
          <cell r="C2613" t="str">
            <v>30404</v>
          </cell>
          <cell r="D2613">
            <v>2908</v>
          </cell>
          <cell r="E2613">
            <v>60000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</row>
        <row r="2614">
          <cell r="B2614" t="str">
            <v>30404043101</v>
          </cell>
          <cell r="C2614" t="str">
            <v>30404</v>
          </cell>
          <cell r="D2614">
            <v>3101</v>
          </cell>
          <cell r="E2614">
            <v>26000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</row>
        <row r="2615">
          <cell r="B2615" t="str">
            <v>30404043103</v>
          </cell>
          <cell r="C2615" t="str">
            <v>30404</v>
          </cell>
          <cell r="D2615">
            <v>3103</v>
          </cell>
          <cell r="E2615">
            <v>87550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</row>
        <row r="2616">
          <cell r="B2616" t="str">
            <v>30404043106</v>
          </cell>
          <cell r="C2616" t="str">
            <v>30404</v>
          </cell>
          <cell r="D2616">
            <v>3106</v>
          </cell>
          <cell r="E2616">
            <v>10000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</row>
        <row r="2617">
          <cell r="B2617" t="str">
            <v>30404043302</v>
          </cell>
          <cell r="C2617" t="str">
            <v>30404</v>
          </cell>
          <cell r="D2617">
            <v>3302</v>
          </cell>
          <cell r="E2617">
            <v>77300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</row>
        <row r="2618">
          <cell r="B2618" t="str">
            <v>30404043303</v>
          </cell>
          <cell r="C2618" t="str">
            <v>30404</v>
          </cell>
          <cell r="D2618">
            <v>3303</v>
          </cell>
          <cell r="E2618">
            <v>10600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</row>
        <row r="2619">
          <cell r="B2619" t="str">
            <v>30405041302</v>
          </cell>
          <cell r="C2619" t="str">
            <v>30405</v>
          </cell>
          <cell r="D2619">
            <v>1302</v>
          </cell>
          <cell r="E2619">
            <v>350100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</row>
        <row r="2620">
          <cell r="B2620" t="str">
            <v>30405042103</v>
          </cell>
          <cell r="C2620" t="str">
            <v>30405</v>
          </cell>
          <cell r="D2620">
            <v>2103</v>
          </cell>
          <cell r="E2620">
            <v>46300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</row>
        <row r="2621">
          <cell r="B2621" t="str">
            <v>30405042202</v>
          </cell>
          <cell r="C2621" t="str">
            <v>30405</v>
          </cell>
          <cell r="D2621">
            <v>2202</v>
          </cell>
          <cell r="E2621">
            <v>142146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</row>
        <row r="2622">
          <cell r="B2622" t="str">
            <v>30405042207</v>
          </cell>
          <cell r="C2622" t="str">
            <v>30405</v>
          </cell>
          <cell r="D2622">
            <v>2207</v>
          </cell>
          <cell r="E2622">
            <v>10378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</row>
        <row r="2623">
          <cell r="B2623" t="str">
            <v>30405042208</v>
          </cell>
          <cell r="C2623" t="str">
            <v>30405</v>
          </cell>
          <cell r="D2623">
            <v>2208</v>
          </cell>
          <cell r="E2623">
            <v>3196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</row>
        <row r="2624">
          <cell r="B2624" t="str">
            <v>30405042306</v>
          </cell>
          <cell r="C2624" t="str">
            <v>30405</v>
          </cell>
          <cell r="D2624">
            <v>2306</v>
          </cell>
          <cell r="E2624">
            <v>53500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</row>
        <row r="2625">
          <cell r="B2625" t="str">
            <v>30405042701</v>
          </cell>
          <cell r="C2625" t="str">
            <v>30405</v>
          </cell>
          <cell r="D2625">
            <v>2701</v>
          </cell>
          <cell r="E2625">
            <v>83100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</row>
        <row r="2626">
          <cell r="B2626" t="str">
            <v>30405042702</v>
          </cell>
          <cell r="C2626" t="str">
            <v>30405</v>
          </cell>
          <cell r="D2626">
            <v>2702</v>
          </cell>
          <cell r="E2626">
            <v>58500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</row>
        <row r="2627">
          <cell r="B2627" t="str">
            <v>30405042705</v>
          </cell>
          <cell r="C2627" t="str">
            <v>30405</v>
          </cell>
          <cell r="D2627">
            <v>2705</v>
          </cell>
          <cell r="E2627">
            <v>157500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</row>
        <row r="2628">
          <cell r="B2628" t="str">
            <v>30405042900</v>
          </cell>
          <cell r="C2628" t="str">
            <v>30405</v>
          </cell>
          <cell r="D2628">
            <v>2900</v>
          </cell>
          <cell r="E2628">
            <v>112950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</row>
        <row r="2629">
          <cell r="B2629" t="str">
            <v>30405042907</v>
          </cell>
          <cell r="C2629" t="str">
            <v>30405</v>
          </cell>
          <cell r="D2629">
            <v>2907</v>
          </cell>
          <cell r="E2629">
            <v>108100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</row>
        <row r="2630">
          <cell r="B2630" t="str">
            <v>30405042908</v>
          </cell>
          <cell r="C2630" t="str">
            <v>30405</v>
          </cell>
          <cell r="D2630">
            <v>2908</v>
          </cell>
          <cell r="E2630">
            <v>25700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</row>
        <row r="2631">
          <cell r="B2631" t="str">
            <v>30405043101</v>
          </cell>
          <cell r="C2631" t="str">
            <v>30405</v>
          </cell>
          <cell r="D2631">
            <v>3101</v>
          </cell>
          <cell r="E2631">
            <v>142900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</row>
        <row r="2632">
          <cell r="B2632" t="str">
            <v>30405043103</v>
          </cell>
          <cell r="C2632" t="str">
            <v>30405</v>
          </cell>
          <cell r="D2632">
            <v>3103</v>
          </cell>
          <cell r="E2632">
            <v>69250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</row>
        <row r="2633">
          <cell r="B2633" t="str">
            <v>30405043106</v>
          </cell>
          <cell r="C2633" t="str">
            <v>30405</v>
          </cell>
          <cell r="D2633">
            <v>3106</v>
          </cell>
          <cell r="E2633">
            <v>1300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</row>
        <row r="2634">
          <cell r="B2634" t="str">
            <v>30405043302</v>
          </cell>
          <cell r="C2634" t="str">
            <v>30405</v>
          </cell>
          <cell r="D2634">
            <v>3302</v>
          </cell>
          <cell r="E2634">
            <v>138700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</row>
        <row r="2635">
          <cell r="B2635" t="str">
            <v>30405043303</v>
          </cell>
          <cell r="C2635" t="str">
            <v>30405</v>
          </cell>
          <cell r="D2635">
            <v>3303</v>
          </cell>
          <cell r="E2635">
            <v>45700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</row>
        <row r="2636">
          <cell r="B2636" t="str">
            <v>30408041302</v>
          </cell>
          <cell r="C2636" t="str">
            <v>30408</v>
          </cell>
          <cell r="D2636">
            <v>1302</v>
          </cell>
          <cell r="E2636">
            <v>343000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</row>
        <row r="2637">
          <cell r="B2637" t="str">
            <v>30408042103</v>
          </cell>
          <cell r="C2637" t="str">
            <v>30408</v>
          </cell>
          <cell r="D2637">
            <v>2103</v>
          </cell>
          <cell r="E2637">
            <v>46300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</row>
        <row r="2638">
          <cell r="B2638" t="str">
            <v>30408042201</v>
          </cell>
          <cell r="C2638" t="str">
            <v>30408</v>
          </cell>
          <cell r="D2638">
            <v>2201</v>
          </cell>
          <cell r="E2638">
            <v>4500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</row>
        <row r="2639">
          <cell r="B2639" t="str">
            <v>30408042202</v>
          </cell>
          <cell r="C2639" t="str">
            <v>30408</v>
          </cell>
          <cell r="D2639">
            <v>2202</v>
          </cell>
          <cell r="E2639">
            <v>207804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</row>
        <row r="2640">
          <cell r="B2640" t="str">
            <v>30408042207</v>
          </cell>
          <cell r="C2640" t="str">
            <v>30408</v>
          </cell>
          <cell r="D2640">
            <v>2207</v>
          </cell>
          <cell r="E2640">
            <v>39954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</row>
        <row r="2641">
          <cell r="B2641" t="str">
            <v>30408042208</v>
          </cell>
          <cell r="C2641" t="str">
            <v>30408</v>
          </cell>
          <cell r="D2641">
            <v>2208</v>
          </cell>
          <cell r="E2641">
            <v>7608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</row>
        <row r="2642">
          <cell r="B2642" t="str">
            <v>30408042306</v>
          </cell>
          <cell r="C2642" t="str">
            <v>30408</v>
          </cell>
          <cell r="D2642">
            <v>2306</v>
          </cell>
          <cell r="E2642">
            <v>25200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</row>
        <row r="2643">
          <cell r="B2643" t="str">
            <v>30408042402</v>
          </cell>
          <cell r="C2643" t="str">
            <v>30408</v>
          </cell>
          <cell r="D2643">
            <v>2402</v>
          </cell>
          <cell r="E2643">
            <v>510000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</row>
        <row r="2644">
          <cell r="B2644" t="str">
            <v>30408042701</v>
          </cell>
          <cell r="C2644" t="str">
            <v>30408</v>
          </cell>
          <cell r="D2644">
            <v>2701</v>
          </cell>
          <cell r="E2644">
            <v>79200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</row>
        <row r="2645">
          <cell r="B2645" t="str">
            <v>30408042702</v>
          </cell>
          <cell r="C2645" t="str">
            <v>30408</v>
          </cell>
          <cell r="D2645">
            <v>2702</v>
          </cell>
          <cell r="E2645">
            <v>64500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</row>
        <row r="2646">
          <cell r="B2646" t="str">
            <v>30408042705</v>
          </cell>
          <cell r="C2646" t="str">
            <v>30408</v>
          </cell>
          <cell r="D2646">
            <v>2705</v>
          </cell>
          <cell r="E2646">
            <v>52700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</row>
        <row r="2647">
          <cell r="B2647" t="str">
            <v>30408042900</v>
          </cell>
          <cell r="C2647" t="str">
            <v>30408</v>
          </cell>
          <cell r="D2647">
            <v>2900</v>
          </cell>
          <cell r="E2647">
            <v>58100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</row>
        <row r="2648">
          <cell r="B2648" t="str">
            <v>30408042907</v>
          </cell>
          <cell r="C2648" t="str">
            <v>30408</v>
          </cell>
          <cell r="D2648">
            <v>2907</v>
          </cell>
          <cell r="E2648">
            <v>90000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</row>
        <row r="2649">
          <cell r="B2649" t="str">
            <v>30408042908</v>
          </cell>
          <cell r="C2649" t="str">
            <v>30408</v>
          </cell>
          <cell r="D2649">
            <v>2908</v>
          </cell>
          <cell r="E2649">
            <v>57900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</row>
        <row r="2650">
          <cell r="B2650" t="str">
            <v>30408043101</v>
          </cell>
          <cell r="C2650" t="str">
            <v>30408</v>
          </cell>
          <cell r="D2650">
            <v>3101</v>
          </cell>
          <cell r="E2650">
            <v>101700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</row>
        <row r="2651">
          <cell r="B2651" t="str">
            <v>30408043103</v>
          </cell>
          <cell r="C2651" t="str">
            <v>30408</v>
          </cell>
          <cell r="D2651">
            <v>3103</v>
          </cell>
          <cell r="E2651">
            <v>871500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</row>
        <row r="2652">
          <cell r="B2652" t="str">
            <v>30408043106</v>
          </cell>
          <cell r="C2652" t="str">
            <v>30408</v>
          </cell>
          <cell r="D2652">
            <v>3106</v>
          </cell>
          <cell r="E2652">
            <v>4700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</row>
        <row r="2653">
          <cell r="B2653" t="str">
            <v>30408043302</v>
          </cell>
          <cell r="C2653" t="str">
            <v>30408</v>
          </cell>
          <cell r="D2653">
            <v>3302</v>
          </cell>
          <cell r="E2653">
            <v>112400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</row>
        <row r="2654">
          <cell r="B2654" t="str">
            <v>30408043303</v>
          </cell>
          <cell r="C2654" t="str">
            <v>30408</v>
          </cell>
          <cell r="D2654">
            <v>3303</v>
          </cell>
          <cell r="E2654">
            <v>28500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</row>
        <row r="2655">
          <cell r="B2655" t="str">
            <v>30406041302</v>
          </cell>
          <cell r="C2655" t="str">
            <v>30406</v>
          </cell>
          <cell r="D2655">
            <v>1302</v>
          </cell>
          <cell r="E2655">
            <v>343000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</row>
        <row r="2656">
          <cell r="B2656" t="str">
            <v>30406042103</v>
          </cell>
          <cell r="C2656" t="str">
            <v>30406</v>
          </cell>
          <cell r="D2656">
            <v>2103</v>
          </cell>
          <cell r="E2656">
            <v>46300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</row>
        <row r="2657">
          <cell r="B2657" t="str">
            <v>30406042202</v>
          </cell>
          <cell r="C2657" t="str">
            <v>30406</v>
          </cell>
          <cell r="D2657">
            <v>2202</v>
          </cell>
          <cell r="E2657">
            <v>54376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</row>
        <row r="2658">
          <cell r="B2658" t="str">
            <v>30406042207</v>
          </cell>
          <cell r="C2658" t="str">
            <v>30406</v>
          </cell>
          <cell r="D2658">
            <v>2207</v>
          </cell>
          <cell r="E2658">
            <v>14197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</row>
        <row r="2659">
          <cell r="B2659" t="str">
            <v>30406042208</v>
          </cell>
          <cell r="C2659" t="str">
            <v>30406</v>
          </cell>
          <cell r="D2659">
            <v>2208</v>
          </cell>
          <cell r="E2659">
            <v>2121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</row>
        <row r="2660">
          <cell r="B2660" t="str">
            <v>30406042306</v>
          </cell>
          <cell r="C2660" t="str">
            <v>30406</v>
          </cell>
          <cell r="D2660">
            <v>2306</v>
          </cell>
          <cell r="E2660">
            <v>18400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</row>
        <row r="2661">
          <cell r="B2661" t="str">
            <v>30406042701</v>
          </cell>
          <cell r="C2661" t="str">
            <v>30406</v>
          </cell>
          <cell r="D2661">
            <v>2701</v>
          </cell>
          <cell r="E2661">
            <v>83200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</row>
        <row r="2662">
          <cell r="B2662" t="str">
            <v>30406042702</v>
          </cell>
          <cell r="C2662" t="str">
            <v>30406</v>
          </cell>
          <cell r="D2662">
            <v>2702</v>
          </cell>
          <cell r="E2662">
            <v>37800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</row>
        <row r="2663">
          <cell r="B2663" t="str">
            <v>30406042705</v>
          </cell>
          <cell r="C2663" t="str">
            <v>30406</v>
          </cell>
          <cell r="D2663">
            <v>2705</v>
          </cell>
          <cell r="E2663">
            <v>33900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</row>
        <row r="2664">
          <cell r="B2664" t="str">
            <v>30406042900</v>
          </cell>
          <cell r="C2664" t="str">
            <v>30406</v>
          </cell>
          <cell r="D2664">
            <v>2900</v>
          </cell>
          <cell r="E2664">
            <v>47600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</row>
        <row r="2665">
          <cell r="B2665" t="str">
            <v>30406042907</v>
          </cell>
          <cell r="C2665" t="str">
            <v>30406</v>
          </cell>
          <cell r="D2665">
            <v>2907</v>
          </cell>
          <cell r="E2665">
            <v>12600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</row>
        <row r="2666">
          <cell r="B2666" t="str">
            <v>30406042908</v>
          </cell>
          <cell r="C2666" t="str">
            <v>30406</v>
          </cell>
          <cell r="D2666">
            <v>2908</v>
          </cell>
          <cell r="E2666">
            <v>13300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</row>
        <row r="2667">
          <cell r="B2667" t="str">
            <v>30406043101</v>
          </cell>
          <cell r="C2667" t="str">
            <v>30406</v>
          </cell>
          <cell r="D2667">
            <v>3101</v>
          </cell>
          <cell r="E2667">
            <v>129235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</row>
        <row r="2668">
          <cell r="B2668" t="str">
            <v>30406043103</v>
          </cell>
          <cell r="C2668" t="str">
            <v>30406</v>
          </cell>
          <cell r="D2668">
            <v>3103</v>
          </cell>
          <cell r="E2668">
            <v>31300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</row>
        <row r="2669">
          <cell r="B2669" t="str">
            <v>30406043302</v>
          </cell>
          <cell r="C2669" t="str">
            <v>30406</v>
          </cell>
          <cell r="D2669">
            <v>3302</v>
          </cell>
          <cell r="E2669">
            <v>71300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</row>
        <row r="2670">
          <cell r="B2670" t="str">
            <v>30406043303</v>
          </cell>
          <cell r="C2670" t="str">
            <v>30406</v>
          </cell>
          <cell r="D2670">
            <v>3303</v>
          </cell>
          <cell r="E2670">
            <v>36565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</row>
        <row r="2671">
          <cell r="B2671" t="str">
            <v>30407041302</v>
          </cell>
          <cell r="C2671" t="str">
            <v>30407</v>
          </cell>
          <cell r="D2671">
            <v>1302</v>
          </cell>
          <cell r="E2671">
            <v>274600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</row>
        <row r="2672">
          <cell r="B2672" t="str">
            <v>30407042103</v>
          </cell>
          <cell r="C2672" t="str">
            <v>30407</v>
          </cell>
          <cell r="D2672">
            <v>2103</v>
          </cell>
          <cell r="E2672">
            <v>46300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</row>
        <row r="2673">
          <cell r="B2673" t="str">
            <v>30407042202</v>
          </cell>
          <cell r="C2673" t="str">
            <v>30407</v>
          </cell>
          <cell r="D2673">
            <v>2202</v>
          </cell>
          <cell r="E2673">
            <v>90000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</row>
        <row r="2674">
          <cell r="B2674" t="str">
            <v>30407042207</v>
          </cell>
          <cell r="C2674" t="str">
            <v>30407</v>
          </cell>
          <cell r="D2674">
            <v>2207</v>
          </cell>
          <cell r="E2674">
            <v>15000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</row>
        <row r="2675">
          <cell r="B2675" t="str">
            <v>30407042208</v>
          </cell>
          <cell r="C2675" t="str">
            <v>30407</v>
          </cell>
          <cell r="D2675">
            <v>2208</v>
          </cell>
          <cell r="E2675">
            <v>1500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</row>
        <row r="2676">
          <cell r="B2676" t="str">
            <v>30407042306</v>
          </cell>
          <cell r="C2676" t="str">
            <v>30407</v>
          </cell>
          <cell r="D2676">
            <v>2306</v>
          </cell>
          <cell r="E2676">
            <v>145000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</row>
        <row r="2677">
          <cell r="B2677" t="str">
            <v>30407042701</v>
          </cell>
          <cell r="C2677" t="str">
            <v>30407</v>
          </cell>
          <cell r="D2677">
            <v>2701</v>
          </cell>
          <cell r="E2677">
            <v>80000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</row>
        <row r="2678">
          <cell r="B2678" t="str">
            <v>30407042702</v>
          </cell>
          <cell r="C2678" t="str">
            <v>30407</v>
          </cell>
          <cell r="D2678">
            <v>2702</v>
          </cell>
          <cell r="E2678">
            <v>30000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</row>
        <row r="2679">
          <cell r="B2679" t="str">
            <v>30407042705</v>
          </cell>
          <cell r="C2679" t="str">
            <v>30407</v>
          </cell>
          <cell r="D2679">
            <v>2705</v>
          </cell>
          <cell r="E2679">
            <v>30000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</row>
        <row r="2680">
          <cell r="B2680" t="str">
            <v>30407042800</v>
          </cell>
          <cell r="C2680" t="str">
            <v>30407</v>
          </cell>
          <cell r="D2680">
            <v>2800</v>
          </cell>
          <cell r="E2680">
            <v>5400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</row>
        <row r="2681">
          <cell r="B2681" t="str">
            <v>30407042900</v>
          </cell>
          <cell r="C2681" t="str">
            <v>30407</v>
          </cell>
          <cell r="D2681">
            <v>2900</v>
          </cell>
          <cell r="E2681">
            <v>180000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</row>
        <row r="2682">
          <cell r="B2682" t="str">
            <v>30407042905</v>
          </cell>
          <cell r="C2682" t="str">
            <v>30407</v>
          </cell>
          <cell r="D2682">
            <v>2905</v>
          </cell>
          <cell r="E2682">
            <v>559800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</row>
        <row r="2683">
          <cell r="B2683" t="str">
            <v>30407042907</v>
          </cell>
          <cell r="C2683" t="str">
            <v>30407</v>
          </cell>
          <cell r="D2683">
            <v>2907</v>
          </cell>
          <cell r="E2683">
            <v>47352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</row>
        <row r="2684">
          <cell r="B2684" t="str">
            <v>30407042908</v>
          </cell>
          <cell r="C2684" t="str">
            <v>30407</v>
          </cell>
          <cell r="D2684">
            <v>2908</v>
          </cell>
          <cell r="E2684">
            <v>12800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</row>
        <row r="2685">
          <cell r="B2685" t="str">
            <v>30407043101</v>
          </cell>
          <cell r="C2685" t="str">
            <v>30407</v>
          </cell>
          <cell r="D2685">
            <v>3101</v>
          </cell>
          <cell r="E2685">
            <v>60000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</row>
        <row r="2686">
          <cell r="B2686" t="str">
            <v>30407043103</v>
          </cell>
          <cell r="C2686" t="str">
            <v>30407</v>
          </cell>
          <cell r="D2686">
            <v>3103</v>
          </cell>
          <cell r="E2686">
            <v>30000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</row>
        <row r="2687">
          <cell r="B2687" t="str">
            <v>30407043106</v>
          </cell>
          <cell r="C2687" t="str">
            <v>30407</v>
          </cell>
          <cell r="D2687">
            <v>3106</v>
          </cell>
          <cell r="E2687">
            <v>300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</row>
        <row r="2688">
          <cell r="B2688" t="str">
            <v>30407043302</v>
          </cell>
          <cell r="C2688" t="str">
            <v>30407</v>
          </cell>
          <cell r="D2688">
            <v>3302</v>
          </cell>
          <cell r="E2688">
            <v>120000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</row>
        <row r="2689">
          <cell r="B2689" t="str">
            <v>30407043303</v>
          </cell>
          <cell r="C2689" t="str">
            <v>30407</v>
          </cell>
          <cell r="D2689">
            <v>3303</v>
          </cell>
          <cell r="E2689">
            <v>34300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</row>
        <row r="2690">
          <cell r="B2690" t="str">
            <v>31000062202</v>
          </cell>
          <cell r="C2690" t="str">
            <v>31000</v>
          </cell>
          <cell r="D2690">
            <v>2202</v>
          </cell>
          <cell r="E2690">
            <v>239630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</row>
        <row r="2691">
          <cell r="B2691" t="str">
            <v>31000062207</v>
          </cell>
          <cell r="C2691" t="str">
            <v>31000</v>
          </cell>
          <cell r="D2691">
            <v>2207</v>
          </cell>
          <cell r="E2691">
            <v>34911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</row>
        <row r="2692">
          <cell r="B2692" t="str">
            <v>31000062208</v>
          </cell>
          <cell r="C2692" t="str">
            <v>31000</v>
          </cell>
          <cell r="D2692">
            <v>2208</v>
          </cell>
          <cell r="E2692">
            <v>37500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</row>
        <row r="2693">
          <cell r="B2693" t="str">
            <v>31000062701</v>
          </cell>
          <cell r="C2693" t="str">
            <v>31000</v>
          </cell>
          <cell r="D2693">
            <v>2701</v>
          </cell>
          <cell r="E2693">
            <v>126100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</row>
        <row r="2694">
          <cell r="B2694" t="str">
            <v>31000063101</v>
          </cell>
          <cell r="C2694" t="str">
            <v>31000</v>
          </cell>
          <cell r="D2694">
            <v>3101</v>
          </cell>
          <cell r="E2694">
            <v>12000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</row>
        <row r="2695">
          <cell r="B2695" t="str">
            <v>31000063302</v>
          </cell>
          <cell r="C2695" t="str">
            <v>31000</v>
          </cell>
          <cell r="D2695">
            <v>3302</v>
          </cell>
          <cell r="E2695">
            <v>392800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</row>
        <row r="2696">
          <cell r="B2696" t="str">
            <v>31001062701</v>
          </cell>
          <cell r="C2696" t="str">
            <v>31001</v>
          </cell>
          <cell r="D2696">
            <v>2701</v>
          </cell>
          <cell r="E2696">
            <v>31200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</row>
        <row r="2697">
          <cell r="B2697" t="str">
            <v>31001063302</v>
          </cell>
          <cell r="C2697" t="str">
            <v>31001</v>
          </cell>
          <cell r="D2697">
            <v>3302</v>
          </cell>
          <cell r="E2697">
            <v>100100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</row>
        <row r="2698">
          <cell r="B2698" t="str">
            <v>31002062202</v>
          </cell>
          <cell r="C2698" t="str">
            <v>31002</v>
          </cell>
          <cell r="D2698">
            <v>2202</v>
          </cell>
          <cell r="E2698">
            <v>80617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</row>
        <row r="2699">
          <cell r="B2699" t="str">
            <v>31002062701</v>
          </cell>
          <cell r="C2699" t="str">
            <v>31002</v>
          </cell>
          <cell r="D2699">
            <v>2701</v>
          </cell>
          <cell r="E2699">
            <v>38200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</row>
        <row r="2700">
          <cell r="B2700" t="str">
            <v>31002063302</v>
          </cell>
          <cell r="C2700" t="str">
            <v>31002</v>
          </cell>
          <cell r="D2700">
            <v>3302</v>
          </cell>
          <cell r="E2700">
            <v>53900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</row>
        <row r="2701">
          <cell r="B2701" t="str">
            <v>31002063303</v>
          </cell>
          <cell r="C2701" t="str">
            <v>31002</v>
          </cell>
          <cell r="D2701">
            <v>3303</v>
          </cell>
          <cell r="E2701">
            <v>12600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</row>
        <row r="2702">
          <cell r="B2702" t="str">
            <v>31003063302</v>
          </cell>
          <cell r="C2702" t="str">
            <v>31003</v>
          </cell>
          <cell r="D2702">
            <v>3302</v>
          </cell>
          <cell r="E2702">
            <v>8800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</row>
        <row r="2703">
          <cell r="B2703" t="str">
            <v>31004062701</v>
          </cell>
          <cell r="C2703" t="str">
            <v>31004</v>
          </cell>
          <cell r="D2703">
            <v>2701</v>
          </cell>
          <cell r="E2703">
            <v>42000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</row>
        <row r="2704">
          <cell r="B2704" t="str">
            <v>31004063302</v>
          </cell>
          <cell r="C2704" t="str">
            <v>31004</v>
          </cell>
          <cell r="D2704">
            <v>3302</v>
          </cell>
          <cell r="E2704">
            <v>93800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</row>
        <row r="2705">
          <cell r="B2705" t="str">
            <v>31000062208</v>
          </cell>
          <cell r="C2705" t="str">
            <v>31000</v>
          </cell>
          <cell r="D2705">
            <v>2208</v>
          </cell>
          <cell r="E2705">
            <v>11353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</row>
        <row r="2706">
          <cell r="B2706" t="str">
            <v>30415041302</v>
          </cell>
          <cell r="C2706" t="str">
            <v>30415</v>
          </cell>
          <cell r="D2706">
            <v>1302</v>
          </cell>
          <cell r="E2706">
            <v>143400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</row>
        <row r="2707">
          <cell r="B2707" t="str">
            <v>30415042103</v>
          </cell>
          <cell r="C2707" t="str">
            <v>30415</v>
          </cell>
          <cell r="D2707">
            <v>2103</v>
          </cell>
          <cell r="E2707">
            <v>53100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</row>
        <row r="2708">
          <cell r="B2708" t="str">
            <v>30415042201</v>
          </cell>
          <cell r="C2708" t="str">
            <v>30415</v>
          </cell>
          <cell r="D2708">
            <v>2201</v>
          </cell>
          <cell r="E2708">
            <v>2800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</row>
        <row r="2709">
          <cell r="B2709" t="str">
            <v>30415042202</v>
          </cell>
          <cell r="C2709" t="str">
            <v>30415</v>
          </cell>
          <cell r="D2709">
            <v>2202</v>
          </cell>
          <cell r="E2709">
            <v>97870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</row>
        <row r="2710">
          <cell r="B2710" t="str">
            <v>30415042207</v>
          </cell>
          <cell r="C2710" t="str">
            <v>30415</v>
          </cell>
          <cell r="D2710">
            <v>2207</v>
          </cell>
          <cell r="E2710">
            <v>52471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</row>
        <row r="2711">
          <cell r="B2711" t="str">
            <v>30415042208</v>
          </cell>
          <cell r="C2711" t="str">
            <v>30415</v>
          </cell>
          <cell r="D2711">
            <v>2208</v>
          </cell>
          <cell r="E2711">
            <v>36421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</row>
        <row r="2712">
          <cell r="B2712" t="str">
            <v>30415042701</v>
          </cell>
          <cell r="C2712" t="str">
            <v>30415</v>
          </cell>
          <cell r="D2712">
            <v>2701</v>
          </cell>
          <cell r="E2712">
            <v>83900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</row>
        <row r="2713">
          <cell r="B2713" t="str">
            <v>30415042702</v>
          </cell>
          <cell r="C2713" t="str">
            <v>30415</v>
          </cell>
          <cell r="D2713">
            <v>2702</v>
          </cell>
          <cell r="E2713">
            <v>25700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</row>
        <row r="2714">
          <cell r="B2714" t="str">
            <v>30415042705</v>
          </cell>
          <cell r="C2714" t="str">
            <v>30415</v>
          </cell>
          <cell r="D2714">
            <v>2705</v>
          </cell>
          <cell r="E2714">
            <v>25700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</row>
        <row r="2715">
          <cell r="B2715" t="str">
            <v>30415042900</v>
          </cell>
          <cell r="C2715" t="str">
            <v>30415</v>
          </cell>
          <cell r="D2715">
            <v>2900</v>
          </cell>
          <cell r="E2715">
            <v>147700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</row>
        <row r="2716">
          <cell r="B2716" t="str">
            <v>30415042907</v>
          </cell>
          <cell r="C2716" t="str">
            <v>30415</v>
          </cell>
          <cell r="D2716">
            <v>2907</v>
          </cell>
          <cell r="E2716">
            <v>128400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</row>
        <row r="2717">
          <cell r="B2717" t="str">
            <v>30415042908</v>
          </cell>
          <cell r="C2717" t="str">
            <v>30415</v>
          </cell>
          <cell r="D2717">
            <v>2908</v>
          </cell>
          <cell r="E2717">
            <v>19300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</row>
        <row r="2718">
          <cell r="B2718" t="str">
            <v>30415043101</v>
          </cell>
          <cell r="C2718" t="str">
            <v>30415</v>
          </cell>
          <cell r="D2718">
            <v>3101</v>
          </cell>
          <cell r="E2718">
            <v>59900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</row>
        <row r="2719">
          <cell r="B2719" t="str">
            <v>30415043103</v>
          </cell>
          <cell r="C2719" t="str">
            <v>30415</v>
          </cell>
          <cell r="D2719">
            <v>3103</v>
          </cell>
          <cell r="E2719">
            <v>38500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</row>
        <row r="2720">
          <cell r="B2720" t="str">
            <v>30415043106</v>
          </cell>
          <cell r="C2720" t="str">
            <v>30415</v>
          </cell>
          <cell r="D2720">
            <v>3106</v>
          </cell>
          <cell r="E2720">
            <v>6400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</row>
        <row r="2721">
          <cell r="B2721" t="str">
            <v>30415043108</v>
          </cell>
          <cell r="C2721" t="str">
            <v>30415</v>
          </cell>
          <cell r="D2721">
            <v>3108</v>
          </cell>
          <cell r="E2721">
            <v>185300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</row>
        <row r="2722">
          <cell r="B2722" t="str">
            <v>30415043302</v>
          </cell>
          <cell r="C2722" t="str">
            <v>30415</v>
          </cell>
          <cell r="D2722">
            <v>3302</v>
          </cell>
          <cell r="E2722">
            <v>150300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</row>
        <row r="2723">
          <cell r="B2723" t="str">
            <v>30415043303</v>
          </cell>
          <cell r="C2723" t="str">
            <v>30415</v>
          </cell>
          <cell r="D2723">
            <v>3303</v>
          </cell>
          <cell r="E2723">
            <v>30400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</row>
        <row r="2724">
          <cell r="B2724" t="str">
            <v>30416042103</v>
          </cell>
          <cell r="C2724" t="str">
            <v>30416</v>
          </cell>
          <cell r="D2724">
            <v>2103</v>
          </cell>
          <cell r="E2724">
            <v>19500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</row>
        <row r="2725">
          <cell r="B2725" t="str">
            <v>30416042201</v>
          </cell>
          <cell r="C2725" t="str">
            <v>30416</v>
          </cell>
          <cell r="D2725">
            <v>2201</v>
          </cell>
          <cell r="E2725">
            <v>6400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</row>
        <row r="2726">
          <cell r="B2726" t="str">
            <v>30416042202</v>
          </cell>
          <cell r="C2726" t="str">
            <v>30416</v>
          </cell>
          <cell r="D2726">
            <v>2202</v>
          </cell>
          <cell r="E2726">
            <v>84135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</row>
        <row r="2727">
          <cell r="B2727" t="str">
            <v>30416042207</v>
          </cell>
          <cell r="C2727" t="str">
            <v>30416</v>
          </cell>
          <cell r="D2727">
            <v>2207</v>
          </cell>
          <cell r="E2727">
            <v>37935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</row>
        <row r="2728">
          <cell r="B2728" t="str">
            <v>30416042208</v>
          </cell>
          <cell r="C2728" t="str">
            <v>30416</v>
          </cell>
          <cell r="D2728">
            <v>2208</v>
          </cell>
          <cell r="E2728">
            <v>5273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</row>
        <row r="2729">
          <cell r="B2729" t="str">
            <v>30416042701</v>
          </cell>
          <cell r="C2729" t="str">
            <v>30416</v>
          </cell>
          <cell r="D2729">
            <v>2701</v>
          </cell>
          <cell r="E2729">
            <v>27300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</row>
        <row r="2730">
          <cell r="B2730" t="str">
            <v>30416042702</v>
          </cell>
          <cell r="C2730" t="str">
            <v>30416</v>
          </cell>
          <cell r="D2730">
            <v>2702</v>
          </cell>
          <cell r="E2730">
            <v>19300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</row>
        <row r="2731">
          <cell r="B2731" t="str">
            <v>30416042900</v>
          </cell>
          <cell r="C2731" t="str">
            <v>30416</v>
          </cell>
          <cell r="D2731">
            <v>2900</v>
          </cell>
          <cell r="E2731">
            <v>57000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</row>
        <row r="2732">
          <cell r="B2732" t="str">
            <v>30416042907</v>
          </cell>
          <cell r="C2732" t="str">
            <v>30416</v>
          </cell>
          <cell r="D2732">
            <v>2907</v>
          </cell>
          <cell r="E2732">
            <v>19300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</row>
        <row r="2733">
          <cell r="B2733" t="str">
            <v>30416042908</v>
          </cell>
          <cell r="C2733" t="str">
            <v>30416</v>
          </cell>
          <cell r="D2733">
            <v>2908</v>
          </cell>
          <cell r="E2733">
            <v>25700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</row>
        <row r="2734">
          <cell r="B2734" t="str">
            <v>30416043101</v>
          </cell>
          <cell r="C2734" t="str">
            <v>30416</v>
          </cell>
          <cell r="D2734">
            <v>3101</v>
          </cell>
          <cell r="E2734">
            <v>25700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</row>
        <row r="2735">
          <cell r="B2735" t="str">
            <v>30416043103</v>
          </cell>
          <cell r="C2735" t="str">
            <v>30416</v>
          </cell>
          <cell r="D2735">
            <v>3103</v>
          </cell>
          <cell r="E2735">
            <v>25700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</row>
        <row r="2736">
          <cell r="B2736" t="str">
            <v>30416043302</v>
          </cell>
          <cell r="C2736" t="str">
            <v>30416</v>
          </cell>
          <cell r="D2736">
            <v>3302</v>
          </cell>
          <cell r="E2736">
            <v>72500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</row>
        <row r="2737">
          <cell r="B2737" t="str">
            <v>30416043303</v>
          </cell>
          <cell r="C2737" t="str">
            <v>30416</v>
          </cell>
          <cell r="D2737">
            <v>3303</v>
          </cell>
          <cell r="E2737">
            <v>10300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</row>
        <row r="2738">
          <cell r="B2738" t="str">
            <v>30417041302</v>
          </cell>
          <cell r="C2738" t="str">
            <v>30417</v>
          </cell>
          <cell r="D2738">
            <v>1302</v>
          </cell>
          <cell r="E2738">
            <v>88200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</row>
        <row r="2739">
          <cell r="B2739" t="str">
            <v>30417042103</v>
          </cell>
          <cell r="C2739" t="str">
            <v>30417</v>
          </cell>
          <cell r="D2739">
            <v>2103</v>
          </cell>
          <cell r="E2739">
            <v>46300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</row>
        <row r="2740">
          <cell r="B2740" t="str">
            <v>30417042201</v>
          </cell>
          <cell r="C2740" t="str">
            <v>30417</v>
          </cell>
          <cell r="D2740">
            <v>2201</v>
          </cell>
          <cell r="E2740">
            <v>1300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</row>
        <row r="2741">
          <cell r="B2741" t="str">
            <v>30417042202</v>
          </cell>
          <cell r="C2741" t="str">
            <v>30417</v>
          </cell>
          <cell r="D2741">
            <v>2202</v>
          </cell>
          <cell r="E2741">
            <v>240751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</row>
        <row r="2742">
          <cell r="B2742" t="str">
            <v>30417042207</v>
          </cell>
          <cell r="C2742" t="str">
            <v>30417</v>
          </cell>
          <cell r="D2742">
            <v>2207</v>
          </cell>
          <cell r="E2742">
            <v>31142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</row>
        <row r="2743">
          <cell r="B2743" t="str">
            <v>30417042208</v>
          </cell>
          <cell r="C2743" t="str">
            <v>30417</v>
          </cell>
          <cell r="D2743">
            <v>2208</v>
          </cell>
          <cell r="E2743">
            <v>40297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</row>
        <row r="2744">
          <cell r="B2744" t="str">
            <v>30417042306</v>
          </cell>
          <cell r="C2744" t="str">
            <v>30417</v>
          </cell>
          <cell r="D2744">
            <v>2306</v>
          </cell>
          <cell r="E2744">
            <v>130700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</row>
        <row r="2745">
          <cell r="B2745" t="str">
            <v>30417042701</v>
          </cell>
          <cell r="C2745" t="str">
            <v>30417</v>
          </cell>
          <cell r="D2745">
            <v>2701</v>
          </cell>
          <cell r="E2745">
            <v>577000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</row>
        <row r="2746">
          <cell r="B2746" t="str">
            <v>30417042702</v>
          </cell>
          <cell r="C2746" t="str">
            <v>30417</v>
          </cell>
          <cell r="D2746">
            <v>2702</v>
          </cell>
          <cell r="E2746">
            <v>4400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</row>
        <row r="2747">
          <cell r="B2747" t="str">
            <v>30417042705</v>
          </cell>
          <cell r="C2747" t="str">
            <v>30417</v>
          </cell>
          <cell r="D2747">
            <v>2705</v>
          </cell>
          <cell r="E2747">
            <v>11000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</row>
        <row r="2748">
          <cell r="B2748" t="str">
            <v>30417042900</v>
          </cell>
          <cell r="C2748" t="str">
            <v>30417</v>
          </cell>
          <cell r="D2748">
            <v>2900</v>
          </cell>
          <cell r="E2748">
            <v>201600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</row>
        <row r="2749">
          <cell r="B2749" t="str">
            <v>30417042907</v>
          </cell>
          <cell r="C2749" t="str">
            <v>30417</v>
          </cell>
          <cell r="D2749">
            <v>2907</v>
          </cell>
          <cell r="E2749">
            <v>72700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</row>
        <row r="2750">
          <cell r="B2750" t="str">
            <v>30417042908</v>
          </cell>
          <cell r="C2750" t="str">
            <v>30417</v>
          </cell>
          <cell r="D2750">
            <v>2908</v>
          </cell>
          <cell r="E2750">
            <v>3700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</row>
        <row r="2751">
          <cell r="B2751" t="str">
            <v>30417043101</v>
          </cell>
          <cell r="C2751" t="str">
            <v>30417</v>
          </cell>
          <cell r="D2751">
            <v>3101</v>
          </cell>
          <cell r="E2751">
            <v>72600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</row>
        <row r="2752">
          <cell r="B2752" t="str">
            <v>30417043103</v>
          </cell>
          <cell r="C2752" t="str">
            <v>30417</v>
          </cell>
          <cell r="D2752">
            <v>3103</v>
          </cell>
          <cell r="E2752">
            <v>21100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</row>
        <row r="2753">
          <cell r="B2753" t="str">
            <v>30417043106</v>
          </cell>
          <cell r="C2753" t="str">
            <v>30417</v>
          </cell>
          <cell r="D2753">
            <v>3106</v>
          </cell>
          <cell r="E2753">
            <v>300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</row>
        <row r="2754">
          <cell r="B2754" t="str">
            <v>30417043302</v>
          </cell>
          <cell r="C2754" t="str">
            <v>30417</v>
          </cell>
          <cell r="D2754">
            <v>3302</v>
          </cell>
          <cell r="E2754">
            <v>518100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</row>
        <row r="2755">
          <cell r="B2755" t="str">
            <v>30417043303</v>
          </cell>
          <cell r="C2755" t="str">
            <v>30417</v>
          </cell>
          <cell r="D2755">
            <v>3303</v>
          </cell>
          <cell r="E2755">
            <v>13200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</row>
        <row r="2756">
          <cell r="B2756" t="str">
            <v>30418041302</v>
          </cell>
          <cell r="C2756" t="str">
            <v>30418</v>
          </cell>
          <cell r="D2756">
            <v>1302</v>
          </cell>
          <cell r="E2756">
            <v>385000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</row>
        <row r="2757">
          <cell r="B2757" t="str">
            <v>30418042103</v>
          </cell>
          <cell r="C2757" t="str">
            <v>30418</v>
          </cell>
          <cell r="D2757">
            <v>2103</v>
          </cell>
          <cell r="E2757">
            <v>106100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</row>
        <row r="2758">
          <cell r="B2758" t="str">
            <v>30418042201</v>
          </cell>
          <cell r="C2758" t="str">
            <v>30418</v>
          </cell>
          <cell r="D2758">
            <v>2201</v>
          </cell>
          <cell r="E2758">
            <v>22500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</row>
        <row r="2759">
          <cell r="B2759" t="str">
            <v>30418042202</v>
          </cell>
          <cell r="C2759" t="str">
            <v>30418</v>
          </cell>
          <cell r="D2759">
            <v>2202</v>
          </cell>
          <cell r="E2759">
            <v>551573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</row>
        <row r="2760">
          <cell r="B2760" t="str">
            <v>30418042207</v>
          </cell>
          <cell r="C2760" t="str">
            <v>30418</v>
          </cell>
          <cell r="D2760">
            <v>2207</v>
          </cell>
          <cell r="E2760">
            <v>132880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</row>
        <row r="2761">
          <cell r="B2761" t="str">
            <v>30418042208</v>
          </cell>
          <cell r="C2761" t="str">
            <v>30418</v>
          </cell>
          <cell r="D2761">
            <v>2208</v>
          </cell>
          <cell r="E2761">
            <v>33578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</row>
        <row r="2762">
          <cell r="B2762" t="str">
            <v>30418042306</v>
          </cell>
          <cell r="C2762" t="str">
            <v>30418</v>
          </cell>
          <cell r="D2762">
            <v>2306</v>
          </cell>
          <cell r="E2762">
            <v>98000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</row>
        <row r="2763">
          <cell r="B2763" t="str">
            <v>30418042701</v>
          </cell>
          <cell r="C2763" t="str">
            <v>30418</v>
          </cell>
          <cell r="D2763">
            <v>2701</v>
          </cell>
          <cell r="E2763">
            <v>262700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</row>
        <row r="2764">
          <cell r="B2764" t="str">
            <v>30418042702</v>
          </cell>
          <cell r="C2764" t="str">
            <v>30418</v>
          </cell>
          <cell r="D2764">
            <v>2702</v>
          </cell>
          <cell r="E2764">
            <v>30000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</row>
        <row r="2765">
          <cell r="B2765" t="str">
            <v>30418042705</v>
          </cell>
          <cell r="C2765" t="str">
            <v>30418</v>
          </cell>
          <cell r="D2765">
            <v>2705</v>
          </cell>
          <cell r="E2765">
            <v>20000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</row>
        <row r="2766">
          <cell r="B2766" t="str">
            <v>30418042800</v>
          </cell>
          <cell r="C2766" t="str">
            <v>30418</v>
          </cell>
          <cell r="D2766">
            <v>2800</v>
          </cell>
          <cell r="E2766">
            <v>3841500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</row>
        <row r="2767">
          <cell r="B2767" t="str">
            <v>30418042802</v>
          </cell>
          <cell r="C2767" t="str">
            <v>30418</v>
          </cell>
          <cell r="D2767">
            <v>2802</v>
          </cell>
          <cell r="E2767">
            <v>793883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</row>
        <row r="2768">
          <cell r="B2768" t="str">
            <v>30418042900</v>
          </cell>
          <cell r="C2768" t="str">
            <v>30418</v>
          </cell>
          <cell r="D2768">
            <v>2900</v>
          </cell>
          <cell r="E2768">
            <v>231100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</row>
        <row r="2769">
          <cell r="B2769" t="str">
            <v>30418042908</v>
          </cell>
          <cell r="C2769" t="str">
            <v>30418</v>
          </cell>
          <cell r="D2769">
            <v>2908</v>
          </cell>
          <cell r="E2769">
            <v>32100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</row>
        <row r="2770">
          <cell r="B2770" t="str">
            <v>30418043101</v>
          </cell>
          <cell r="C2770" t="str">
            <v>30418</v>
          </cell>
          <cell r="D2770">
            <v>3101</v>
          </cell>
          <cell r="E2770">
            <v>165600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</row>
        <row r="2771">
          <cell r="B2771" t="str">
            <v>30418043103</v>
          </cell>
          <cell r="C2771" t="str">
            <v>30418</v>
          </cell>
          <cell r="D2771">
            <v>3103</v>
          </cell>
          <cell r="E2771">
            <v>107600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</row>
        <row r="2772">
          <cell r="B2772" t="str">
            <v>30418043106</v>
          </cell>
          <cell r="C2772" t="str">
            <v>30418</v>
          </cell>
          <cell r="D2772">
            <v>3106</v>
          </cell>
          <cell r="E2772">
            <v>3400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</row>
        <row r="2773">
          <cell r="B2773" t="str">
            <v>30418043110</v>
          </cell>
          <cell r="C2773" t="str">
            <v>30418</v>
          </cell>
          <cell r="D2773">
            <v>3110</v>
          </cell>
          <cell r="E2773">
            <v>102100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</row>
        <row r="2774">
          <cell r="B2774" t="str">
            <v>30418043302</v>
          </cell>
          <cell r="C2774" t="str">
            <v>30418</v>
          </cell>
          <cell r="D2774">
            <v>3302</v>
          </cell>
          <cell r="E2774">
            <v>529700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</row>
        <row r="2775">
          <cell r="B2775" t="str">
            <v>30418043303</v>
          </cell>
          <cell r="C2775" t="str">
            <v>30418</v>
          </cell>
          <cell r="D2775">
            <v>3303</v>
          </cell>
          <cell r="E2775">
            <v>78600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</row>
        <row r="2776">
          <cell r="B2776" t="str">
            <v>30418043401</v>
          </cell>
          <cell r="C2776" t="str">
            <v>30418</v>
          </cell>
          <cell r="D2776">
            <v>3401</v>
          </cell>
          <cell r="E2776">
            <v>30100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</row>
        <row r="2777">
          <cell r="B2777" t="str">
            <v>30418043419</v>
          </cell>
          <cell r="C2777" t="str">
            <v>30418</v>
          </cell>
          <cell r="D2777">
            <v>3419</v>
          </cell>
          <cell r="E2777">
            <v>227322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</row>
        <row r="2778">
          <cell r="B2778" t="str">
            <v>30419041302</v>
          </cell>
          <cell r="C2778" t="str">
            <v>30419</v>
          </cell>
          <cell r="D2778">
            <v>1302</v>
          </cell>
          <cell r="E2778">
            <v>2788700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</row>
        <row r="2779">
          <cell r="B2779" t="str">
            <v>30419042103</v>
          </cell>
          <cell r="C2779" t="str">
            <v>30419</v>
          </cell>
          <cell r="D2779">
            <v>2103</v>
          </cell>
          <cell r="E2779">
            <v>69500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</row>
        <row r="2780">
          <cell r="B2780" t="str">
            <v>30419042201</v>
          </cell>
          <cell r="C2780" t="str">
            <v>30419</v>
          </cell>
          <cell r="D2780">
            <v>2201</v>
          </cell>
          <cell r="E2780">
            <v>11300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</row>
        <row r="2781">
          <cell r="B2781" t="str">
            <v>30419042202</v>
          </cell>
          <cell r="C2781" t="str">
            <v>30419</v>
          </cell>
          <cell r="D2781">
            <v>2202</v>
          </cell>
          <cell r="E2781">
            <v>468339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</row>
        <row r="2782">
          <cell r="B2782" t="str">
            <v>30419042207</v>
          </cell>
          <cell r="C2782" t="str">
            <v>30419</v>
          </cell>
          <cell r="D2782">
            <v>2207</v>
          </cell>
          <cell r="E2782">
            <v>28638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</row>
        <row r="2783">
          <cell r="B2783" t="str">
            <v>30419042208</v>
          </cell>
          <cell r="C2783" t="str">
            <v>30419</v>
          </cell>
          <cell r="D2783">
            <v>2208</v>
          </cell>
          <cell r="E2783">
            <v>15692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</row>
        <row r="2784">
          <cell r="B2784" t="str">
            <v>30419042306</v>
          </cell>
          <cell r="C2784" t="str">
            <v>30419</v>
          </cell>
          <cell r="D2784">
            <v>2306</v>
          </cell>
          <cell r="E2784">
            <v>2909679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</row>
        <row r="2785">
          <cell r="B2785" t="str">
            <v>30419042701</v>
          </cell>
          <cell r="C2785" t="str">
            <v>30419</v>
          </cell>
          <cell r="D2785">
            <v>2701</v>
          </cell>
          <cell r="E2785">
            <v>107200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</row>
        <row r="2786">
          <cell r="B2786" t="str">
            <v>30419042702</v>
          </cell>
          <cell r="C2786" t="str">
            <v>30419</v>
          </cell>
          <cell r="D2786">
            <v>2702</v>
          </cell>
          <cell r="E2786">
            <v>14615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</row>
        <row r="2787">
          <cell r="B2787" t="str">
            <v>30419042705</v>
          </cell>
          <cell r="C2787" t="str">
            <v>30419</v>
          </cell>
          <cell r="D2787">
            <v>2705</v>
          </cell>
          <cell r="E2787">
            <v>72000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</row>
        <row r="2788">
          <cell r="B2788" t="str">
            <v>30419042900</v>
          </cell>
          <cell r="C2788" t="str">
            <v>30419</v>
          </cell>
          <cell r="D2788">
            <v>2900</v>
          </cell>
          <cell r="E2788">
            <v>300185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</row>
        <row r="2789">
          <cell r="B2789" t="str">
            <v>30419042907</v>
          </cell>
          <cell r="C2789" t="str">
            <v>30419</v>
          </cell>
          <cell r="D2789">
            <v>2907</v>
          </cell>
          <cell r="E2789">
            <v>33836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</row>
        <row r="2790">
          <cell r="B2790" t="str">
            <v>30419042908</v>
          </cell>
          <cell r="C2790" t="str">
            <v>30419</v>
          </cell>
          <cell r="D2790">
            <v>2908</v>
          </cell>
          <cell r="E2790">
            <v>32639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</row>
        <row r="2791">
          <cell r="B2791" t="str">
            <v>30419043101</v>
          </cell>
          <cell r="C2791" t="str">
            <v>30419</v>
          </cell>
          <cell r="D2791">
            <v>3101</v>
          </cell>
          <cell r="E2791">
            <v>91800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</row>
        <row r="2792">
          <cell r="B2792" t="str">
            <v>30419043103</v>
          </cell>
          <cell r="C2792" t="str">
            <v>30419</v>
          </cell>
          <cell r="D2792">
            <v>3103</v>
          </cell>
          <cell r="E2792">
            <v>82000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</row>
        <row r="2793">
          <cell r="B2793" t="str">
            <v>30419043106</v>
          </cell>
          <cell r="C2793" t="str">
            <v>30419</v>
          </cell>
          <cell r="D2793">
            <v>3106</v>
          </cell>
          <cell r="E2793">
            <v>14100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</row>
        <row r="2794">
          <cell r="B2794" t="str">
            <v>30419043110</v>
          </cell>
          <cell r="C2794" t="str">
            <v>30419</v>
          </cell>
          <cell r="D2794">
            <v>3110</v>
          </cell>
          <cell r="E2794">
            <v>190700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</row>
        <row r="2795">
          <cell r="B2795" t="str">
            <v>30419043302</v>
          </cell>
          <cell r="C2795" t="str">
            <v>30419</v>
          </cell>
          <cell r="D2795">
            <v>3302</v>
          </cell>
          <cell r="E2795">
            <v>151200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</row>
        <row r="2796">
          <cell r="B2796" t="str">
            <v>30419043303</v>
          </cell>
          <cell r="C2796" t="str">
            <v>30419</v>
          </cell>
          <cell r="D2796">
            <v>3303</v>
          </cell>
          <cell r="E2796">
            <v>312400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</row>
        <row r="2797">
          <cell r="B2797" t="str">
            <v>30419043401</v>
          </cell>
          <cell r="C2797" t="str">
            <v>30419</v>
          </cell>
          <cell r="D2797">
            <v>3401</v>
          </cell>
          <cell r="E2797">
            <v>9525000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</row>
        <row r="2798">
          <cell r="B2798" t="str">
            <v>30419043418</v>
          </cell>
          <cell r="C2798" t="str">
            <v>30419</v>
          </cell>
          <cell r="D2798">
            <v>3418</v>
          </cell>
          <cell r="E2798">
            <v>652600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juste Semestral"/>
      <sheetName val="1er Sem coef act"/>
      <sheetName val="1er Sem distribuido"/>
      <sheetName val="Estado"/>
      <sheetName val="DIST ENE 1"/>
      <sheetName val="FOFIR 4 AJ"/>
      <sheetName val="DIST FEB"/>
      <sheetName val="FEIEF 2019"/>
      <sheetName val="3ER AJ"/>
      <sheetName val="DIST MAR"/>
      <sheetName val="DIST ABR"/>
      <sheetName val="FEIEF 1 TRIM"/>
      <sheetName val="FOFIR 1 AJ"/>
      <sheetName val="DIST MAY"/>
      <sheetName val="AJ DEF"/>
      <sheetName val="DIST JUN"/>
      <sheetName val="1er Aj Cuat"/>
      <sheetName val="II TRIM 20"/>
      <sheetName val="PART PEF 2020"/>
      <sheetName val="COEF Art 14 F I 2do Sem"/>
      <sheetName val="CALCULO GARANTIA 2do Sem"/>
      <sheetName val="COEF Art 14 F II 1er Sem"/>
      <sheetName val="Art.14 Frac.III 1er Sem"/>
      <sheetName val="Hoja1"/>
    </sheetNames>
    <sheetDataSet>
      <sheetData sheetId="0"/>
      <sheetData sheetId="1">
        <row r="2">
          <cell r="B2" t="e">
            <v>#REF!</v>
          </cell>
          <cell r="C2" t="e">
            <v>#REF!</v>
          </cell>
          <cell r="D2" t="e">
            <v>#REF!</v>
          </cell>
          <cell r="E2" t="e">
            <v>#REF!</v>
          </cell>
          <cell r="F2" t="e">
            <v>#REF!</v>
          </cell>
          <cell r="G2" t="e">
            <v>#REF!</v>
          </cell>
          <cell r="H2" t="e">
            <v>#REF!</v>
          </cell>
          <cell r="I2" t="e">
            <v>#REF!</v>
          </cell>
          <cell r="J2" t="e">
            <v>#REF!</v>
          </cell>
        </row>
        <row r="3">
          <cell r="B3" t="e">
            <v>#REF!</v>
          </cell>
          <cell r="C3" t="e">
            <v>#REF!</v>
          </cell>
          <cell r="D3" t="e">
            <v>#REF!</v>
          </cell>
          <cell r="E3" t="e">
            <v>#REF!</v>
          </cell>
          <cell r="F3" t="e">
            <v>#REF!</v>
          </cell>
          <cell r="G3" t="e">
            <v>#REF!</v>
          </cell>
          <cell r="H3" t="e">
            <v>#REF!</v>
          </cell>
          <cell r="I3" t="e">
            <v>#REF!</v>
          </cell>
          <cell r="J3" t="e">
            <v>#REF!</v>
          </cell>
        </row>
        <row r="4">
          <cell r="B4" t="e">
            <v>#REF!</v>
          </cell>
          <cell r="C4" t="e">
            <v>#REF!</v>
          </cell>
          <cell r="D4" t="e">
            <v>#REF!</v>
          </cell>
          <cell r="E4" t="e">
            <v>#REF!</v>
          </cell>
          <cell r="F4" t="e">
            <v>#REF!</v>
          </cell>
          <cell r="G4" t="e">
            <v>#REF!</v>
          </cell>
          <cell r="H4" t="e">
            <v>#REF!</v>
          </cell>
          <cell r="I4" t="e">
            <v>#REF!</v>
          </cell>
          <cell r="J4" t="e">
            <v>#REF!</v>
          </cell>
        </row>
        <row r="5">
          <cell r="B5" t="e">
            <v>#REF!</v>
          </cell>
          <cell r="C5" t="e">
            <v>#REF!</v>
          </cell>
          <cell r="D5" t="e">
            <v>#REF!</v>
          </cell>
          <cell r="E5" t="e">
            <v>#REF!</v>
          </cell>
          <cell r="F5" t="e">
            <v>#REF!</v>
          </cell>
          <cell r="G5" t="e">
            <v>#REF!</v>
          </cell>
          <cell r="H5" t="e">
            <v>#REF!</v>
          </cell>
          <cell r="I5" t="e">
            <v>#REF!</v>
          </cell>
          <cell r="J5" t="e">
            <v>#REF!</v>
          </cell>
        </row>
        <row r="6">
          <cell r="B6" t="e">
            <v>#REF!</v>
          </cell>
          <cell r="C6" t="e">
            <v>#REF!</v>
          </cell>
          <cell r="D6" t="e">
            <v>#REF!</v>
          </cell>
          <cell r="E6" t="e">
            <v>#REF!</v>
          </cell>
          <cell r="F6" t="e">
            <v>#REF!</v>
          </cell>
          <cell r="G6" t="e">
            <v>#REF!</v>
          </cell>
          <cell r="H6" t="e">
            <v>#REF!</v>
          </cell>
          <cell r="I6" t="e">
            <v>#REF!</v>
          </cell>
          <cell r="J6" t="e">
            <v>#REF!</v>
          </cell>
        </row>
        <row r="7">
          <cell r="B7" t="e">
            <v>#REF!</v>
          </cell>
          <cell r="C7" t="e">
            <v>#REF!</v>
          </cell>
          <cell r="D7" t="e">
            <v>#REF!</v>
          </cell>
          <cell r="E7" t="e">
            <v>#REF!</v>
          </cell>
          <cell r="F7" t="e">
            <v>#REF!</v>
          </cell>
          <cell r="G7" t="e">
            <v>#REF!</v>
          </cell>
          <cell r="H7" t="e">
            <v>#REF!</v>
          </cell>
          <cell r="I7" t="e">
            <v>#REF!</v>
          </cell>
          <cell r="J7" t="e">
            <v>#REF!</v>
          </cell>
        </row>
        <row r="8">
          <cell r="B8" t="e">
            <v>#REF!</v>
          </cell>
          <cell r="C8" t="e">
            <v>#REF!</v>
          </cell>
          <cell r="D8" t="e">
            <v>#REF!</v>
          </cell>
          <cell r="E8" t="e">
            <v>#REF!</v>
          </cell>
          <cell r="F8" t="e">
            <v>#REF!</v>
          </cell>
          <cell r="G8" t="e">
            <v>#REF!</v>
          </cell>
          <cell r="H8" t="e">
            <v>#REF!</v>
          </cell>
          <cell r="I8" t="e">
            <v>#REF!</v>
          </cell>
          <cell r="J8" t="e">
            <v>#REF!</v>
          </cell>
        </row>
        <row r="9">
          <cell r="B9" t="e">
            <v>#REF!</v>
          </cell>
          <cell r="C9" t="e">
            <v>#REF!</v>
          </cell>
          <cell r="D9" t="e">
            <v>#REF!</v>
          </cell>
          <cell r="E9" t="e">
            <v>#REF!</v>
          </cell>
          <cell r="F9" t="e">
            <v>#REF!</v>
          </cell>
          <cell r="G9" t="e">
            <v>#REF!</v>
          </cell>
          <cell r="H9" t="e">
            <v>#REF!</v>
          </cell>
          <cell r="I9" t="e">
            <v>#REF!</v>
          </cell>
          <cell r="J9" t="e">
            <v>#REF!</v>
          </cell>
        </row>
        <row r="10">
          <cell r="B10" t="e">
            <v>#REF!</v>
          </cell>
          <cell r="C10" t="e">
            <v>#REF!</v>
          </cell>
          <cell r="D10" t="e">
            <v>#REF!</v>
          </cell>
          <cell r="E10" t="e">
            <v>#REF!</v>
          </cell>
          <cell r="F10" t="e">
            <v>#REF!</v>
          </cell>
          <cell r="G10" t="e">
            <v>#REF!</v>
          </cell>
          <cell r="H10" t="e">
            <v>#REF!</v>
          </cell>
          <cell r="I10" t="e">
            <v>#REF!</v>
          </cell>
          <cell r="J10" t="e">
            <v>#REF!</v>
          </cell>
        </row>
        <row r="11">
          <cell r="B11" t="e">
            <v>#REF!</v>
          </cell>
          <cell r="C11" t="e">
            <v>#REF!</v>
          </cell>
          <cell r="D11" t="e">
            <v>#REF!</v>
          </cell>
          <cell r="E11" t="e">
            <v>#REF!</v>
          </cell>
          <cell r="F11" t="e">
            <v>#REF!</v>
          </cell>
          <cell r="G11" t="e">
            <v>#REF!</v>
          </cell>
          <cell r="H11" t="e">
            <v>#REF!</v>
          </cell>
          <cell r="I11" t="e">
            <v>#REF!</v>
          </cell>
          <cell r="J11" t="e">
            <v>#REF!</v>
          </cell>
        </row>
        <row r="12">
          <cell r="B12" t="e">
            <v>#REF!</v>
          </cell>
          <cell r="C12" t="e">
            <v>#REF!</v>
          </cell>
          <cell r="D12" t="e">
            <v>#REF!</v>
          </cell>
          <cell r="E12" t="e">
            <v>#REF!</v>
          </cell>
          <cell r="F12" t="e">
            <v>#REF!</v>
          </cell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</row>
        <row r="13">
          <cell r="B13" t="e">
            <v>#REF!</v>
          </cell>
          <cell r="C13" t="e">
            <v>#REF!</v>
          </cell>
          <cell r="D13" t="e">
            <v>#REF!</v>
          </cell>
          <cell r="E13" t="e">
            <v>#REF!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</row>
        <row r="14">
          <cell r="B14" t="e">
            <v>#REF!</v>
          </cell>
          <cell r="C14" t="e">
            <v>#REF!</v>
          </cell>
          <cell r="D14" t="e">
            <v>#REF!</v>
          </cell>
          <cell r="E14" t="e">
            <v>#REF!</v>
          </cell>
          <cell r="F14" t="e">
            <v>#REF!</v>
          </cell>
          <cell r="G14" t="e">
            <v>#REF!</v>
          </cell>
          <cell r="H14" t="e">
            <v>#REF!</v>
          </cell>
          <cell r="I14" t="e">
            <v>#REF!</v>
          </cell>
          <cell r="J14" t="e">
            <v>#REF!</v>
          </cell>
        </row>
        <row r="15">
          <cell r="B15" t="e">
            <v>#REF!</v>
          </cell>
          <cell r="C15" t="e">
            <v>#REF!</v>
          </cell>
          <cell r="D15" t="e">
            <v>#REF!</v>
          </cell>
          <cell r="E15" t="e">
            <v>#REF!</v>
          </cell>
          <cell r="F15" t="e">
            <v>#REF!</v>
          </cell>
          <cell r="G15" t="e">
            <v>#REF!</v>
          </cell>
          <cell r="H15" t="e">
            <v>#REF!</v>
          </cell>
          <cell r="I15" t="e">
            <v>#REF!</v>
          </cell>
          <cell r="J15" t="e">
            <v>#REF!</v>
          </cell>
        </row>
        <row r="16">
          <cell r="B16" t="e">
            <v>#REF!</v>
          </cell>
          <cell r="C16" t="e">
            <v>#REF!</v>
          </cell>
          <cell r="D16" t="e">
            <v>#REF!</v>
          </cell>
          <cell r="E16" t="e">
            <v>#REF!</v>
          </cell>
          <cell r="F16" t="e">
            <v>#REF!</v>
          </cell>
          <cell r="G16" t="e">
            <v>#REF!</v>
          </cell>
          <cell r="H16" t="e">
            <v>#REF!</v>
          </cell>
          <cell r="I16" t="e">
            <v>#REF!</v>
          </cell>
          <cell r="J16" t="e">
            <v>#REF!</v>
          </cell>
        </row>
        <row r="17">
          <cell r="B17" t="e">
            <v>#REF!</v>
          </cell>
          <cell r="C17" t="e">
            <v>#REF!</v>
          </cell>
          <cell r="D17" t="e">
            <v>#REF!</v>
          </cell>
          <cell r="E17" t="e">
            <v>#REF!</v>
          </cell>
          <cell r="F17" t="e">
            <v>#REF!</v>
          </cell>
          <cell r="G17" t="e">
            <v>#REF!</v>
          </cell>
          <cell r="H17" t="e">
            <v>#REF!</v>
          </cell>
          <cell r="I17" t="e">
            <v>#REF!</v>
          </cell>
          <cell r="J17" t="e">
            <v>#REF!</v>
          </cell>
        </row>
        <row r="18">
          <cell r="B18" t="e">
            <v>#REF!</v>
          </cell>
          <cell r="C18" t="e">
            <v>#REF!</v>
          </cell>
          <cell r="D18" t="e">
            <v>#REF!</v>
          </cell>
          <cell r="E18" t="e">
            <v>#REF!</v>
          </cell>
          <cell r="F18" t="e">
            <v>#REF!</v>
          </cell>
          <cell r="G18" t="e">
            <v>#REF!</v>
          </cell>
          <cell r="H18" t="e">
            <v>#REF!</v>
          </cell>
          <cell r="I18" t="e">
            <v>#REF!</v>
          </cell>
          <cell r="J18" t="e">
            <v>#REF!</v>
          </cell>
        </row>
        <row r="19">
          <cell r="B19" t="e">
            <v>#REF!</v>
          </cell>
          <cell r="C19" t="e">
            <v>#REF!</v>
          </cell>
          <cell r="D19" t="e">
            <v>#REF!</v>
          </cell>
          <cell r="E19" t="e">
            <v>#REF!</v>
          </cell>
          <cell r="F19" t="e">
            <v>#REF!</v>
          </cell>
          <cell r="G19" t="e">
            <v>#REF!</v>
          </cell>
          <cell r="H19" t="e">
            <v>#REF!</v>
          </cell>
          <cell r="I19" t="e">
            <v>#REF!</v>
          </cell>
          <cell r="J19" t="e">
            <v>#REF!</v>
          </cell>
        </row>
        <row r="20">
          <cell r="B20" t="e">
            <v>#REF!</v>
          </cell>
          <cell r="C20" t="e">
            <v>#REF!</v>
          </cell>
          <cell r="D20" t="e">
            <v>#REF!</v>
          </cell>
          <cell r="E20" t="e">
            <v>#REF!</v>
          </cell>
          <cell r="F20" t="e">
            <v>#REF!</v>
          </cell>
          <cell r="G20" t="e">
            <v>#REF!</v>
          </cell>
          <cell r="H20" t="e">
            <v>#REF!</v>
          </cell>
          <cell r="I20" t="e">
            <v>#REF!</v>
          </cell>
          <cell r="J20" t="e">
            <v>#REF!</v>
          </cell>
        </row>
        <row r="21">
          <cell r="B21" t="e">
            <v>#REF!</v>
          </cell>
          <cell r="C21" t="e">
            <v>#REF!</v>
          </cell>
          <cell r="D21" t="e">
            <v>#REF!</v>
          </cell>
          <cell r="E21" t="e">
            <v>#REF!</v>
          </cell>
          <cell r="F21" t="e">
            <v>#REF!</v>
          </cell>
          <cell r="G21" t="e">
            <v>#REF!</v>
          </cell>
          <cell r="H21" t="e">
            <v>#REF!</v>
          </cell>
          <cell r="I21" t="e">
            <v>#REF!</v>
          </cell>
          <cell r="J21" t="e">
            <v>#REF!</v>
          </cell>
        </row>
        <row r="22">
          <cell r="B22" t="e">
            <v>#REF!</v>
          </cell>
          <cell r="C22" t="e">
            <v>#REF!</v>
          </cell>
          <cell r="D22" t="e">
            <v>#REF!</v>
          </cell>
          <cell r="E22" t="e">
            <v>#REF!</v>
          </cell>
          <cell r="F22" t="e">
            <v>#REF!</v>
          </cell>
          <cell r="G22" t="e">
            <v>#REF!</v>
          </cell>
          <cell r="H22" t="e">
            <v>#REF!</v>
          </cell>
          <cell r="I22" t="e">
            <v>#REF!</v>
          </cell>
          <cell r="J22" t="e">
            <v>#REF!</v>
          </cell>
        </row>
        <row r="23">
          <cell r="B23" t="e">
            <v>#REF!</v>
          </cell>
          <cell r="C23" t="e">
            <v>#REF!</v>
          </cell>
          <cell r="D23" t="e">
            <v>#REF!</v>
          </cell>
          <cell r="E23" t="e">
            <v>#REF!</v>
          </cell>
          <cell r="F23" t="e">
            <v>#REF!</v>
          </cell>
          <cell r="G23" t="e">
            <v>#REF!</v>
          </cell>
          <cell r="H23" t="e">
            <v>#REF!</v>
          </cell>
          <cell r="I23" t="e">
            <v>#REF!</v>
          </cell>
          <cell r="J23" t="e">
            <v>#REF!</v>
          </cell>
        </row>
        <row r="24">
          <cell r="B24" t="e">
            <v>#REF!</v>
          </cell>
          <cell r="C24" t="e">
            <v>#REF!</v>
          </cell>
          <cell r="D24" t="e">
            <v>#REF!</v>
          </cell>
          <cell r="E24" t="e">
            <v>#REF!</v>
          </cell>
          <cell r="F24" t="e">
            <v>#REF!</v>
          </cell>
          <cell r="G24" t="e">
            <v>#REF!</v>
          </cell>
          <cell r="H24" t="e">
            <v>#REF!</v>
          </cell>
          <cell r="I24" t="e">
            <v>#REF!</v>
          </cell>
          <cell r="J24" t="e">
            <v>#REF!</v>
          </cell>
        </row>
        <row r="25">
          <cell r="B25" t="e">
            <v>#REF!</v>
          </cell>
          <cell r="C25" t="e">
            <v>#REF!</v>
          </cell>
          <cell r="D25" t="e">
            <v>#REF!</v>
          </cell>
          <cell r="E25" t="e">
            <v>#REF!</v>
          </cell>
          <cell r="F25" t="e">
            <v>#REF!</v>
          </cell>
          <cell r="G25" t="e">
            <v>#REF!</v>
          </cell>
          <cell r="H25" t="e">
            <v>#REF!</v>
          </cell>
          <cell r="I25" t="e">
            <v>#REF!</v>
          </cell>
          <cell r="J25" t="e">
            <v>#REF!</v>
          </cell>
        </row>
        <row r="26">
          <cell r="B26" t="e">
            <v>#REF!</v>
          </cell>
          <cell r="C26" t="e">
            <v>#REF!</v>
          </cell>
          <cell r="D26" t="e">
            <v>#REF!</v>
          </cell>
          <cell r="E26" t="e">
            <v>#REF!</v>
          </cell>
          <cell r="F26" t="e">
            <v>#REF!</v>
          </cell>
          <cell r="G26" t="e">
            <v>#REF!</v>
          </cell>
          <cell r="H26" t="e">
            <v>#REF!</v>
          </cell>
          <cell r="I26" t="e">
            <v>#REF!</v>
          </cell>
          <cell r="J26" t="e">
            <v>#REF!</v>
          </cell>
        </row>
        <row r="27">
          <cell r="B27" t="e">
            <v>#REF!</v>
          </cell>
          <cell r="C27" t="e">
            <v>#REF!</v>
          </cell>
          <cell r="D27" t="e">
            <v>#REF!</v>
          </cell>
          <cell r="E27" t="e">
            <v>#REF!</v>
          </cell>
          <cell r="F27" t="e">
            <v>#REF!</v>
          </cell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</row>
        <row r="28">
          <cell r="B28" t="e">
            <v>#REF!</v>
          </cell>
          <cell r="C28" t="e">
            <v>#REF!</v>
          </cell>
          <cell r="D28" t="e">
            <v>#REF!</v>
          </cell>
          <cell r="E28" t="e">
            <v>#REF!</v>
          </cell>
          <cell r="F28" t="e">
            <v>#REF!</v>
          </cell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</row>
        <row r="29">
          <cell r="B29" t="e">
            <v>#REF!</v>
          </cell>
          <cell r="C29" t="e">
            <v>#REF!</v>
          </cell>
          <cell r="D29" t="e">
            <v>#REF!</v>
          </cell>
          <cell r="E29" t="e">
            <v>#REF!</v>
          </cell>
          <cell r="F29" t="e">
            <v>#REF!</v>
          </cell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</row>
        <row r="30">
          <cell r="B30" t="e">
            <v>#REF!</v>
          </cell>
          <cell r="C30" t="e">
            <v>#REF!</v>
          </cell>
          <cell r="D30" t="e">
            <v>#REF!</v>
          </cell>
          <cell r="E30" t="e">
            <v>#REF!</v>
          </cell>
          <cell r="F30" t="e">
            <v>#REF!</v>
          </cell>
          <cell r="G30" t="e">
            <v>#REF!</v>
          </cell>
          <cell r="H30" t="e">
            <v>#REF!</v>
          </cell>
          <cell r="I30" t="e">
            <v>#REF!</v>
          </cell>
          <cell r="J30" t="e">
            <v>#REF!</v>
          </cell>
        </row>
        <row r="31">
          <cell r="B31" t="e">
            <v>#REF!</v>
          </cell>
          <cell r="C31" t="e">
            <v>#REF!</v>
          </cell>
          <cell r="D31" t="e">
            <v>#REF!</v>
          </cell>
          <cell r="E31" t="e">
            <v>#REF!</v>
          </cell>
          <cell r="F31" t="e">
            <v>#REF!</v>
          </cell>
          <cell r="G31" t="e">
            <v>#REF!</v>
          </cell>
          <cell r="H31" t="e">
            <v>#REF!</v>
          </cell>
          <cell r="I31" t="e">
            <v>#REF!</v>
          </cell>
          <cell r="J31" t="e">
            <v>#REF!</v>
          </cell>
        </row>
        <row r="32">
          <cell r="B32" t="e">
            <v>#REF!</v>
          </cell>
          <cell r="C32" t="e">
            <v>#REF!</v>
          </cell>
          <cell r="D32" t="e">
            <v>#REF!</v>
          </cell>
          <cell r="E32" t="e">
            <v>#REF!</v>
          </cell>
          <cell r="F32" t="e">
            <v>#REF!</v>
          </cell>
          <cell r="G32" t="e">
            <v>#REF!</v>
          </cell>
          <cell r="H32" t="e">
            <v>#REF!</v>
          </cell>
          <cell r="I32" t="e">
            <v>#REF!</v>
          </cell>
          <cell r="J32" t="e">
            <v>#REF!</v>
          </cell>
        </row>
        <row r="33">
          <cell r="B33" t="e">
            <v>#REF!</v>
          </cell>
          <cell r="C33" t="e">
            <v>#REF!</v>
          </cell>
          <cell r="D33" t="e">
            <v>#REF!</v>
          </cell>
          <cell r="E33" t="e">
            <v>#REF!</v>
          </cell>
          <cell r="F33" t="e">
            <v>#REF!</v>
          </cell>
          <cell r="G33" t="e">
            <v>#REF!</v>
          </cell>
          <cell r="H33" t="e">
            <v>#REF!</v>
          </cell>
          <cell r="I33" t="e">
            <v>#REF!</v>
          </cell>
          <cell r="J33" t="e">
            <v>#REF!</v>
          </cell>
        </row>
        <row r="34">
          <cell r="B34" t="e">
            <v>#REF!</v>
          </cell>
          <cell r="C34" t="e">
            <v>#REF!</v>
          </cell>
          <cell r="D34" t="e">
            <v>#REF!</v>
          </cell>
          <cell r="E34" t="e">
            <v>#REF!</v>
          </cell>
          <cell r="F34" t="e">
            <v>#REF!</v>
          </cell>
          <cell r="G34" t="e">
            <v>#REF!</v>
          </cell>
          <cell r="H34" t="e">
            <v>#REF!</v>
          </cell>
          <cell r="I34" t="e">
            <v>#REF!</v>
          </cell>
          <cell r="J34" t="e">
            <v>#REF!</v>
          </cell>
        </row>
        <row r="35">
          <cell r="B35" t="e">
            <v>#REF!</v>
          </cell>
          <cell r="C35" t="e">
            <v>#REF!</v>
          </cell>
          <cell r="D35" t="e">
            <v>#REF!</v>
          </cell>
          <cell r="E35" t="e">
            <v>#REF!</v>
          </cell>
          <cell r="F35" t="e">
            <v>#REF!</v>
          </cell>
          <cell r="G35" t="e">
            <v>#REF!</v>
          </cell>
          <cell r="H35" t="e">
            <v>#REF!</v>
          </cell>
          <cell r="I35" t="e">
            <v>#REF!</v>
          </cell>
          <cell r="J35" t="e">
            <v>#REF!</v>
          </cell>
        </row>
        <row r="36">
          <cell r="B36" t="e">
            <v>#REF!</v>
          </cell>
          <cell r="C36" t="e">
            <v>#REF!</v>
          </cell>
          <cell r="D36" t="e">
            <v>#REF!</v>
          </cell>
          <cell r="E36" t="e">
            <v>#REF!</v>
          </cell>
          <cell r="F36" t="e">
            <v>#REF!</v>
          </cell>
          <cell r="G36" t="e">
            <v>#REF!</v>
          </cell>
          <cell r="H36" t="e">
            <v>#REF!</v>
          </cell>
          <cell r="I36" t="e">
            <v>#REF!</v>
          </cell>
          <cell r="J36" t="e">
            <v>#REF!</v>
          </cell>
        </row>
        <row r="37">
          <cell r="B37" t="e">
            <v>#REF!</v>
          </cell>
          <cell r="C37" t="e">
            <v>#REF!</v>
          </cell>
          <cell r="D37" t="e">
            <v>#REF!</v>
          </cell>
          <cell r="E37" t="e">
            <v>#REF!</v>
          </cell>
          <cell r="F37" t="e">
            <v>#REF!</v>
          </cell>
          <cell r="G37" t="e">
            <v>#REF!</v>
          </cell>
          <cell r="H37" t="e">
            <v>#REF!</v>
          </cell>
          <cell r="I37" t="e">
            <v>#REF!</v>
          </cell>
          <cell r="J37" t="e">
            <v>#REF!</v>
          </cell>
        </row>
        <row r="38">
          <cell r="B38" t="e">
            <v>#REF!</v>
          </cell>
          <cell r="C38" t="e">
            <v>#REF!</v>
          </cell>
          <cell r="D38" t="e">
            <v>#REF!</v>
          </cell>
          <cell r="E38" t="e">
            <v>#REF!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</row>
        <row r="39">
          <cell r="B39" t="e">
            <v>#REF!</v>
          </cell>
          <cell r="C39" t="e">
            <v>#REF!</v>
          </cell>
          <cell r="D39" t="e">
            <v>#REF!</v>
          </cell>
          <cell r="E39" t="e">
            <v>#REF!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</row>
        <row r="40">
          <cell r="B40" t="e">
            <v>#REF!</v>
          </cell>
          <cell r="C40" t="e">
            <v>#REF!</v>
          </cell>
          <cell r="D40" t="e">
            <v>#REF!</v>
          </cell>
          <cell r="E40" t="e">
            <v>#REF!</v>
          </cell>
          <cell r="F40" t="e">
            <v>#REF!</v>
          </cell>
          <cell r="G40" t="e">
            <v>#REF!</v>
          </cell>
          <cell r="H40" t="e">
            <v>#REF!</v>
          </cell>
          <cell r="I40" t="e">
            <v>#REF!</v>
          </cell>
          <cell r="J40" t="e">
            <v>#REF!</v>
          </cell>
        </row>
        <row r="41">
          <cell r="B41" t="e">
            <v>#REF!</v>
          </cell>
          <cell r="C41" t="e">
            <v>#REF!</v>
          </cell>
          <cell r="D41" t="e">
            <v>#REF!</v>
          </cell>
          <cell r="E41" t="e">
            <v>#REF!</v>
          </cell>
          <cell r="F41" t="e">
            <v>#REF!</v>
          </cell>
          <cell r="G41" t="e">
            <v>#REF!</v>
          </cell>
          <cell r="H41" t="e">
            <v>#REF!</v>
          </cell>
          <cell r="I41" t="e">
            <v>#REF!</v>
          </cell>
          <cell r="J41" t="e">
            <v>#REF!</v>
          </cell>
        </row>
        <row r="42">
          <cell r="B42" t="e">
            <v>#REF!</v>
          </cell>
          <cell r="C42" t="e">
            <v>#REF!</v>
          </cell>
          <cell r="D42" t="e">
            <v>#REF!</v>
          </cell>
          <cell r="E42" t="e">
            <v>#REF!</v>
          </cell>
          <cell r="F42" t="e">
            <v>#REF!</v>
          </cell>
          <cell r="G42" t="e">
            <v>#REF!</v>
          </cell>
          <cell r="H42" t="e">
            <v>#REF!</v>
          </cell>
          <cell r="I42" t="e">
            <v>#REF!</v>
          </cell>
          <cell r="J42" t="e">
            <v>#REF!</v>
          </cell>
        </row>
        <row r="43">
          <cell r="B43" t="e">
            <v>#REF!</v>
          </cell>
          <cell r="C43" t="e">
            <v>#REF!</v>
          </cell>
          <cell r="D43" t="e">
            <v>#REF!</v>
          </cell>
          <cell r="E43" t="e">
            <v>#REF!</v>
          </cell>
          <cell r="F43" t="e">
            <v>#REF!</v>
          </cell>
          <cell r="G43" t="e">
            <v>#REF!</v>
          </cell>
          <cell r="H43" t="e">
            <v>#REF!</v>
          </cell>
          <cell r="I43" t="e">
            <v>#REF!</v>
          </cell>
          <cell r="J43" t="e">
            <v>#REF!</v>
          </cell>
        </row>
        <row r="44">
          <cell r="B44" t="e">
            <v>#REF!</v>
          </cell>
          <cell r="C44" t="e">
            <v>#REF!</v>
          </cell>
          <cell r="D44" t="e">
            <v>#REF!</v>
          </cell>
          <cell r="E44" t="e">
            <v>#REF!</v>
          </cell>
          <cell r="F44" t="e">
            <v>#REF!</v>
          </cell>
          <cell r="G44" t="e">
            <v>#REF!</v>
          </cell>
          <cell r="H44" t="e">
            <v>#REF!</v>
          </cell>
          <cell r="I44" t="e">
            <v>#REF!</v>
          </cell>
          <cell r="J44" t="e">
            <v>#REF!</v>
          </cell>
        </row>
        <row r="45">
          <cell r="B45" t="e">
            <v>#REF!</v>
          </cell>
          <cell r="C45" t="e">
            <v>#REF!</v>
          </cell>
          <cell r="D45" t="e">
            <v>#REF!</v>
          </cell>
          <cell r="E45" t="e">
            <v>#REF!</v>
          </cell>
          <cell r="F45" t="e">
            <v>#REF!</v>
          </cell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</row>
        <row r="46">
          <cell r="B46" t="e">
            <v>#REF!</v>
          </cell>
          <cell r="C46" t="e">
            <v>#REF!</v>
          </cell>
          <cell r="D46" t="e">
            <v>#REF!</v>
          </cell>
          <cell r="E46" t="e">
            <v>#REF!</v>
          </cell>
          <cell r="F46" t="e">
            <v>#REF!</v>
          </cell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</row>
        <row r="47">
          <cell r="B47" t="e">
            <v>#REF!</v>
          </cell>
          <cell r="C47" t="e">
            <v>#REF!</v>
          </cell>
          <cell r="D47" t="e">
            <v>#REF!</v>
          </cell>
          <cell r="E47" t="e">
            <v>#REF!</v>
          </cell>
          <cell r="F47" t="e">
            <v>#REF!</v>
          </cell>
          <cell r="G47" t="e">
            <v>#REF!</v>
          </cell>
          <cell r="H47" t="e">
            <v>#REF!</v>
          </cell>
          <cell r="I47" t="e">
            <v>#REF!</v>
          </cell>
          <cell r="J47" t="e">
            <v>#REF!</v>
          </cell>
        </row>
        <row r="48">
          <cell r="B48" t="e">
            <v>#REF!</v>
          </cell>
          <cell r="C48" t="e">
            <v>#REF!</v>
          </cell>
          <cell r="D48" t="e">
            <v>#REF!</v>
          </cell>
          <cell r="E48" t="e">
            <v>#REF!</v>
          </cell>
          <cell r="F48" t="e">
            <v>#REF!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</row>
        <row r="49">
          <cell r="B49" t="e">
            <v>#REF!</v>
          </cell>
          <cell r="C49" t="e">
            <v>#REF!</v>
          </cell>
          <cell r="D49" t="e">
            <v>#REF!</v>
          </cell>
          <cell r="E49" t="e">
            <v>#REF!</v>
          </cell>
          <cell r="F49" t="e">
            <v>#REF!</v>
          </cell>
          <cell r="G49" t="e">
            <v>#REF!</v>
          </cell>
          <cell r="H49" t="e">
            <v>#REF!</v>
          </cell>
          <cell r="I49" t="e">
            <v>#REF!</v>
          </cell>
          <cell r="J49" t="e">
            <v>#REF!</v>
          </cell>
        </row>
        <row r="50">
          <cell r="B50" t="e">
            <v>#REF!</v>
          </cell>
          <cell r="C50" t="e">
            <v>#REF!</v>
          </cell>
          <cell r="D50" t="e">
            <v>#REF!</v>
          </cell>
          <cell r="E50" t="e">
            <v>#REF!</v>
          </cell>
          <cell r="F50" t="e">
            <v>#REF!</v>
          </cell>
          <cell r="G50" t="e">
            <v>#REF!</v>
          </cell>
          <cell r="H50" t="e">
            <v>#REF!</v>
          </cell>
          <cell r="I50" t="e">
            <v>#REF!</v>
          </cell>
          <cell r="J50" t="e">
            <v>#REF!</v>
          </cell>
        </row>
        <row r="51">
          <cell r="B51" t="e">
            <v>#REF!</v>
          </cell>
          <cell r="C51" t="e">
            <v>#REF!</v>
          </cell>
          <cell r="D51" t="e">
            <v>#REF!</v>
          </cell>
          <cell r="E51" t="e">
            <v>#REF!</v>
          </cell>
          <cell r="F51" t="e">
            <v>#REF!</v>
          </cell>
          <cell r="G51" t="e">
            <v>#REF!</v>
          </cell>
          <cell r="H51" t="e">
            <v>#REF!</v>
          </cell>
          <cell r="I51" t="e">
            <v>#REF!</v>
          </cell>
          <cell r="J51" t="e">
            <v>#REF!</v>
          </cell>
        </row>
        <row r="52">
          <cell r="B52" t="e">
            <v>#REF!</v>
          </cell>
          <cell r="C52" t="e">
            <v>#REF!</v>
          </cell>
          <cell r="D52" t="e">
            <v>#REF!</v>
          </cell>
          <cell r="E52" t="e">
            <v>#REF!</v>
          </cell>
          <cell r="F52" t="e">
            <v>#REF!</v>
          </cell>
          <cell r="G52" t="e">
            <v>#REF!</v>
          </cell>
          <cell r="H52" t="e">
            <v>#REF!</v>
          </cell>
          <cell r="I52" t="e">
            <v>#REF!</v>
          </cell>
          <cell r="J52" t="e">
            <v>#REF!</v>
          </cell>
        </row>
      </sheetData>
      <sheetData sheetId="2">
        <row r="2">
          <cell r="B2">
            <v>3927817.5198464976</v>
          </cell>
          <cell r="C2">
            <v>534858.19811553764</v>
          </cell>
          <cell r="D2">
            <v>1447429.2042262175</v>
          </cell>
          <cell r="E2">
            <v>113762.86914220151</v>
          </cell>
          <cell r="F2">
            <v>201941.85333767594</v>
          </cell>
          <cell r="G2">
            <v>10300.939818711136</v>
          </cell>
          <cell r="H2">
            <v>97334.805107226843</v>
          </cell>
          <cell r="I2">
            <v>23760.562785618138</v>
          </cell>
          <cell r="J2">
            <v>43961.390939837816</v>
          </cell>
        </row>
        <row r="3">
          <cell r="B3">
            <v>7780132.0688939113</v>
          </cell>
          <cell r="C3">
            <v>1059435.016632884</v>
          </cell>
          <cell r="D3">
            <v>1435268.999109854</v>
          </cell>
          <cell r="E3">
            <v>225338.9170933821</v>
          </cell>
          <cell r="F3">
            <v>400001.85376883933</v>
          </cell>
          <cell r="G3">
            <v>20403.868514348094</v>
          </cell>
          <cell r="H3">
            <v>192798.57956941688</v>
          </cell>
          <cell r="I3">
            <v>47064.385137367448</v>
          </cell>
          <cell r="J3">
            <v>93812.716186512014</v>
          </cell>
        </row>
        <row r="4">
          <cell r="B4">
            <v>8093633.1145895608</v>
          </cell>
          <cell r="C4">
            <v>1102125.0355965616</v>
          </cell>
          <cell r="D4">
            <v>63100.633002878742</v>
          </cell>
          <cell r="E4">
            <v>234418.96683021696</v>
          </cell>
          <cell r="F4">
            <v>416119.96054727049</v>
          </cell>
          <cell r="G4">
            <v>21226.044032558035</v>
          </cell>
          <cell r="H4">
            <v>200567.41379593418</v>
          </cell>
          <cell r="I4">
            <v>48960.848311119858</v>
          </cell>
          <cell r="J4">
            <v>86296.691488275232</v>
          </cell>
        </row>
        <row r="5">
          <cell r="B5">
            <v>22386457.951926947</v>
          </cell>
          <cell r="C5">
            <v>3048405.5081114946</v>
          </cell>
          <cell r="D5">
            <v>2695175.1936243954</v>
          </cell>
          <cell r="E5">
            <v>648387.47565899906</v>
          </cell>
          <cell r="F5">
            <v>1150960.4979446081</v>
          </cell>
          <cell r="G5">
            <v>58709.84457697488</v>
          </cell>
          <cell r="H5">
            <v>554756.30188570824</v>
          </cell>
          <cell r="I5">
            <v>135422.49277790997</v>
          </cell>
          <cell r="J5">
            <v>611516.81830575038</v>
          </cell>
        </row>
        <row r="6">
          <cell r="B6">
            <v>28273562.715367682</v>
          </cell>
          <cell r="C6">
            <v>3850063.4848329723</v>
          </cell>
          <cell r="D6">
            <v>894011.86531774979</v>
          </cell>
          <cell r="E6">
            <v>818897.9246413426</v>
          </cell>
          <cell r="F6">
            <v>1453635.6707893857</v>
          </cell>
          <cell r="G6">
            <v>74149.134097996415</v>
          </cell>
          <cell r="H6">
            <v>700643.98426911118</v>
          </cell>
          <cell r="I6">
            <v>171035.37999847313</v>
          </cell>
          <cell r="J6">
            <v>413037.38453904208</v>
          </cell>
        </row>
        <row r="7">
          <cell r="B7">
            <v>192894611.37429264</v>
          </cell>
          <cell r="C7">
            <v>26266817.066868994</v>
          </cell>
          <cell r="D7">
            <v>5221117.3654384464</v>
          </cell>
          <cell r="E7">
            <v>5586879.8184053767</v>
          </cell>
          <cell r="F7">
            <v>9917338.3495926075</v>
          </cell>
          <cell r="G7">
            <v>505877.82479210349</v>
          </cell>
          <cell r="H7">
            <v>4780099.714277152</v>
          </cell>
          <cell r="I7">
            <v>1166878.1712510434</v>
          </cell>
          <cell r="J7">
            <v>8915218.7684686668</v>
          </cell>
        </row>
        <row r="8">
          <cell r="B8">
            <v>32274454.451264828</v>
          </cell>
          <cell r="C8">
            <v>4394872.3345070584</v>
          </cell>
          <cell r="D8">
            <v>0</v>
          </cell>
          <cell r="E8">
            <v>934777.27002925402</v>
          </cell>
          <cell r="F8">
            <v>1659334.5068651605</v>
          </cell>
          <cell r="G8">
            <v>84641.71548305676</v>
          </cell>
          <cell r="H8">
            <v>799789.63332255371</v>
          </cell>
          <cell r="I8">
            <v>195237.99094180434</v>
          </cell>
          <cell r="J8">
            <v>471100.39338677446</v>
          </cell>
        </row>
        <row r="9">
          <cell r="B9">
            <v>5131809.3015379841</v>
          </cell>
          <cell r="C9">
            <v>698807.9925363824</v>
          </cell>
          <cell r="D9">
            <v>1340844.5294942742</v>
          </cell>
          <cell r="E9">
            <v>148634.53994074912</v>
          </cell>
          <cell r="F9">
            <v>263842.98050806735</v>
          </cell>
          <cell r="G9">
            <v>13458.481334517481</v>
          </cell>
          <cell r="H9">
            <v>127170.79031517095</v>
          </cell>
          <cell r="I9">
            <v>31043.875255635041</v>
          </cell>
          <cell r="J9">
            <v>84045.574381136714</v>
          </cell>
        </row>
        <row r="10">
          <cell r="B10">
            <v>51011188.633551836</v>
          </cell>
          <cell r="C10">
            <v>6946288.1863563769</v>
          </cell>
          <cell r="D10">
            <v>2024278.0852009193</v>
          </cell>
          <cell r="E10">
            <v>1477456.4113491983</v>
          </cell>
          <cell r="F10">
            <v>2622650.8542127553</v>
          </cell>
          <cell r="G10">
            <v>133779.93797829861</v>
          </cell>
          <cell r="H10">
            <v>1264102.5401120968</v>
          </cell>
          <cell r="I10">
            <v>308582.1946086454</v>
          </cell>
          <cell r="J10">
            <v>1486688.5552352129</v>
          </cell>
        </row>
        <row r="11">
          <cell r="B11">
            <v>8475448.573979605</v>
          </cell>
          <cell r="C11">
            <v>1154117.5550020956</v>
          </cell>
          <cell r="D11">
            <v>1371570.5103516467</v>
          </cell>
          <cell r="E11">
            <v>245477.63285112637</v>
          </cell>
          <cell r="F11">
            <v>435750.33316835272</v>
          </cell>
          <cell r="G11">
            <v>22227.378246573178</v>
          </cell>
          <cell r="H11">
            <v>210029.13984070945</v>
          </cell>
          <cell r="I11">
            <v>51270.566150484068</v>
          </cell>
          <cell r="J11">
            <v>563373.7569699419</v>
          </cell>
        </row>
        <row r="12">
          <cell r="B12">
            <v>12313568.638764504</v>
          </cell>
          <cell r="C12">
            <v>1676761.4842654304</v>
          </cell>
          <cell r="D12">
            <v>4891506.057704594</v>
          </cell>
          <cell r="E12">
            <v>356642.56056885951</v>
          </cell>
          <cell r="F12">
            <v>633080.54907040752</v>
          </cell>
          <cell r="G12">
            <v>32293.08104579131</v>
          </cell>
          <cell r="H12">
            <v>305141.1623815567</v>
          </cell>
          <cell r="I12">
            <v>74488.521749813008</v>
          </cell>
          <cell r="J12">
            <v>204731.55147685186</v>
          </cell>
        </row>
        <row r="13">
          <cell r="B13">
            <v>25897236.518100638</v>
          </cell>
          <cell r="C13">
            <v>3526474.7382624159</v>
          </cell>
          <cell r="D13">
            <v>1303802.9642958471</v>
          </cell>
          <cell r="E13">
            <v>750071.4873506811</v>
          </cell>
          <cell r="F13">
            <v>1331461.0244403025</v>
          </cell>
          <cell r="G13">
            <v>67917.074430257271</v>
          </cell>
          <cell r="H13">
            <v>641756.51148976875</v>
          </cell>
          <cell r="I13">
            <v>156660.2600943592</v>
          </cell>
          <cell r="J13">
            <v>318306.03954924521</v>
          </cell>
        </row>
        <row r="14">
          <cell r="B14">
            <v>13176761.314206276</v>
          </cell>
          <cell r="C14">
            <v>1794304.0321767097</v>
          </cell>
          <cell r="D14">
            <v>1602259.0660879791</v>
          </cell>
          <cell r="E14">
            <v>381643.53754515946</v>
          </cell>
          <cell r="F14">
            <v>677460.08752539952</v>
          </cell>
          <cell r="G14">
            <v>34556.856222909388</v>
          </cell>
          <cell r="H14">
            <v>326531.84318828484</v>
          </cell>
          <cell r="I14">
            <v>79710.23677534239</v>
          </cell>
          <cell r="J14">
            <v>633597.19326051173</v>
          </cell>
        </row>
        <row r="15">
          <cell r="B15">
            <v>72174034.558933616</v>
          </cell>
          <cell r="C15">
            <v>9828072.1749080662</v>
          </cell>
          <cell r="D15">
            <v>425882.10254613054</v>
          </cell>
          <cell r="E15">
            <v>2090403.9476135275</v>
          </cell>
          <cell r="F15">
            <v>3710701.4844870209</v>
          </cell>
          <cell r="G15">
            <v>189280.78575661738</v>
          </cell>
          <cell r="H15">
            <v>1788536.6497042878</v>
          </cell>
          <cell r="I15">
            <v>436602.68608810916</v>
          </cell>
          <cell r="J15">
            <v>1038312.2139325847</v>
          </cell>
        </row>
        <row r="16">
          <cell r="B16">
            <v>9213795.7202674188</v>
          </cell>
          <cell r="C16">
            <v>1254659.6556093262</v>
          </cell>
          <cell r="D16">
            <v>3762592.6679118001</v>
          </cell>
          <cell r="E16">
            <v>266862.66139693861</v>
          </cell>
          <cell r="F16">
            <v>473711.15756372141</v>
          </cell>
          <cell r="G16">
            <v>24163.738446811076</v>
          </cell>
          <cell r="H16">
            <v>228326.03760194001</v>
          </cell>
          <cell r="I16">
            <v>55737.052599589588</v>
          </cell>
          <cell r="J16">
            <v>100029.78886889147</v>
          </cell>
        </row>
        <row r="17">
          <cell r="B17">
            <v>6416240.394779155</v>
          </cell>
          <cell r="C17">
            <v>873711.35723276215</v>
          </cell>
          <cell r="D17">
            <v>2480383.8443762218</v>
          </cell>
          <cell r="E17">
            <v>185836.00504045177</v>
          </cell>
          <cell r="F17">
            <v>329879.75389253866</v>
          </cell>
          <cell r="G17">
            <v>16826.979826595012</v>
          </cell>
          <cell r="H17">
            <v>159000.13307424533</v>
          </cell>
          <cell r="I17">
            <v>38813.789586061896</v>
          </cell>
          <cell r="J17">
            <v>65388.885865779281</v>
          </cell>
        </row>
        <row r="18">
          <cell r="B18">
            <v>56271288.960216083</v>
          </cell>
          <cell r="C18">
            <v>7662565.8057750463</v>
          </cell>
          <cell r="D18">
            <v>2566552.0350718969</v>
          </cell>
          <cell r="E18">
            <v>1629806.6929275901</v>
          </cell>
          <cell r="F18">
            <v>2893089.6929168021</v>
          </cell>
          <cell r="G18">
            <v>147574.8703119852</v>
          </cell>
          <cell r="H18">
            <v>1394452.4959217377</v>
          </cell>
          <cell r="I18">
            <v>340402.14129375538</v>
          </cell>
          <cell r="J18">
            <v>960107.19995759591</v>
          </cell>
        </row>
        <row r="19">
          <cell r="B19">
            <v>69018668.201164618</v>
          </cell>
          <cell r="C19">
            <v>9398400.0844957139</v>
          </cell>
          <cell r="D19">
            <v>3415202.8011871483</v>
          </cell>
          <cell r="E19">
            <v>1999013.8745663946</v>
          </cell>
          <cell r="F19">
            <v>3548473.853741047</v>
          </cell>
          <cell r="G19">
            <v>181005.6459892703</v>
          </cell>
          <cell r="H19">
            <v>1710343.8701457942</v>
          </cell>
          <cell r="I19">
            <v>417514.91531551786</v>
          </cell>
          <cell r="J19">
            <v>3735426.4564223443</v>
          </cell>
        </row>
        <row r="20">
          <cell r="B20">
            <v>10815361.274795752</v>
          </cell>
          <cell r="C20">
            <v>1472747.8082107776</v>
          </cell>
          <cell r="D20">
            <v>1751340.4831700823</v>
          </cell>
          <cell r="E20">
            <v>313249.41222786432</v>
          </cell>
          <cell r="F20">
            <v>556052.8434208266</v>
          </cell>
          <cell r="G20">
            <v>28363.941309993435</v>
          </cell>
          <cell r="H20">
            <v>268014.25385149621</v>
          </cell>
          <cell r="I20">
            <v>65425.409739750467</v>
          </cell>
          <cell r="J20">
            <v>138854.65820942464</v>
          </cell>
        </row>
        <row r="21">
          <cell r="B21">
            <v>147839587.50940788</v>
          </cell>
          <cell r="C21">
            <v>20131590.886257995</v>
          </cell>
          <cell r="D21">
            <v>3739062.6153755668</v>
          </cell>
          <cell r="E21">
            <v>4281934.0671730349</v>
          </cell>
          <cell r="F21">
            <v>7600913.2673490671</v>
          </cell>
          <cell r="G21">
            <v>387718.29038967297</v>
          </cell>
          <cell r="H21">
            <v>3663596.2247867859</v>
          </cell>
          <cell r="I21">
            <v>894326.62883851468</v>
          </cell>
          <cell r="J21">
            <v>6332277.4294343395</v>
          </cell>
        </row>
        <row r="22">
          <cell r="B22">
            <v>21827956.340249706</v>
          </cell>
          <cell r="C22">
            <v>2972353.3075810629</v>
          </cell>
          <cell r="D22">
            <v>1206429.9083991791</v>
          </cell>
          <cell r="E22">
            <v>632211.38157012977</v>
          </cell>
          <cell r="F22">
            <v>1122246.1164886723</v>
          </cell>
          <cell r="G22">
            <v>57245.140205788826</v>
          </cell>
          <cell r="H22">
            <v>540916.13613208127</v>
          </cell>
          <cell r="I22">
            <v>132043.94666596016</v>
          </cell>
          <cell r="J22">
            <v>346712.42935125704</v>
          </cell>
        </row>
        <row r="23">
          <cell r="B23">
            <v>3501213.4871678986</v>
          </cell>
          <cell r="C23">
            <v>476766.73559866007</v>
          </cell>
          <cell r="D23">
            <v>1552659.4418051925</v>
          </cell>
          <cell r="E23">
            <v>101406.97467920018</v>
          </cell>
          <cell r="F23">
            <v>180008.75472371347</v>
          </cell>
          <cell r="G23">
            <v>9182.1448531004462</v>
          </cell>
          <cell r="H23">
            <v>86763.178454787223</v>
          </cell>
          <cell r="I23">
            <v>21179.905244416001</v>
          </cell>
          <cell r="J23">
            <v>26935.136781647016</v>
          </cell>
        </row>
        <row r="24">
          <cell r="B24">
            <v>16214089.732939178</v>
          </cell>
          <cell r="C24">
            <v>2207902.6774600288</v>
          </cell>
          <cell r="D24">
            <v>0</v>
          </cell>
          <cell r="E24">
            <v>469614.83297736302</v>
          </cell>
          <cell r="F24">
            <v>833619.00452572037</v>
          </cell>
          <cell r="G24">
            <v>42522.434331602031</v>
          </cell>
          <cell r="H24">
            <v>401799.53782791836</v>
          </cell>
          <cell r="I24">
            <v>98083.960154595974</v>
          </cell>
          <cell r="J24">
            <v>210333.87230489787</v>
          </cell>
        </row>
        <row r="25">
          <cell r="B25">
            <v>15798593.30763546</v>
          </cell>
          <cell r="C25">
            <v>2151323.7584449518</v>
          </cell>
          <cell r="D25">
            <v>18628.620486811571</v>
          </cell>
          <cell r="E25">
            <v>457580.6523612719</v>
          </cell>
          <cell r="F25">
            <v>812256.98407618306</v>
          </cell>
          <cell r="G25">
            <v>41432.769740434756</v>
          </cell>
          <cell r="H25">
            <v>391503.16754713521</v>
          </cell>
          <cell r="I25">
            <v>95570.495908676865</v>
          </cell>
          <cell r="J25">
            <v>1036807.1485529329</v>
          </cell>
        </row>
        <row r="26">
          <cell r="B26">
            <v>252852208.35666531</v>
          </cell>
          <cell r="C26">
            <v>34431354.274438344</v>
          </cell>
          <cell r="D26">
            <v>5585800.5581319546</v>
          </cell>
          <cell r="E26">
            <v>7323454.4492586702</v>
          </cell>
          <cell r="F26">
            <v>12999953.10832686</v>
          </cell>
          <cell r="G26">
            <v>663120.26160828595</v>
          </cell>
          <cell r="H26">
            <v>6265902.1955505116</v>
          </cell>
          <cell r="I26">
            <v>1529579.910926091</v>
          </cell>
          <cell r="J26">
            <v>10205823.5043869</v>
          </cell>
        </row>
        <row r="27">
          <cell r="B27">
            <v>6510840.5531982584</v>
          </cell>
          <cell r="C27">
            <v>886593.236296091</v>
          </cell>
          <cell r="D27">
            <v>2291723.3554156045</v>
          </cell>
          <cell r="E27">
            <v>188575.94532247499</v>
          </cell>
          <cell r="F27">
            <v>334743.45522811852</v>
          </cell>
          <cell r="G27">
            <v>17075.074483180233</v>
          </cell>
          <cell r="H27">
            <v>161344.40898225547</v>
          </cell>
          <cell r="I27">
            <v>39386.054716070874</v>
          </cell>
          <cell r="J27">
            <v>58147.770108937875</v>
          </cell>
        </row>
        <row r="28">
          <cell r="B28">
            <v>11207405.200372936</v>
          </cell>
          <cell r="C28">
            <v>1526133.1568316952</v>
          </cell>
          <cell r="D28">
            <v>978131.26940221305</v>
          </cell>
          <cell r="E28">
            <v>324604.32919589465</v>
          </cell>
          <cell r="F28">
            <v>576209.09470307245</v>
          </cell>
          <cell r="G28">
            <v>29392.100297333462</v>
          </cell>
          <cell r="H28">
            <v>277729.45036882785</v>
          </cell>
          <cell r="I28">
            <v>67797.002681970669</v>
          </cell>
          <cell r="J28">
            <v>257086.47905853955</v>
          </cell>
        </row>
        <row r="29">
          <cell r="B29">
            <v>6432197.3478406202</v>
          </cell>
          <cell r="C29">
            <v>875884.24513265677</v>
          </cell>
          <cell r="D29">
            <v>1614100.8712708279</v>
          </cell>
          <cell r="E29">
            <v>186298.17232644893</v>
          </cell>
          <cell r="F29">
            <v>330700.15266579436</v>
          </cell>
          <cell r="G29">
            <v>16868.827904400459</v>
          </cell>
          <cell r="H29">
            <v>159395.56053707804</v>
          </cell>
          <cell r="I29">
            <v>38910.31804828508</v>
          </cell>
          <cell r="J29">
            <v>74274.905982813274</v>
          </cell>
        </row>
        <row r="30">
          <cell r="B30">
            <v>8972205.1528674122</v>
          </cell>
          <cell r="C30">
            <v>1221761.8198752648</v>
          </cell>
          <cell r="D30">
            <v>1994474.1242609848</v>
          </cell>
          <cell r="E30">
            <v>259865.38212766341</v>
          </cell>
          <cell r="F30">
            <v>461290.2019864457</v>
          </cell>
          <cell r="G30">
            <v>23530.152522062457</v>
          </cell>
          <cell r="H30">
            <v>222339.20886694748</v>
          </cell>
          <cell r="I30">
            <v>54275.597779930526</v>
          </cell>
          <cell r="J30">
            <v>146179.85451393813</v>
          </cell>
        </row>
        <row r="31">
          <cell r="B31">
            <v>8444968.357938081</v>
          </cell>
          <cell r="C31">
            <v>1149967.007440309</v>
          </cell>
          <cell r="D31">
            <v>7041837.4780092556</v>
          </cell>
          <cell r="E31">
            <v>244594.82278893859</v>
          </cell>
          <cell r="F31">
            <v>434183.24628448993</v>
          </cell>
          <cell r="G31">
            <v>22147.442030209106</v>
          </cell>
          <cell r="H31">
            <v>209273.81302803621</v>
          </cell>
          <cell r="I31">
            <v>51086.182053383222</v>
          </cell>
          <cell r="J31">
            <v>115594.12906556389</v>
          </cell>
        </row>
        <row r="32">
          <cell r="B32">
            <v>78448820.116284013</v>
          </cell>
          <cell r="C32">
            <v>10682521.364517314</v>
          </cell>
          <cell r="D32">
            <v>0</v>
          </cell>
          <cell r="E32">
            <v>2272142.9425259307</v>
          </cell>
          <cell r="F32">
            <v>4033308.5858467976</v>
          </cell>
          <cell r="G32">
            <v>205736.79168738943</v>
          </cell>
          <cell r="H32">
            <v>1944031.4063288809</v>
          </cell>
          <cell r="I32">
            <v>474560.77234043099</v>
          </cell>
          <cell r="J32">
            <v>4811493.3589947587</v>
          </cell>
        </row>
        <row r="33">
          <cell r="B33">
            <v>15287895.269626115</v>
          </cell>
          <cell r="C33">
            <v>2081781.0592206013</v>
          </cell>
          <cell r="D33">
            <v>1238643.3600070628</v>
          </cell>
          <cell r="E33">
            <v>442789.11131444992</v>
          </cell>
          <cell r="F33">
            <v>786000.33957311744</v>
          </cell>
          <cell r="G33">
            <v>40093.433142314556</v>
          </cell>
          <cell r="H33">
            <v>378847.61678717379</v>
          </cell>
          <cell r="I33">
            <v>92481.128152842997</v>
          </cell>
          <cell r="J33">
            <v>180422.29632475256</v>
          </cell>
        </row>
        <row r="34">
          <cell r="B34">
            <v>56051651.358995952</v>
          </cell>
          <cell r="C34">
            <v>7632657.3461703323</v>
          </cell>
          <cell r="D34">
            <v>1123469.5087661173</v>
          </cell>
          <cell r="E34">
            <v>1623445.2457473029</v>
          </cell>
          <cell r="F34">
            <v>2881797.4106178107</v>
          </cell>
          <cell r="G34">
            <v>146998.85737333348</v>
          </cell>
          <cell r="H34">
            <v>1389009.681177682</v>
          </cell>
          <cell r="I34">
            <v>339073.48664330272</v>
          </cell>
          <cell r="J34">
            <v>1419756.267374184</v>
          </cell>
        </row>
        <row r="35">
          <cell r="B35">
            <v>11959530.725034978</v>
          </cell>
          <cell r="C35">
            <v>1628551.4847822173</v>
          </cell>
          <cell r="D35">
            <v>268768.31370974256</v>
          </cell>
          <cell r="E35">
            <v>346388.42614243046</v>
          </cell>
          <cell r="F35">
            <v>614878.31027262902</v>
          </cell>
          <cell r="G35">
            <v>31364.595131045364</v>
          </cell>
          <cell r="H35">
            <v>296367.78857808665</v>
          </cell>
          <cell r="I35">
            <v>72346.838732423683</v>
          </cell>
          <cell r="J35">
            <v>172096.21240872963</v>
          </cell>
        </row>
        <row r="36">
          <cell r="B36">
            <v>11495540.675940575</v>
          </cell>
          <cell r="C36">
            <v>1565369.0990557354</v>
          </cell>
          <cell r="D36">
            <v>2990938.5755694434</v>
          </cell>
          <cell r="E36">
            <v>332949.70630076289</v>
          </cell>
          <cell r="F36">
            <v>591023.07515263662</v>
          </cell>
          <cell r="G36">
            <v>30147.753068487145</v>
          </cell>
          <cell r="H36">
            <v>284869.70324899483</v>
          </cell>
          <cell r="I36">
            <v>69540.021807323617</v>
          </cell>
          <cell r="J36">
            <v>112421.05207906541</v>
          </cell>
        </row>
        <row r="37">
          <cell r="B37">
            <v>12070178.177360734</v>
          </cell>
          <cell r="C37">
            <v>1643618.5536259201</v>
          </cell>
          <cell r="D37">
            <v>1596932.9645806688</v>
          </cell>
          <cell r="E37">
            <v>349593.1502866277</v>
          </cell>
          <cell r="F37">
            <v>620567.055097676</v>
          </cell>
          <cell r="G37">
            <v>31654.774789785177</v>
          </cell>
          <cell r="H37">
            <v>299109.73067527433</v>
          </cell>
          <cell r="I37">
            <v>73016.178823904702</v>
          </cell>
          <cell r="J37">
            <v>185953.53518131684</v>
          </cell>
        </row>
        <row r="38">
          <cell r="B38">
            <v>17001369.166516367</v>
          </cell>
          <cell r="C38">
            <v>2315107.9784010388</v>
          </cell>
          <cell r="D38">
            <v>609657.47423477494</v>
          </cell>
          <cell r="E38">
            <v>492417.1059261043</v>
          </cell>
          <cell r="F38">
            <v>874095.59670646582</v>
          </cell>
          <cell r="G38">
            <v>44587.122424877947</v>
          </cell>
          <cell r="H38">
            <v>421309.02110838355</v>
          </cell>
          <cell r="I38">
            <v>102846.45289180128</v>
          </cell>
          <cell r="J38">
            <v>193164.96068740217</v>
          </cell>
        </row>
        <row r="39">
          <cell r="B39">
            <v>39886782.0533114</v>
          </cell>
          <cell r="C39">
            <v>5431457.1055976776</v>
          </cell>
          <cell r="D39">
            <v>1700204.1967246344</v>
          </cell>
          <cell r="E39">
            <v>1155256.0026800106</v>
          </cell>
          <cell r="F39">
            <v>2050708.9880887456</v>
          </cell>
          <cell r="G39">
            <v>104605.50659931509</v>
          </cell>
          <cell r="H39">
            <v>988429.86923313746</v>
          </cell>
          <cell r="I39">
            <v>241287.27582309139</v>
          </cell>
          <cell r="J39">
            <v>1056600.1041625477</v>
          </cell>
        </row>
        <row r="40">
          <cell r="B40">
            <v>825465357.40625024</v>
          </cell>
          <cell r="C40">
            <v>112405149.0269741</v>
          </cell>
          <cell r="D40">
            <v>0</v>
          </cell>
          <cell r="E40">
            <v>23908266.349323131</v>
          </cell>
          <cell r="F40">
            <v>42439854.52439753</v>
          </cell>
          <cell r="G40">
            <v>2164832.9959597951</v>
          </cell>
          <cell r="H40">
            <v>20455764.372944891</v>
          </cell>
          <cell r="I40">
            <v>4993491.0043301713</v>
          </cell>
          <cell r="J40">
            <v>20228838.788856879</v>
          </cell>
        </row>
        <row r="41">
          <cell r="B41">
            <v>4263200.2536111744</v>
          </cell>
          <cell r="C41">
            <v>580527.887135981</v>
          </cell>
          <cell r="D41">
            <v>1419791.229791702</v>
          </cell>
          <cell r="E41">
            <v>123476.6865130543</v>
          </cell>
          <cell r="F41">
            <v>219184.96875525321</v>
          </cell>
          <cell r="G41">
            <v>11180.501391846485</v>
          </cell>
          <cell r="H41">
            <v>105645.88698981632</v>
          </cell>
          <cell r="I41">
            <v>25789.394945605884</v>
          </cell>
          <cell r="J41">
            <v>39307.184838375819</v>
          </cell>
        </row>
        <row r="42">
          <cell r="B42">
            <v>17949050.420696057</v>
          </cell>
          <cell r="C42">
            <v>2444155.4928126112</v>
          </cell>
          <cell r="D42">
            <v>31821.793798102466</v>
          </cell>
          <cell r="E42">
            <v>519865.15766552795</v>
          </cell>
          <cell r="F42">
            <v>922818.96735070518</v>
          </cell>
          <cell r="G42">
            <v>47072.474027211836</v>
          </cell>
          <cell r="H42">
            <v>444793.40390194987</v>
          </cell>
          <cell r="I42">
            <v>108579.265026508</v>
          </cell>
          <cell r="J42">
            <v>1312778.1886425877</v>
          </cell>
        </row>
        <row r="43">
          <cell r="B43">
            <v>9042118.1570718233</v>
          </cell>
          <cell r="C43">
            <v>1231282.0033523925</v>
          </cell>
          <cell r="D43">
            <v>556857.96092559386</v>
          </cell>
          <cell r="E43">
            <v>261890.29899522601</v>
          </cell>
          <cell r="F43">
            <v>464884.65655825473</v>
          </cell>
          <cell r="G43">
            <v>23713.503618496055</v>
          </cell>
          <cell r="H43">
            <v>224071.71517721089</v>
          </cell>
          <cell r="I43">
            <v>54698.52280573341</v>
          </cell>
          <cell r="J43">
            <v>106104.01641160598</v>
          </cell>
        </row>
        <row r="44">
          <cell r="B44">
            <v>10132365.544054925</v>
          </cell>
          <cell r="C44">
            <v>1379743.0125401989</v>
          </cell>
          <cell r="D44">
            <v>4231981.3035503644</v>
          </cell>
          <cell r="E44">
            <v>293467.54773228877</v>
          </cell>
          <cell r="F44">
            <v>520937.81503913307</v>
          </cell>
          <cell r="G44">
            <v>26572.743556215701</v>
          </cell>
          <cell r="H44">
            <v>251089.01330637932</v>
          </cell>
          <cell r="I44">
            <v>61293.760837891416</v>
          </cell>
          <cell r="J44">
            <v>119399.69543599804</v>
          </cell>
        </row>
        <row r="45">
          <cell r="B45">
            <v>29152404.523080256</v>
          </cell>
          <cell r="C45">
            <v>3969737.0041160462</v>
          </cell>
          <cell r="D45">
            <v>1457150.5701858625</v>
          </cell>
          <cell r="E45">
            <v>844352.15337328427</v>
          </cell>
          <cell r="F45">
            <v>1498819.7819512112</v>
          </cell>
          <cell r="G45">
            <v>76453.950074215245</v>
          </cell>
          <cell r="H45">
            <v>722422.46446620789</v>
          </cell>
          <cell r="I45">
            <v>176351.76138464219</v>
          </cell>
          <cell r="J45">
            <v>576875.26345190546</v>
          </cell>
        </row>
        <row r="46">
          <cell r="B46">
            <v>25087172.453008395</v>
          </cell>
          <cell r="C46">
            <v>3416166.8117805566</v>
          </cell>
          <cell r="D46">
            <v>441197.57924215542</v>
          </cell>
          <cell r="E46">
            <v>726609.29447429441</v>
          </cell>
          <cell r="F46">
            <v>1289813.000365759</v>
          </cell>
          <cell r="G46">
            <v>65792.632258070546</v>
          </cell>
          <cell r="H46">
            <v>621682.40481304028</v>
          </cell>
          <cell r="I46">
            <v>151759.93619139193</v>
          </cell>
          <cell r="J46">
            <v>874267.78060306201</v>
          </cell>
        </row>
        <row r="47">
          <cell r="B47">
            <v>227002539.70222384</v>
          </cell>
          <cell r="C47">
            <v>30911356.940412857</v>
          </cell>
          <cell r="D47">
            <v>5416905.3420475209</v>
          </cell>
          <cell r="E47">
            <v>6574760.6879916182</v>
          </cell>
          <cell r="F47">
            <v>11670937.702222468</v>
          </cell>
          <cell r="G47">
            <v>595327.9367872919</v>
          </cell>
          <cell r="H47">
            <v>5625324.4579511378</v>
          </cell>
          <cell r="I47">
            <v>1373207.4033063161</v>
          </cell>
          <cell r="J47">
            <v>7052476.4702315545</v>
          </cell>
        </row>
        <row r="48">
          <cell r="B48">
            <v>438626758.76234585</v>
          </cell>
          <cell r="C48">
            <v>59728619.430888288</v>
          </cell>
          <cell r="D48">
            <v>10346430.654805433</v>
          </cell>
          <cell r="E48">
            <v>12704113.240296066</v>
          </cell>
          <cell r="F48">
            <v>22551226.002838209</v>
          </cell>
          <cell r="G48">
            <v>1150325.2944051819</v>
          </cell>
          <cell r="H48">
            <v>10869560.478108987</v>
          </cell>
          <cell r="I48">
            <v>2653386.6678796737</v>
          </cell>
          <cell r="J48">
            <v>5447250.0405576834</v>
          </cell>
        </row>
        <row r="49">
          <cell r="B49">
            <v>118194481.33510803</v>
          </cell>
          <cell r="C49">
            <v>16094761.784291599</v>
          </cell>
          <cell r="D49">
            <v>2715276.5969098071</v>
          </cell>
          <cell r="E49">
            <v>3423311.608931812</v>
          </cell>
          <cell r="F49">
            <v>6076762.0935785882</v>
          </cell>
          <cell r="G49">
            <v>309972.20033386536</v>
          </cell>
          <cell r="H49">
            <v>2928964.1760017672</v>
          </cell>
          <cell r="I49">
            <v>714994.36531515827</v>
          </cell>
          <cell r="J49">
            <v>4498678.9158758903</v>
          </cell>
        </row>
        <row r="50">
          <cell r="B50">
            <v>37674118.091050237</v>
          </cell>
          <cell r="C50">
            <v>5130154.5491753407</v>
          </cell>
          <cell r="D50">
            <v>2924616.8962597083</v>
          </cell>
          <cell r="E50">
            <v>1091169.7767994814</v>
          </cell>
          <cell r="F50">
            <v>1936948.7486950459</v>
          </cell>
          <cell r="G50">
            <v>98802.661075276104</v>
          </cell>
          <cell r="H50">
            <v>933598.09193028242</v>
          </cell>
          <cell r="I50">
            <v>227902.1985548287</v>
          </cell>
          <cell r="J50">
            <v>861372.33287796925</v>
          </cell>
        </row>
        <row r="51">
          <cell r="B51">
            <v>7569708.3308103792</v>
          </cell>
          <cell r="C51">
            <v>1030781.2258639863</v>
          </cell>
          <cell r="D51">
            <v>51786.538394713039</v>
          </cell>
          <cell r="E51">
            <v>219244.3345270959</v>
          </cell>
          <cell r="F51">
            <v>389183.28609350312</v>
          </cell>
          <cell r="G51">
            <v>19852.019490946564</v>
          </cell>
          <cell r="H51">
            <v>187584.09253359982</v>
          </cell>
          <cell r="I51">
            <v>45791.46794733627</v>
          </cell>
          <cell r="J51">
            <v>67152.646343271481</v>
          </cell>
        </row>
        <row r="52">
          <cell r="B52">
            <v>10428871.043167474</v>
          </cell>
          <cell r="C52">
            <v>1420118.7163974601</v>
          </cell>
          <cell r="D52">
            <v>654686.42056883266</v>
          </cell>
          <cell r="E52">
            <v>302055.34900489013</v>
          </cell>
          <cell r="F52">
            <v>536182.12557877868</v>
          </cell>
          <cell r="G52">
            <v>27350.347222079126</v>
          </cell>
          <cell r="H52">
            <v>258436.68280057429</v>
          </cell>
          <cell r="I52">
            <v>63087.412781329971</v>
          </cell>
          <cell r="J52">
            <v>82319.609856129988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"/>
  <sheetViews>
    <sheetView showGridLines="0" zoomScaleNormal="100" zoomScaleSheetLayoutView="100" workbookViewId="0">
      <selection activeCell="I2" sqref="I2"/>
    </sheetView>
  </sheetViews>
  <sheetFormatPr baseColWidth="10" defaultColWidth="11.42578125" defaultRowHeight="12.75"/>
  <cols>
    <col min="1" max="1" width="50.5703125" style="11" customWidth="1"/>
    <col min="2" max="3" width="14.28515625" style="11" customWidth="1"/>
    <col min="4" max="4" width="14.85546875" style="11" customWidth="1"/>
    <col min="5" max="10" width="17.28515625" style="11" customWidth="1"/>
    <col min="11" max="11" width="11.42578125" style="11"/>
    <col min="12" max="12" width="16.28515625" style="11" customWidth="1"/>
    <col min="13" max="13" width="12.7109375" style="11" customWidth="1"/>
    <col min="14" max="14" width="16.5703125" style="11" customWidth="1"/>
    <col min="15" max="15" width="11.42578125" style="11"/>
    <col min="16" max="16" width="20" style="11" customWidth="1"/>
    <col min="17" max="17" width="15" style="11" customWidth="1"/>
    <col min="18" max="18" width="16.28515625" style="11" customWidth="1"/>
    <col min="19" max="16384" width="11.42578125" style="11"/>
  </cols>
  <sheetData>
    <row r="1" spans="1:18" ht="27.75" customHeight="1">
      <c r="A1" s="462" t="s">
        <v>430</v>
      </c>
      <c r="B1" s="462"/>
      <c r="C1" s="462"/>
      <c r="D1" s="462"/>
      <c r="E1" s="462"/>
      <c r="F1" s="462"/>
      <c r="G1" s="433"/>
      <c r="H1" s="433"/>
      <c r="I1" s="433" t="s">
        <v>436</v>
      </c>
      <c r="J1" s="433"/>
      <c r="L1" s="463" t="s">
        <v>327</v>
      </c>
      <c r="M1" s="463"/>
      <c r="N1" s="463"/>
    </row>
    <row r="3" spans="1:18" ht="49.5" customHeight="1">
      <c r="A3" s="323" t="s">
        <v>104</v>
      </c>
      <c r="B3" s="323" t="s">
        <v>157</v>
      </c>
      <c r="C3" s="323" t="s">
        <v>434</v>
      </c>
      <c r="D3" s="323" t="s">
        <v>105</v>
      </c>
      <c r="E3" s="323" t="s">
        <v>106</v>
      </c>
      <c r="F3" s="323" t="s">
        <v>118</v>
      </c>
      <c r="G3" s="434"/>
      <c r="H3" s="323" t="s">
        <v>348</v>
      </c>
      <c r="I3" s="323" t="s">
        <v>348</v>
      </c>
      <c r="J3" s="323" t="s">
        <v>349</v>
      </c>
      <c r="L3" s="323" t="s">
        <v>435</v>
      </c>
      <c r="M3" s="323" t="s">
        <v>106</v>
      </c>
      <c r="N3" s="323" t="s">
        <v>118</v>
      </c>
      <c r="P3" s="434"/>
      <c r="Q3" s="434"/>
      <c r="R3" s="434"/>
    </row>
    <row r="4" spans="1:18" ht="25.5" customHeight="1">
      <c r="A4" s="244" t="s">
        <v>107</v>
      </c>
      <c r="B4" s="438">
        <v>3433609640.2800002</v>
      </c>
      <c r="C4" s="438"/>
      <c r="D4" s="439">
        <f>+B4+C4</f>
        <v>3433609640.2800002</v>
      </c>
      <c r="E4" s="440">
        <v>20</v>
      </c>
      <c r="F4" s="441">
        <f t="shared" ref="F4:F13" si="0">+E4/100*D4</f>
        <v>686721928.05600011</v>
      </c>
      <c r="G4" s="435"/>
      <c r="H4" s="325">
        <v>6575127028.2700005</v>
      </c>
      <c r="I4" s="325">
        <f>+H4/12</f>
        <v>547927252.35583341</v>
      </c>
      <c r="J4" s="325">
        <f>+F4-I4</f>
        <v>138794675.7001667</v>
      </c>
      <c r="L4" s="439">
        <v>-15075436.279999999</v>
      </c>
      <c r="M4" s="440">
        <v>20</v>
      </c>
      <c r="N4" s="441">
        <f t="shared" ref="N4" si="1">+M4/100*L4</f>
        <v>-3015087.2560000001</v>
      </c>
      <c r="P4" s="447"/>
      <c r="Q4" s="447"/>
      <c r="R4" s="447"/>
    </row>
    <row r="5" spans="1:18" ht="25.5" customHeight="1">
      <c r="A5" s="244" t="s">
        <v>130</v>
      </c>
      <c r="B5" s="438">
        <v>97927143.599999994</v>
      </c>
      <c r="C5" s="438"/>
      <c r="D5" s="439">
        <f t="shared" ref="D5:D13" si="2">+B5+C5</f>
        <v>97927143.599999994</v>
      </c>
      <c r="E5" s="440">
        <v>100</v>
      </c>
      <c r="F5" s="441">
        <f t="shared" si="0"/>
        <v>97927143.599999994</v>
      </c>
      <c r="G5" s="435"/>
      <c r="H5" s="325">
        <v>897976680.16000021</v>
      </c>
      <c r="I5" s="325">
        <f t="shared" ref="I5:I9" si="3">+H5/12</f>
        <v>74831390.01333335</v>
      </c>
      <c r="J5" s="325">
        <f t="shared" ref="J5:J9" si="4">+F5-I5</f>
        <v>23095753.586666644</v>
      </c>
      <c r="L5" s="439"/>
      <c r="M5" s="440"/>
      <c r="N5" s="441"/>
      <c r="P5" s="447"/>
      <c r="Q5" s="447"/>
      <c r="R5" s="447"/>
    </row>
    <row r="6" spans="1:18" ht="25.5" customHeight="1">
      <c r="A6" s="244" t="s">
        <v>108</v>
      </c>
      <c r="B6" s="438">
        <v>83435339.629999995</v>
      </c>
      <c r="C6" s="438"/>
      <c r="D6" s="439">
        <f t="shared" si="2"/>
        <v>83435339.629999995</v>
      </c>
      <c r="E6" s="440">
        <v>20</v>
      </c>
      <c r="F6" s="441">
        <f t="shared" si="0"/>
        <v>16687067.925999999</v>
      </c>
      <c r="G6" s="435"/>
      <c r="H6" s="325">
        <v>220792307.32999998</v>
      </c>
      <c r="I6" s="325">
        <f t="shared" si="3"/>
        <v>18399358.944166664</v>
      </c>
      <c r="J6" s="325">
        <f t="shared" si="4"/>
        <v>-1712291.018166665</v>
      </c>
      <c r="L6" s="439"/>
      <c r="M6" s="440"/>
      <c r="N6" s="441"/>
      <c r="P6" s="447"/>
      <c r="Q6" s="447"/>
      <c r="R6" s="447"/>
    </row>
    <row r="7" spans="1:18" ht="25.5" customHeight="1">
      <c r="A7" s="244" t="s">
        <v>117</v>
      </c>
      <c r="B7" s="438">
        <v>75298111</v>
      </c>
      <c r="C7" s="438">
        <v>260964445.36885917</v>
      </c>
      <c r="D7" s="439">
        <f t="shared" si="2"/>
        <v>336262556.36885917</v>
      </c>
      <c r="E7" s="440">
        <v>20</v>
      </c>
      <c r="F7" s="441">
        <f t="shared" si="0"/>
        <v>67252511.273771837</v>
      </c>
      <c r="G7" s="435"/>
      <c r="H7" s="325">
        <v>372200568.05000001</v>
      </c>
      <c r="I7" s="325">
        <f t="shared" si="3"/>
        <v>31016714.004166666</v>
      </c>
      <c r="J7" s="325">
        <f t="shared" si="4"/>
        <v>36235797.269605175</v>
      </c>
      <c r="L7" s="439"/>
      <c r="M7" s="440"/>
      <c r="N7" s="441"/>
      <c r="P7" s="447"/>
      <c r="Q7" s="447"/>
      <c r="R7" s="447"/>
    </row>
    <row r="8" spans="1:18" ht="25.5" customHeight="1">
      <c r="A8" s="244" t="s">
        <v>123</v>
      </c>
      <c r="B8" s="438">
        <v>84072240</v>
      </c>
      <c r="C8" s="438"/>
      <c r="D8" s="439">
        <f t="shared" si="2"/>
        <v>84072240</v>
      </c>
      <c r="E8" s="440">
        <v>20</v>
      </c>
      <c r="F8" s="441">
        <f t="shared" si="0"/>
        <v>16814448</v>
      </c>
      <c r="G8" s="435"/>
      <c r="H8" s="325">
        <v>183055003.22</v>
      </c>
      <c r="I8" s="325">
        <f t="shared" si="3"/>
        <v>15254583.601666667</v>
      </c>
      <c r="J8" s="325">
        <f t="shared" si="4"/>
        <v>1559864.3983333334</v>
      </c>
      <c r="L8" s="439"/>
      <c r="M8" s="440"/>
      <c r="N8" s="441"/>
      <c r="P8" s="447"/>
      <c r="Q8" s="447"/>
      <c r="R8" s="447"/>
    </row>
    <row r="9" spans="1:18" ht="25.5" customHeight="1">
      <c r="A9" s="244" t="s">
        <v>122</v>
      </c>
      <c r="B9" s="438">
        <v>17306482</v>
      </c>
      <c r="C9" s="438"/>
      <c r="D9" s="439">
        <f t="shared" si="2"/>
        <v>17306482</v>
      </c>
      <c r="E9" s="440">
        <v>20</v>
      </c>
      <c r="F9" s="441">
        <f t="shared" si="0"/>
        <v>3461296.4000000004</v>
      </c>
      <c r="G9" s="435"/>
      <c r="H9" s="325">
        <v>39228897.590000004</v>
      </c>
      <c r="I9" s="325">
        <f t="shared" si="3"/>
        <v>3269074.7991666668</v>
      </c>
      <c r="J9" s="325">
        <f t="shared" si="4"/>
        <v>192221.60083333356</v>
      </c>
      <c r="L9" s="439"/>
      <c r="M9" s="440"/>
      <c r="N9" s="441"/>
      <c r="P9" s="447"/>
      <c r="Q9" s="447"/>
      <c r="R9" s="447"/>
    </row>
    <row r="10" spans="1:18" ht="25.5" customHeight="1">
      <c r="A10" s="326" t="s">
        <v>291</v>
      </c>
      <c r="B10" s="442">
        <f>SUM(B4:B9)</f>
        <v>3791648956.5100002</v>
      </c>
      <c r="C10" s="442">
        <f>SUM(C4:C9)</f>
        <v>260964445.36885917</v>
      </c>
      <c r="D10" s="443">
        <f t="shared" si="2"/>
        <v>4052613401.8788595</v>
      </c>
      <c r="E10" s="323">
        <v>20</v>
      </c>
      <c r="F10" s="442">
        <f>SUM(F4:F9)</f>
        <v>888864395.25577199</v>
      </c>
      <c r="G10" s="436"/>
      <c r="H10" s="328">
        <f>SUM(H4:H9)</f>
        <v>8288380484.6200008</v>
      </c>
      <c r="I10" s="328">
        <f>SUM(I4:I9)</f>
        <v>690698373.71833348</v>
      </c>
      <c r="J10" s="328">
        <f>SUM(J4:J9)</f>
        <v>198166021.53743851</v>
      </c>
      <c r="L10" s="439"/>
      <c r="M10" s="440"/>
      <c r="N10" s="441"/>
      <c r="P10" s="340"/>
      <c r="Q10" s="340"/>
      <c r="R10" s="340"/>
    </row>
    <row r="11" spans="1:18" ht="25.5" customHeight="1">
      <c r="A11" s="244" t="s">
        <v>129</v>
      </c>
      <c r="B11" s="438">
        <v>37442872.310000002</v>
      </c>
      <c r="C11" s="438"/>
      <c r="D11" s="439">
        <f t="shared" si="2"/>
        <v>37442872.310000002</v>
      </c>
      <c r="E11" s="440">
        <v>100</v>
      </c>
      <c r="F11" s="441">
        <f t="shared" si="0"/>
        <v>37442872.310000002</v>
      </c>
      <c r="G11" s="435"/>
      <c r="H11" s="325"/>
      <c r="I11" s="325"/>
      <c r="J11" s="325"/>
      <c r="L11" s="439"/>
      <c r="M11" s="440"/>
      <c r="N11" s="441"/>
      <c r="P11" s="447"/>
      <c r="Q11" s="447"/>
      <c r="R11" s="447"/>
    </row>
    <row r="12" spans="1:18" ht="25.5" customHeight="1">
      <c r="A12" s="244" t="s">
        <v>116</v>
      </c>
      <c r="B12" s="438">
        <v>66336709.899999999</v>
      </c>
      <c r="C12" s="438"/>
      <c r="D12" s="439">
        <f t="shared" si="2"/>
        <v>66336709.899999999</v>
      </c>
      <c r="E12" s="440">
        <v>20</v>
      </c>
      <c r="F12" s="441">
        <f t="shared" si="0"/>
        <v>13267341.98</v>
      </c>
      <c r="G12" s="435"/>
      <c r="H12" s="325"/>
      <c r="I12" s="325"/>
      <c r="J12" s="325"/>
      <c r="L12" s="439"/>
      <c r="M12" s="440"/>
      <c r="N12" s="441"/>
      <c r="P12" s="447"/>
      <c r="Q12" s="447"/>
      <c r="R12" s="447"/>
    </row>
    <row r="13" spans="1:18" ht="25.5" customHeight="1">
      <c r="A13" s="244" t="s">
        <v>222</v>
      </c>
      <c r="B13" s="438">
        <v>101045354</v>
      </c>
      <c r="C13" s="438"/>
      <c r="D13" s="439">
        <f t="shared" si="2"/>
        <v>101045354</v>
      </c>
      <c r="E13" s="440">
        <v>20</v>
      </c>
      <c r="F13" s="441">
        <f t="shared" si="0"/>
        <v>20209070.800000001</v>
      </c>
      <c r="G13" s="435"/>
      <c r="H13" s="325"/>
      <c r="I13" s="325"/>
      <c r="J13" s="325"/>
      <c r="L13" s="439"/>
      <c r="M13" s="440"/>
      <c r="N13" s="441"/>
      <c r="P13" s="447"/>
      <c r="Q13" s="447"/>
      <c r="R13" s="447"/>
    </row>
    <row r="14" spans="1:18" ht="25.5" customHeight="1">
      <c r="A14" s="326" t="s">
        <v>291</v>
      </c>
      <c r="B14" s="442">
        <f>SUM(B11:B13)</f>
        <v>204824936.21000001</v>
      </c>
      <c r="C14" s="442">
        <f>SUM(C11:C13)</f>
        <v>0</v>
      </c>
      <c r="D14" s="442">
        <f>SUM(D11:D13)</f>
        <v>204824936.21000001</v>
      </c>
      <c r="E14" s="323"/>
      <c r="F14" s="442">
        <f>SUM(F11:F13)</f>
        <v>70919285.090000004</v>
      </c>
      <c r="G14" s="436"/>
      <c r="H14" s="325"/>
      <c r="I14" s="325"/>
      <c r="J14" s="325"/>
      <c r="L14" s="439"/>
      <c r="M14" s="440"/>
      <c r="N14" s="441"/>
      <c r="P14" s="447"/>
      <c r="Q14" s="447"/>
      <c r="R14" s="447"/>
    </row>
    <row r="15" spans="1:18" ht="25.5" customHeight="1">
      <c r="A15" s="330" t="s">
        <v>53</v>
      </c>
      <c r="B15" s="444">
        <f>+B10+B14</f>
        <v>3996473892.7200003</v>
      </c>
      <c r="C15" s="444">
        <f>+C10+C14</f>
        <v>260964445.36885917</v>
      </c>
      <c r="D15" s="444">
        <f>+D10+D14</f>
        <v>4257438338.0888596</v>
      </c>
      <c r="E15" s="330"/>
      <c r="F15" s="444">
        <f>+F10+F14</f>
        <v>959783680.34577203</v>
      </c>
      <c r="G15" s="437"/>
      <c r="H15" s="328"/>
      <c r="I15" s="328">
        <f>+I10+I14</f>
        <v>690698373.71833348</v>
      </c>
      <c r="J15" s="328">
        <f>+J10+J14</f>
        <v>198166021.53743851</v>
      </c>
      <c r="L15" s="445">
        <f>SUM(L4:L13)</f>
        <v>-15075436.279999999</v>
      </c>
      <c r="M15" s="446"/>
      <c r="N15" s="446">
        <f>SUM(N4:N13)</f>
        <v>-3015087.2560000001</v>
      </c>
      <c r="P15" s="340"/>
      <c r="Q15" s="340"/>
      <c r="R15" s="340"/>
    </row>
    <row r="16" spans="1:18">
      <c r="A16" s="12"/>
      <c r="B16" s="12"/>
      <c r="C16" s="12"/>
      <c r="D16" s="13"/>
      <c r="E16" s="14"/>
      <c r="F16" s="13"/>
      <c r="G16" s="13"/>
      <c r="H16" s="13"/>
      <c r="I16" s="13"/>
      <c r="J16" s="13"/>
      <c r="P16" s="339"/>
      <c r="Q16" s="340"/>
      <c r="R16" s="340"/>
    </row>
    <row r="17" spans="1:18">
      <c r="A17" s="15" t="s">
        <v>109</v>
      </c>
      <c r="B17" s="15"/>
      <c r="C17" s="15"/>
      <c r="F17" s="254" t="s">
        <v>158</v>
      </c>
      <c r="G17" s="254"/>
      <c r="H17" s="254"/>
      <c r="I17" s="254"/>
      <c r="J17" s="254"/>
      <c r="P17" s="341"/>
      <c r="Q17" s="341" t="s">
        <v>158</v>
      </c>
      <c r="R17" s="341" t="s">
        <v>158</v>
      </c>
    </row>
  </sheetData>
  <mergeCells count="2">
    <mergeCell ref="A1:F1"/>
    <mergeCell ref="L1:N1"/>
  </mergeCells>
  <pageMargins left="0.70866141732283472" right="0.70866141732283472" top="0.74803149606299213" bottom="0.74803149606299213" header="0.31496062992125984" footer="0.31496062992125984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1"/>
  <sheetViews>
    <sheetView showGridLines="0" tabSelected="1" topLeftCell="A31" zoomScaleNormal="100" zoomScaleSheetLayoutView="100" workbookViewId="0">
      <selection activeCell="A2" sqref="A2:N2"/>
    </sheetView>
  </sheetViews>
  <sheetFormatPr baseColWidth="10" defaultColWidth="11.42578125" defaultRowHeight="12.75"/>
  <cols>
    <col min="1" max="1" width="31" style="16" customWidth="1"/>
    <col min="2" max="2" width="17.85546875" style="58" customWidth="1"/>
    <col min="3" max="4" width="14.140625" style="58" bestFit="1" customWidth="1"/>
    <col min="5" max="5" width="15.42578125" style="58" customWidth="1"/>
    <col min="6" max="6" width="14.140625" style="58" bestFit="1" customWidth="1"/>
    <col min="7" max="7" width="14.140625" style="58" customWidth="1"/>
    <col min="8" max="8" width="14.140625" style="58" bestFit="1" customWidth="1"/>
    <col min="9" max="9" width="13.140625" style="58" bestFit="1" customWidth="1"/>
    <col min="10" max="11" width="14.140625" style="58" bestFit="1" customWidth="1"/>
    <col min="12" max="13" width="14.140625" style="58" customWidth="1"/>
    <col min="14" max="14" width="15" style="58" bestFit="1" customWidth="1"/>
    <col min="15" max="15" width="12.5703125" style="16" bestFit="1" customWidth="1"/>
    <col min="16" max="16384" width="11.42578125" style="16"/>
  </cols>
  <sheetData>
    <row r="1" spans="1:22">
      <c r="A1" s="464" t="s">
        <v>110</v>
      </c>
      <c r="B1" s="464"/>
      <c r="C1" s="464"/>
      <c r="D1" s="464"/>
      <c r="E1" s="464"/>
      <c r="F1" s="464"/>
      <c r="G1" s="464"/>
      <c r="H1" s="464"/>
      <c r="I1" s="464"/>
      <c r="J1" s="464"/>
      <c r="K1" s="464"/>
      <c r="L1" s="464"/>
      <c r="M1" s="464"/>
      <c r="N1" s="464"/>
      <c r="O1" s="350"/>
      <c r="P1" s="350"/>
      <c r="Q1" s="350"/>
      <c r="R1" s="350"/>
      <c r="S1" s="350"/>
      <c r="T1" s="350"/>
      <c r="U1" s="350"/>
      <c r="V1" s="350"/>
    </row>
    <row r="2" spans="1:22">
      <c r="A2" s="464" t="s">
        <v>354</v>
      </c>
      <c r="B2" s="464"/>
      <c r="C2" s="464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350"/>
      <c r="P2" s="350"/>
      <c r="Q2" s="350"/>
      <c r="R2" s="350"/>
      <c r="S2" s="350"/>
      <c r="T2" s="350"/>
      <c r="U2" s="350"/>
      <c r="V2" s="350"/>
    </row>
    <row r="3" spans="1:22" ht="13.5" thickBot="1">
      <c r="A3" s="464" t="s">
        <v>429</v>
      </c>
      <c r="B3" s="464"/>
      <c r="C3" s="464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350"/>
      <c r="P3" s="350"/>
      <c r="Q3" s="350"/>
      <c r="R3" s="350"/>
      <c r="S3" s="350"/>
      <c r="T3" s="350"/>
      <c r="U3" s="350"/>
      <c r="V3" s="350"/>
    </row>
    <row r="4" spans="1:22" ht="26.25" thickBot="1">
      <c r="A4" s="201" t="s">
        <v>0</v>
      </c>
      <c r="B4" s="202" t="s">
        <v>96</v>
      </c>
      <c r="C4" s="202" t="s">
        <v>128</v>
      </c>
      <c r="D4" s="202" t="s">
        <v>127</v>
      </c>
      <c r="E4" s="202" t="s">
        <v>98</v>
      </c>
      <c r="F4" s="202" t="s">
        <v>112</v>
      </c>
      <c r="G4" s="202" t="s">
        <v>111</v>
      </c>
      <c r="H4" s="202" t="s">
        <v>124</v>
      </c>
      <c r="I4" s="202" t="s">
        <v>125</v>
      </c>
      <c r="J4" s="202" t="s">
        <v>154</v>
      </c>
      <c r="K4" s="202" t="s">
        <v>219</v>
      </c>
      <c r="L4" s="202" t="s">
        <v>220</v>
      </c>
      <c r="M4" s="202" t="s">
        <v>328</v>
      </c>
      <c r="N4" s="203" t="s">
        <v>53</v>
      </c>
    </row>
    <row r="5" spans="1:22">
      <c r="A5" s="208" t="s">
        <v>1</v>
      </c>
      <c r="B5" s="61">
        <f>ROUND(+'CALCULO GARANTIA'!B6+'CALCULO GARANTIA'!I6+'Ajuste 2021'!AL7,2)</f>
        <v>878459.86</v>
      </c>
      <c r="C5" s="61">
        <f>ROUND(+'CALCULO GARANTIA'!C6+'CALCULO GARANTIA'!J6+'Ajuste 2021'!AM7,2)</f>
        <v>122903.57</v>
      </c>
      <c r="D5" s="61">
        <f>+'Art.14 Frac.III'!P5+'Ajuste 2021'!AN7</f>
        <v>1562123.8438598572</v>
      </c>
      <c r="E5" s="61">
        <f>ROUND(+'PART MES'!$F$6*'CALCULO GARANTIA'!S6+'Ajuste 2021'!AO7,2)</f>
        <v>23997.21</v>
      </c>
      <c r="F5" s="61">
        <f>ROUND(+'CALCULO GARANTIA'!E6+'CALCULO GARANTIA'!L6+'Ajuste 2021'!AP7,2)</f>
        <v>69815.570000000007</v>
      </c>
      <c r="G5" s="61">
        <f>+'Ajuste 2021'!AQ7</f>
        <v>-95.128062509803087</v>
      </c>
      <c r="H5" s="61">
        <f>ROUND(+'CALCULO GARANTIA'!F6+'CALCULO GARANTIA'!M6+'Ajuste 2021'!AR7,2)</f>
        <v>22825.7</v>
      </c>
      <c r="I5" s="61">
        <f>ROUND(+'CALCULO GARANTIA'!G6+'CALCULO GARANTIA'!N6+'Ajuste 2021'!AS7,2)</f>
        <v>4791.0200000000004</v>
      </c>
      <c r="J5" s="61">
        <f>ROUND(+'PART MES'!F$12*'COEF Art 14 F II'!L7+'Ajuste 2021'!AT7,2)</f>
        <v>7590.75</v>
      </c>
      <c r="K5" s="61">
        <f>+'ISR ENERO '!D6</f>
        <v>503725</v>
      </c>
      <c r="L5" s="61">
        <f>+ISAI!D4</f>
        <v>2839.331836227675</v>
      </c>
      <c r="M5" s="61">
        <f>+'PART MES'!$N$4*'COEF Art 14 F I '!AF7</f>
        <v>-2134.2517635046652</v>
      </c>
      <c r="N5" s="248">
        <f t="shared" ref="N5:N36" si="0">SUM(B5:M5)</f>
        <v>3196842.4758700705</v>
      </c>
    </row>
    <row r="6" spans="1:22">
      <c r="A6" s="209" t="s">
        <v>2</v>
      </c>
      <c r="B6" s="61">
        <f>ROUND(+'CALCULO GARANTIA'!B7+'CALCULO GARANTIA'!I7+'Ajuste 2021'!AL8,2)</f>
        <v>1520941.15</v>
      </c>
      <c r="C6" s="61">
        <f>ROUND(+'CALCULO GARANTIA'!C7+'CALCULO GARANTIA'!J7+'Ajuste 2021'!AM8,2)</f>
        <v>212960.22</v>
      </c>
      <c r="D6" s="61">
        <f>+'Art.14 Frac.III'!P6+'Ajuste 2021'!AN8</f>
        <v>410639.20765331719</v>
      </c>
      <c r="E6" s="61">
        <f>ROUND(+'PART MES'!$F$6*'CALCULO GARANTIA'!S7+'Ajuste 2021'!AO8,2)</f>
        <v>40934.46</v>
      </c>
      <c r="F6" s="61">
        <f>ROUND(+'CALCULO GARANTIA'!E7+'CALCULO GARANTIA'!L7+'Ajuste 2021'!AP8,2)</f>
        <v>122030.84</v>
      </c>
      <c r="G6" s="61">
        <f>+'Ajuste 2021'!AQ8</f>
        <v>13.431916131494896</v>
      </c>
      <c r="H6" s="61">
        <f>ROUND(+'CALCULO GARANTIA'!F7+'CALCULO GARANTIA'!M7+'Ajuste 2021'!AR8,2)</f>
        <v>39426.089999999997</v>
      </c>
      <c r="I6" s="61">
        <f>ROUND(+'CALCULO GARANTIA'!G7+'CALCULO GARANTIA'!N7+'Ajuste 2021'!AS8,2)</f>
        <v>8269.18</v>
      </c>
      <c r="J6" s="61">
        <f>ROUND(+'PART MES'!F$12*'COEF Art 14 F II'!L8+'Ajuste 2021'!AT8,2)</f>
        <v>9895.41</v>
      </c>
      <c r="K6" s="61">
        <f>+'ISR ENERO '!D7</f>
        <v>230270</v>
      </c>
      <c r="L6" s="61">
        <f>+ISAI!D5</f>
        <v>965.14926083648209</v>
      </c>
      <c r="M6" s="61">
        <f>+'PART MES'!$N$4*'COEF Art 14 F I '!AF8</f>
        <v>-3817.7984037778342</v>
      </c>
      <c r="N6" s="248">
        <f t="shared" si="0"/>
        <v>2592527.3404265079</v>
      </c>
    </row>
    <row r="7" spans="1:22">
      <c r="A7" s="209" t="s">
        <v>3</v>
      </c>
      <c r="B7" s="61">
        <f>ROUND(+'CALCULO GARANTIA'!B8+'CALCULO GARANTIA'!I8+'Ajuste 2021'!AL9,2)</f>
        <v>1682966.07</v>
      </c>
      <c r="C7" s="61">
        <f>ROUND(+'CALCULO GARANTIA'!C8+'CALCULO GARANTIA'!J8+'Ajuste 2021'!AM9,2)</f>
        <v>236469.58</v>
      </c>
      <c r="D7" s="61">
        <f>+'Art.14 Frac.III'!P7+'Ajuste 2021'!AN9</f>
        <v>334296.46121427167</v>
      </c>
      <c r="E7" s="61">
        <f>ROUND(+'PART MES'!$F$6*'CALCULO GARANTIA'!S8+'Ajuste 2021'!AO9,2)</f>
        <v>44611.12</v>
      </c>
      <c r="F7" s="61">
        <f>ROUND(+'CALCULO GARANTIA'!E8+'CALCULO GARANTIA'!L8+'Ajuste 2021'!AP9,2)</f>
        <v>140670.72</v>
      </c>
      <c r="G7" s="61">
        <f>+'Ajuste 2021'!AQ9</f>
        <v>-48.040522359903356</v>
      </c>
      <c r="H7" s="61">
        <f>ROUND(+'CALCULO GARANTIA'!F8+'CALCULO GARANTIA'!M8+'Ajuste 2021'!AR9,2)</f>
        <v>43168.18</v>
      </c>
      <c r="I7" s="61">
        <f>ROUND(+'CALCULO GARANTIA'!G8+'CALCULO GARANTIA'!N8+'Ajuste 2021'!AS9,2)</f>
        <v>9023.7199999999993</v>
      </c>
      <c r="J7" s="61">
        <f>ROUND(+'PART MES'!F$12*'COEF Art 14 F II'!L9+'Ajuste 2021'!AT9,2)</f>
        <v>8739.36</v>
      </c>
      <c r="K7" s="61">
        <f>+'ISR ENERO '!D8</f>
        <v>0</v>
      </c>
      <c r="L7" s="61">
        <f>+ISAI!D6</f>
        <v>372.26420702650569</v>
      </c>
      <c r="M7" s="61">
        <f>+'PART MES'!$N$4*'COEF Art 14 F I '!AF9</f>
        <v>-4823.7214328948185</v>
      </c>
      <c r="N7" s="248">
        <f t="shared" si="0"/>
        <v>2495445.713466044</v>
      </c>
    </row>
    <row r="8" spans="1:22">
      <c r="A8" s="209" t="s">
        <v>4</v>
      </c>
      <c r="B8" s="61">
        <f>ROUND(+'CALCULO GARANTIA'!B9+'CALCULO GARANTIA'!I9+'Ajuste 2021'!AL10,2)</f>
        <v>5033026.92</v>
      </c>
      <c r="C8" s="61">
        <f>ROUND(+'CALCULO GARANTIA'!C9+'CALCULO GARANTIA'!J9+'Ajuste 2021'!AM10,2)</f>
        <v>718510.71</v>
      </c>
      <c r="D8" s="61">
        <f>+'Art.14 Frac.III'!P8+'Ajuste 2021'!AN10</f>
        <v>1730857.5804069256</v>
      </c>
      <c r="E8" s="61">
        <f>ROUND(+'PART MES'!$F$6*'CALCULO GARANTIA'!S9+'Ajuste 2021'!AO10,2)</f>
        <v>121687.42</v>
      </c>
      <c r="F8" s="61">
        <f>ROUND(+'CALCULO GARANTIA'!E9+'CALCULO GARANTIA'!L9+'Ajuste 2021'!AP10,2)</f>
        <v>498358.54</v>
      </c>
      <c r="G8" s="61">
        <f>+'Ajuste 2021'!AQ10</f>
        <v>-80.750157151075356</v>
      </c>
      <c r="H8" s="61">
        <f>ROUND(+'CALCULO GARANTIA'!F9+'CALCULO GARANTIA'!M9+'Ajuste 2021'!AR10,2)</f>
        <v>122790.72</v>
      </c>
      <c r="I8" s="61">
        <f>ROUND(+'CALCULO GARANTIA'!G9+'CALCULO GARANTIA'!N9+'Ajuste 2021'!AS10,2)</f>
        <v>25245.7</v>
      </c>
      <c r="J8" s="61">
        <f>ROUND(+'PART MES'!F$12*'COEF Art 14 F II'!L10+'Ajuste 2021'!AT10,2)</f>
        <v>89952.05</v>
      </c>
      <c r="K8" s="61">
        <f>+'ISR ENERO '!D9</f>
        <v>2895399</v>
      </c>
      <c r="L8" s="61">
        <f>+ISAI!D7</f>
        <v>267335.31010227127</v>
      </c>
      <c r="M8" s="61">
        <f>+'PART MES'!$N$4*'COEF Art 14 F I '!AF10</f>
        <v>-22677.931963297062</v>
      </c>
      <c r="N8" s="248">
        <f t="shared" si="0"/>
        <v>11480405.268388748</v>
      </c>
    </row>
    <row r="9" spans="1:22">
      <c r="A9" s="209" t="s">
        <v>5</v>
      </c>
      <c r="B9" s="61">
        <f>ROUND(+'CALCULO GARANTIA'!B10+'CALCULO GARANTIA'!I10+'Ajuste 2021'!AL11,2)</f>
        <v>5608600.9400000004</v>
      </c>
      <c r="C9" s="61">
        <f>ROUND(+'CALCULO GARANTIA'!C10+'CALCULO GARANTIA'!J10+'Ajuste 2021'!AM11,2)</f>
        <v>787456.44</v>
      </c>
      <c r="D9" s="61">
        <f>+'Art.14 Frac.III'!P9+'Ajuste 2021'!AN11</f>
        <v>2066032.5311413335</v>
      </c>
      <c r="E9" s="61">
        <f>ROUND(+'PART MES'!$F$6*'CALCULO GARANTIA'!S10+'Ajuste 2021'!AO11,2)</f>
        <v>148758.81</v>
      </c>
      <c r="F9" s="61">
        <f>ROUND(+'CALCULO GARANTIA'!E10+'CALCULO GARANTIA'!L10+'Ajuste 2021'!AP11,2)</f>
        <v>464717.98</v>
      </c>
      <c r="G9" s="61">
        <f>+'Ajuste 2021'!AQ11</f>
        <v>48.812556240794947</v>
      </c>
      <c r="H9" s="61">
        <f>ROUND(+'CALCULO GARANTIA'!F10+'CALCULO GARANTIA'!M10+'Ajuste 2021'!AR11,2)</f>
        <v>144191.97</v>
      </c>
      <c r="I9" s="61">
        <f>ROUND(+'CALCULO GARANTIA'!G10+'CALCULO GARANTIA'!N10+'Ajuste 2021'!AS11,2)</f>
        <v>30163.5</v>
      </c>
      <c r="J9" s="61">
        <f>ROUND(+'PART MES'!F$12*'COEF Art 14 F II'!L11+'Ajuste 2021'!AT11,2)</f>
        <v>51351.01</v>
      </c>
      <c r="K9" s="61">
        <f>+'ISR ENERO '!D10</f>
        <v>0</v>
      </c>
      <c r="L9" s="61">
        <f>+ISAI!D8</f>
        <v>9598.3936581696671</v>
      </c>
      <c r="M9" s="61">
        <f>+'PART MES'!$N$4*'COEF Art 14 F I '!AF11</f>
        <v>-15642.236539977379</v>
      </c>
      <c r="N9" s="248">
        <f t="shared" si="0"/>
        <v>9295278.15081577</v>
      </c>
    </row>
    <row r="10" spans="1:22">
      <c r="A10" s="209" t="s">
        <v>6</v>
      </c>
      <c r="B10" s="61">
        <f>ROUND(+'CALCULO GARANTIA'!B11+'CALCULO GARANTIA'!I11+'Ajuste 2021'!AL12,2)</f>
        <v>45892838.229999997</v>
      </c>
      <c r="C10" s="61">
        <f>ROUND(+'CALCULO GARANTIA'!C11+'CALCULO GARANTIA'!J11+'Ajuste 2021'!AM12,2)</f>
        <v>6609494.3600000003</v>
      </c>
      <c r="D10" s="61">
        <f>+'Art.14 Frac.III'!P10+'Ajuste 2021'!AN12</f>
        <v>1769783.2096413008</v>
      </c>
      <c r="E10" s="61">
        <f>ROUND(+'PART MES'!$F$6*'CALCULO GARANTIA'!S11+'Ajuste 2021'!AO12,2)</f>
        <v>1050557.96</v>
      </c>
      <c r="F10" s="61">
        <f>ROUND(+'CALCULO GARANTIA'!E11+'CALCULO GARANTIA'!L11+'Ajuste 2021'!AP12,2)</f>
        <v>4940868.13</v>
      </c>
      <c r="G10" s="61">
        <f>+'Ajuste 2021'!AQ12</f>
        <v>-757.86106966270984</v>
      </c>
      <c r="H10" s="61">
        <f>ROUND(+'CALCULO GARANTIA'!F11+'CALCULO GARANTIA'!M11+'Ajuste 2021'!AR12,2)</f>
        <v>1087439.6299999999</v>
      </c>
      <c r="I10" s="61">
        <f>ROUND(+'CALCULO GARANTIA'!G11+'CALCULO GARANTIA'!N11+'Ajuste 2021'!AS12,2)</f>
        <v>221311.03</v>
      </c>
      <c r="J10" s="61">
        <f>ROUND(+'PART MES'!F$12*'COEF Art 14 F II'!L12+'Ajuste 2021'!AT12,2)</f>
        <v>1407624.59</v>
      </c>
      <c r="K10" s="61">
        <f>+'ISR ENERO '!D11</f>
        <v>7396744</v>
      </c>
      <c r="L10" s="61">
        <f>+ISAI!D9</f>
        <v>2231428.6322022169</v>
      </c>
      <c r="M10" s="61">
        <f>+'PART MES'!$N$4*'COEF Art 14 F I '!AF12</f>
        <v>-248928.34366404076</v>
      </c>
      <c r="N10" s="248">
        <f t="shared" si="0"/>
        <v>72358403.567109823</v>
      </c>
    </row>
    <row r="11" spans="1:22">
      <c r="A11" s="209" t="s">
        <v>7</v>
      </c>
      <c r="B11" s="61">
        <f>ROUND(+'CALCULO GARANTIA'!B12+'CALCULO GARANTIA'!I12+'Ajuste 2021'!AL13,2)</f>
        <v>6230029.4100000001</v>
      </c>
      <c r="C11" s="61">
        <f>ROUND(+'CALCULO GARANTIA'!C12+'CALCULO GARANTIA'!J12+'Ajuste 2021'!AM13,2)</f>
        <v>870228.01</v>
      </c>
      <c r="D11" s="61">
        <f>+'Art.14 Frac.III'!P11+'Ajuste 2021'!AN13</f>
        <v>0</v>
      </c>
      <c r="E11" s="61">
        <f>ROUND(+'PART MES'!$F$6*'CALCULO GARANTIA'!S12+'Ajuste 2021'!AO13,2)</f>
        <v>169809.14</v>
      </c>
      <c r="F11" s="61">
        <f>ROUND(+'CALCULO GARANTIA'!E12+'CALCULO GARANTIA'!L12+'Ajuste 2021'!AP13,2)</f>
        <v>485515.01</v>
      </c>
      <c r="G11" s="61">
        <f>+'Ajuste 2021'!AQ13</f>
        <v>55.719847692807285</v>
      </c>
      <c r="H11" s="61">
        <f>ROUND(+'CALCULO GARANTIA'!F12+'CALCULO GARANTIA'!M12+'Ajuste 2021'!AR13,2)</f>
        <v>162660.49</v>
      </c>
      <c r="I11" s="61">
        <f>ROUND(+'CALCULO GARANTIA'!G12+'CALCULO GARANTIA'!N12+'Ajuste 2021'!AS13,2)</f>
        <v>34193.31</v>
      </c>
      <c r="J11" s="61">
        <f>ROUND(+'PART MES'!F$12*'COEF Art 14 F II'!L13+'Ajuste 2021'!AT13,2)</f>
        <v>45588.5</v>
      </c>
      <c r="K11" s="61">
        <f>+'ISR ENERO '!D12</f>
        <v>0</v>
      </c>
      <c r="L11" s="61">
        <f>+ISAI!D10</f>
        <v>429.8834948665193</v>
      </c>
      <c r="M11" s="61">
        <f>+'PART MES'!$N$4*'COEF Art 14 F I '!AF13</f>
        <v>-14114.412126468013</v>
      </c>
      <c r="N11" s="248">
        <f t="shared" si="0"/>
        <v>7984395.0612160908</v>
      </c>
    </row>
    <row r="12" spans="1:22">
      <c r="A12" s="209" t="s">
        <v>8</v>
      </c>
      <c r="B12" s="61">
        <f>ROUND(+'CALCULO GARANTIA'!B13+'CALCULO GARANTIA'!I13+'Ajuste 2021'!AL14,2)</f>
        <v>1070964.49</v>
      </c>
      <c r="C12" s="61">
        <f>ROUND(+'CALCULO GARANTIA'!C13+'CALCULO GARANTIA'!J13+'Ajuste 2021'!AM14,2)</f>
        <v>151742.42000000001</v>
      </c>
      <c r="D12" s="61">
        <f>+'Art.14 Frac.III'!P12+'Ajuste 2021'!AN14</f>
        <v>507393.79339025402</v>
      </c>
      <c r="E12" s="61">
        <f>ROUND(+'PART MES'!$F$6*'CALCULO GARANTIA'!S13+'Ajuste 2021'!AO14,2)</f>
        <v>27000.55</v>
      </c>
      <c r="F12" s="61">
        <f>ROUND(+'CALCULO GARANTIA'!E13+'CALCULO GARANTIA'!L13+'Ajuste 2021'!AP14,2)</f>
        <v>98178.6</v>
      </c>
      <c r="G12" s="61">
        <f>+'Ajuste 2021'!AQ14</f>
        <v>8.8597511403313547</v>
      </c>
      <c r="H12" s="61">
        <f>ROUND(+'CALCULO GARANTIA'!F13+'CALCULO GARANTIA'!M13+'Ajuste 2021'!AR14,2)</f>
        <v>26766.98</v>
      </c>
      <c r="I12" s="61">
        <f>ROUND(+'CALCULO GARANTIA'!G13+'CALCULO GARANTIA'!N13+'Ajuste 2021'!AS14,2)</f>
        <v>5548.21</v>
      </c>
      <c r="J12" s="61">
        <f>ROUND(+'PART MES'!F$12*'COEF Art 14 F II'!L14+'Ajuste 2021'!AT14,2)</f>
        <v>11844.25</v>
      </c>
      <c r="K12" s="61">
        <f>+'ISR ENERO '!D13</f>
        <v>96586</v>
      </c>
      <c r="L12" s="61">
        <f>+ISAI!D11</f>
        <v>8630.7454018340341</v>
      </c>
      <c r="M12" s="61">
        <f>+'PART MES'!$N$4*'COEF Art 14 F I '!AF14</f>
        <v>-3989.8863292794626</v>
      </c>
      <c r="N12" s="248">
        <f t="shared" si="0"/>
        <v>2000675.0122139489</v>
      </c>
    </row>
    <row r="13" spans="1:22">
      <c r="A13" s="209" t="s">
        <v>9</v>
      </c>
      <c r="B13" s="61">
        <f>ROUND(+'CALCULO GARANTIA'!B14+'CALCULO GARANTIA'!I14+'Ajuste 2021'!AL15,2)</f>
        <v>10613915.109999999</v>
      </c>
      <c r="C13" s="61">
        <f>ROUND(+'CALCULO GARANTIA'!C14+'CALCULO GARANTIA'!J14+'Ajuste 2021'!AM15,2)</f>
        <v>1503077.49</v>
      </c>
      <c r="D13" s="61">
        <f>+'Art.14 Frac.III'!P13+'Ajuste 2021'!AN15</f>
        <v>443665.96627815079</v>
      </c>
      <c r="E13" s="61">
        <f>ROUND(+'PART MES'!$F$6*'CALCULO GARANTIA'!S14+'Ajuste 2021'!AO15,2)</f>
        <v>268390.78000000003</v>
      </c>
      <c r="F13" s="61">
        <f>ROUND(+'CALCULO GARANTIA'!E14+'CALCULO GARANTIA'!L14+'Ajuste 2021'!AP15,2)</f>
        <v>967643.24</v>
      </c>
      <c r="G13" s="61">
        <f>+'Ajuste 2021'!AQ15</f>
        <v>88.06765987205047</v>
      </c>
      <c r="H13" s="61">
        <f>ROUND(+'CALCULO GARANTIA'!F14+'CALCULO GARANTIA'!M14+'Ajuste 2021'!AR15,2)</f>
        <v>265712.99</v>
      </c>
      <c r="I13" s="61">
        <f>ROUND(+'CALCULO GARANTIA'!G14+'CALCULO GARANTIA'!N14+'Ajuste 2021'!AS15,2)</f>
        <v>55106.39</v>
      </c>
      <c r="J13" s="61">
        <f>ROUND(+'PART MES'!F$12*'COEF Art 14 F II'!L15+'Ajuste 2021'!AT15,2)</f>
        <v>236660.15</v>
      </c>
      <c r="K13" s="61">
        <f>+'ISR ENERO '!D14</f>
        <v>0</v>
      </c>
      <c r="L13" s="61">
        <f>+ISAI!D12</f>
        <v>198398.10050482413</v>
      </c>
      <c r="M13" s="61">
        <f>+'PART MES'!$N$4*'COEF Art 14 F I '!AF15</f>
        <v>-38972.022050600375</v>
      </c>
      <c r="N13" s="248">
        <f t="shared" si="0"/>
        <v>14513686.262392247</v>
      </c>
    </row>
    <row r="14" spans="1:22">
      <c r="A14" s="209" t="s">
        <v>10</v>
      </c>
      <c r="B14" s="61">
        <f>ROUND(+'CALCULO GARANTIA'!B15+'CALCULO GARANTIA'!I15+'Ajuste 2021'!AL16,2)</f>
        <v>3105231.61</v>
      </c>
      <c r="C14" s="61">
        <f>ROUND(+'CALCULO GARANTIA'!C15+'CALCULO GARANTIA'!J15+'Ajuste 2021'!AM16,2)</f>
        <v>463735.62</v>
      </c>
      <c r="D14" s="61">
        <f>+'Art.14 Frac.III'!P14+'Ajuste 2021'!AN16</f>
        <v>225950.62489812938</v>
      </c>
      <c r="E14" s="61">
        <f>ROUND(+'PART MES'!$F$6*'CALCULO GARANTIA'!S15+'Ajuste 2021'!AO16,2)</f>
        <v>54831.42</v>
      </c>
      <c r="F14" s="61">
        <f>ROUND(+'CALCULO GARANTIA'!E15+'CALCULO GARANTIA'!L15+'Ajuste 2021'!AP16,2)</f>
        <v>447542.84</v>
      </c>
      <c r="G14" s="61">
        <f>+'Ajuste 2021'!AQ16</f>
        <v>-298.5761186025872</v>
      </c>
      <c r="H14" s="61">
        <f>ROUND(+'CALCULO GARANTIA'!F15+'CALCULO GARANTIA'!M15+'Ajuste 2021'!AR16,2)</f>
        <v>64385.23</v>
      </c>
      <c r="I14" s="61">
        <f>ROUND(+'CALCULO GARANTIA'!G15+'CALCULO GARANTIA'!N15+'Ajuste 2021'!AS16,2)</f>
        <v>12437.44</v>
      </c>
      <c r="J14" s="61">
        <f>ROUND(+'PART MES'!F$12*'COEF Art 14 F II'!L16+'Ajuste 2021'!AT16,2)</f>
        <v>161770.35999999999</v>
      </c>
      <c r="K14" s="61">
        <f>+'ISR ENERO '!D15</f>
        <v>0</v>
      </c>
      <c r="L14" s="61">
        <f>+ISAI!D13</f>
        <v>112038.44413143754</v>
      </c>
      <c r="M14" s="61">
        <f>+'PART MES'!$N$4*'COEF Art 14 F I '!AF16</f>
        <v>-28873.177079397145</v>
      </c>
      <c r="N14" s="248">
        <f t="shared" si="0"/>
        <v>4618751.8358315686</v>
      </c>
    </row>
    <row r="15" spans="1:22">
      <c r="A15" s="209" t="s">
        <v>11</v>
      </c>
      <c r="B15" s="61">
        <f>ROUND(+'CALCULO GARANTIA'!B16+'CALCULO GARANTIA'!I16+'Ajuste 2021'!AL17,2)</f>
        <v>2637881.69</v>
      </c>
      <c r="C15" s="61">
        <f>ROUND(+'CALCULO GARANTIA'!C16+'CALCULO GARANTIA'!J16+'Ajuste 2021'!AM17,2)</f>
        <v>375439.41</v>
      </c>
      <c r="D15" s="61">
        <f>+'Art.14 Frac.III'!P15+'Ajuste 2021'!AN17</f>
        <v>2470093.9223393835</v>
      </c>
      <c r="E15" s="61">
        <f>ROUND(+'PART MES'!$F$6*'CALCULO GARANTIA'!S16+'Ajuste 2021'!AO17,2)</f>
        <v>64786.73</v>
      </c>
      <c r="F15" s="61">
        <f>ROUND(+'CALCULO GARANTIA'!E16+'CALCULO GARANTIA'!L16+'Ajuste 2021'!AP17,2)</f>
        <v>253366.71</v>
      </c>
      <c r="G15" s="61">
        <f>+'Ajuste 2021'!AQ17</f>
        <v>21.258614050646429</v>
      </c>
      <c r="H15" s="61">
        <f>ROUND(+'CALCULO GARANTIA'!F16+'CALCULO GARANTIA'!M16+'Ajuste 2021'!AR17,2)</f>
        <v>64992.160000000003</v>
      </c>
      <c r="I15" s="61">
        <f>ROUND(+'CALCULO GARANTIA'!G16+'CALCULO GARANTIA'!N16+'Ajuste 2021'!AS17,2)</f>
        <v>13407.08</v>
      </c>
      <c r="J15" s="61">
        <f>ROUND(+'PART MES'!F$12*'COEF Art 14 F II'!L17+'Ajuste 2021'!AT17,2)</f>
        <v>27316.65</v>
      </c>
      <c r="K15" s="61">
        <f>+'ISR ENERO '!D16</f>
        <v>0</v>
      </c>
      <c r="L15" s="61">
        <f>+ISAI!D14</f>
        <v>6806.4485627249351</v>
      </c>
      <c r="M15" s="61">
        <f>+'PART MES'!$N$4*'COEF Art 14 F I '!AF17</f>
        <v>-11053.925856820249</v>
      </c>
      <c r="N15" s="248">
        <f t="shared" si="0"/>
        <v>5903058.1336593386</v>
      </c>
    </row>
    <row r="16" spans="1:22">
      <c r="A16" s="209" t="s">
        <v>12</v>
      </c>
      <c r="B16" s="61">
        <f>ROUND(+'CALCULO GARANTIA'!B17+'CALCULO GARANTIA'!I17+'Ajuste 2021'!AL18,2)</f>
        <v>5110906.0999999996</v>
      </c>
      <c r="C16" s="61">
        <f>ROUND(+'CALCULO GARANTIA'!C17+'CALCULO GARANTIA'!J17+'Ajuste 2021'!AM18,2)</f>
        <v>716895.35</v>
      </c>
      <c r="D16" s="61">
        <f>+'Art.14 Frac.III'!P16+'Ajuste 2021'!AN18</f>
        <v>415776.24563668971</v>
      </c>
      <c r="E16" s="61">
        <f>ROUND(+'PART MES'!$F$6*'CALCULO GARANTIA'!S17+'Ajuste 2021'!AO18,2)</f>
        <v>136255.98000000001</v>
      </c>
      <c r="F16" s="61">
        <f>ROUND(+'CALCULO GARANTIA'!E17+'CALCULO GARANTIA'!L17+'Ajuste 2021'!AP18,2)</f>
        <v>418791.91</v>
      </c>
      <c r="G16" s="61">
        <f>+'Ajuste 2021'!AQ18</f>
        <v>44.709975914282644</v>
      </c>
      <c r="H16" s="61">
        <f>ROUND(+'CALCULO GARANTIA'!F17+'CALCULO GARANTIA'!M17+'Ajuste 2021'!AR18,2)</f>
        <v>131777.34</v>
      </c>
      <c r="I16" s="61">
        <f>ROUND(+'CALCULO GARANTIA'!G17+'CALCULO GARANTIA'!N17+'Ajuste 2021'!AS18,2)</f>
        <v>27591.9</v>
      </c>
      <c r="J16" s="61">
        <f>ROUND(+'PART MES'!F$12*'COEF Art 14 F II'!L18+'Ajuste 2021'!AT18,2)</f>
        <v>35838.07</v>
      </c>
      <c r="K16" s="61">
        <f>+'ISR ENERO '!D17</f>
        <v>0</v>
      </c>
      <c r="L16" s="61">
        <f>+ISAI!D15</f>
        <v>9027.6985879605945</v>
      </c>
      <c r="M16" s="61">
        <f>+'PART MES'!$N$4*'COEF Art 14 F I '!AF18</f>
        <v>-13756.106775146924</v>
      </c>
      <c r="N16" s="248">
        <f t="shared" si="0"/>
        <v>6989149.1974254176</v>
      </c>
    </row>
    <row r="17" spans="1:14">
      <c r="A17" s="209" t="s">
        <v>13</v>
      </c>
      <c r="B17" s="61">
        <f>ROUND(+'CALCULO GARANTIA'!B18+'CALCULO GARANTIA'!I18+'Ajuste 2021'!AL19,2)</f>
        <v>3361416.75</v>
      </c>
      <c r="C17" s="61">
        <f>ROUND(+'CALCULO GARANTIA'!C18+'CALCULO GARANTIA'!J18+'Ajuste 2021'!AM19,2)</f>
        <v>488809.82</v>
      </c>
      <c r="D17" s="61">
        <f>+'Art.14 Frac.III'!P17+'Ajuste 2021'!AN19</f>
        <v>406557.5454959519</v>
      </c>
      <c r="E17" s="61">
        <f>ROUND(+'PART MES'!$F$6*'CALCULO GARANTIA'!S18+'Ajuste 2021'!AO19,2)</f>
        <v>72173.45</v>
      </c>
      <c r="F17" s="61">
        <f>ROUND(+'CALCULO GARANTIA'!E18+'CALCULO GARANTIA'!L18+'Ajuste 2021'!AP19,2)</f>
        <v>394094.99</v>
      </c>
      <c r="G17" s="61">
        <f>+'Ajuste 2021'!AQ19</f>
        <v>-64.285465036319991</v>
      </c>
      <c r="H17" s="61">
        <f>ROUND(+'CALCULO GARANTIA'!F18+'CALCULO GARANTIA'!M18+'Ajuste 2021'!AR19,2)</f>
        <v>77034.789999999994</v>
      </c>
      <c r="I17" s="61">
        <f>ROUND(+'CALCULO GARANTIA'!G18+'CALCULO GARANTIA'!N18+'Ajuste 2021'!AS19,2)</f>
        <v>15488.39</v>
      </c>
      <c r="J17" s="61">
        <f>ROUND(+'PART MES'!F$12*'COEF Art 14 F II'!L19+'Ajuste 2021'!AT19,2)</f>
        <v>126073.49</v>
      </c>
      <c r="K17" s="61">
        <f>+'ISR ENERO '!D18</f>
        <v>0</v>
      </c>
      <c r="L17" s="61">
        <f>+ISAI!D16</f>
        <v>269229.91326316865</v>
      </c>
      <c r="M17" s="61">
        <f>+'PART MES'!$N$4*'COEF Art 14 F I '!AF19</f>
        <v>-21653.94317938323</v>
      </c>
      <c r="N17" s="248">
        <f t="shared" si="0"/>
        <v>5189160.9101147009</v>
      </c>
    </row>
    <row r="18" spans="1:14">
      <c r="A18" s="209" t="s">
        <v>14</v>
      </c>
      <c r="B18" s="61">
        <f>ROUND(+'CALCULO GARANTIA'!B19+'CALCULO GARANTIA'!I19+'Ajuste 2021'!AL20,2)</f>
        <v>14320148.800000001</v>
      </c>
      <c r="C18" s="61">
        <f>ROUND(+'CALCULO GARANTIA'!C19+'CALCULO GARANTIA'!J19+'Ajuste 2021'!AM20,2)</f>
        <v>1998472.09</v>
      </c>
      <c r="D18" s="61">
        <f>+'Art.14 Frac.III'!P18+'Ajuste 2021'!AN20</f>
        <v>144668.94619942349</v>
      </c>
      <c r="E18" s="61">
        <f>ROUND(+'PART MES'!$F$6*'CALCULO GARANTIA'!S19+'Ajuste 2021'!AO20,2)</f>
        <v>393191.54</v>
      </c>
      <c r="F18" s="61">
        <f>ROUND(+'CALCULO GARANTIA'!E19+'CALCULO GARANTIA'!L19+'Ajuste 2021'!AP20,2)</f>
        <v>1103606.98</v>
      </c>
      <c r="G18" s="61">
        <f>+'Ajuste 2021'!AQ20</f>
        <v>-286.97692961081822</v>
      </c>
      <c r="H18" s="61">
        <f>ROUND(+'CALCULO GARANTIA'!F19+'CALCULO GARANTIA'!M19+'Ajuste 2021'!AR20,2)</f>
        <v>374891.68</v>
      </c>
      <c r="I18" s="61">
        <f>ROUND(+'CALCULO GARANTIA'!G19+'CALCULO GARANTIA'!N19+'Ajuste 2021'!AS20,2)</f>
        <v>78873.119999999995</v>
      </c>
      <c r="J18" s="61">
        <f>ROUND(+'PART MES'!F$12*'COEF Art 14 F II'!L20+'Ajuste 2021'!AT20,2)</f>
        <v>101073.03</v>
      </c>
      <c r="K18" s="61">
        <f>+'ISR ENERO '!D19</f>
        <v>0</v>
      </c>
      <c r="L18" s="61">
        <f>+ISAI!D17</f>
        <v>1588.3566179836862</v>
      </c>
      <c r="M18" s="61">
        <f>+'PART MES'!$N$4*'COEF Art 14 F I '!AF20</f>
        <v>-31127.381454237002</v>
      </c>
      <c r="N18" s="248">
        <f t="shared" si="0"/>
        <v>18485100.184433561</v>
      </c>
    </row>
    <row r="19" spans="1:14">
      <c r="A19" s="209" t="s">
        <v>15</v>
      </c>
      <c r="B19" s="61">
        <f>ROUND(+'CALCULO GARANTIA'!B20+'CALCULO GARANTIA'!I20+'Ajuste 2021'!AL21,2)</f>
        <v>1800727.27</v>
      </c>
      <c r="C19" s="61">
        <f>ROUND(+'CALCULO GARANTIA'!C20+'CALCULO GARANTIA'!J20+'Ajuste 2021'!AM21,2)</f>
        <v>252122.81</v>
      </c>
      <c r="D19" s="61">
        <f>+'Art.14 Frac.III'!P19+'Ajuste 2021'!AN21</f>
        <v>302406.99328337499</v>
      </c>
      <c r="E19" s="61">
        <f>ROUND(+'PART MES'!$F$6*'CALCULO GARANTIA'!S20+'Ajuste 2021'!AO21,2)</f>
        <v>48477.56</v>
      </c>
      <c r="F19" s="61">
        <f>ROUND(+'CALCULO GARANTIA'!E20+'CALCULO GARANTIA'!L20+'Ajuste 2021'!AP21,2)</f>
        <v>144392.07999999999</v>
      </c>
      <c r="G19" s="61">
        <f>+'Ajuste 2021'!AQ21</f>
        <v>15.90704798499913</v>
      </c>
      <c r="H19" s="61">
        <f>ROUND(+'CALCULO GARANTIA'!F20+'CALCULO GARANTIA'!M20+'Ajuste 2021'!AR21,2)</f>
        <v>46685.82</v>
      </c>
      <c r="I19" s="61">
        <f>ROUND(+'CALCULO GARANTIA'!G20+'CALCULO GARANTIA'!N20+'Ajuste 2021'!AS21,2)</f>
        <v>9792.2900000000009</v>
      </c>
      <c r="J19" s="61">
        <f>ROUND(+'PART MES'!F$12*'COEF Art 14 F II'!L21+'Ajuste 2021'!AT21,2)</f>
        <v>8581.98</v>
      </c>
      <c r="K19" s="61">
        <f>+'ISR ENERO '!D20</f>
        <v>0</v>
      </c>
      <c r="L19" s="61">
        <f>+ISAI!D18</f>
        <v>740.11482469547457</v>
      </c>
      <c r="M19" s="61">
        <f>+'PART MES'!$N$4*'COEF Art 14 F I '!AF21</f>
        <v>-4510.8562223342351</v>
      </c>
      <c r="N19" s="248">
        <f t="shared" si="0"/>
        <v>2609431.9689337215</v>
      </c>
    </row>
    <row r="20" spans="1:14">
      <c r="A20" s="209" t="s">
        <v>16</v>
      </c>
      <c r="B20" s="61">
        <f>ROUND(+'CALCULO GARANTIA'!B21+'CALCULO GARANTIA'!I21+'Ajuste 2021'!AL22,2)</f>
        <v>1285199.98</v>
      </c>
      <c r="C20" s="61">
        <f>ROUND(+'CALCULO GARANTIA'!C21+'CALCULO GARANTIA'!J21+'Ajuste 2021'!AM22,2)</f>
        <v>179675.67</v>
      </c>
      <c r="D20" s="61">
        <f>+'Art.14 Frac.III'!P20+'Ajuste 2021'!AN22</f>
        <v>399897.6834187705</v>
      </c>
      <c r="E20" s="61">
        <f>ROUND(+'PART MES'!$F$6*'CALCULO GARANTIA'!S21+'Ajuste 2021'!AO22,2)</f>
        <v>34964.03</v>
      </c>
      <c r="F20" s="61">
        <f>ROUND(+'CALCULO GARANTIA'!E21+'CALCULO GARANTIA'!L21+'Ajuste 2021'!AP22,2)</f>
        <v>101222.14</v>
      </c>
      <c r="G20" s="61">
        <f>+'Ajuste 2021'!AQ22</f>
        <v>-25.801965837381431</v>
      </c>
      <c r="H20" s="61">
        <f>ROUND(+'CALCULO GARANTIA'!F21+'CALCULO GARANTIA'!M21+'Ajuste 2021'!AR22,2)</f>
        <v>33468.97</v>
      </c>
      <c r="I20" s="61">
        <f>ROUND(+'CALCULO GARANTIA'!G21+'CALCULO GARANTIA'!N21+'Ajuste 2021'!AS22,2)</f>
        <v>7029.92</v>
      </c>
      <c r="J20" s="61">
        <f>ROUND(+'PART MES'!F$12*'COEF Art 14 F II'!L22+'Ajuste 2021'!AT22,2)</f>
        <v>9309.86</v>
      </c>
      <c r="K20" s="61">
        <f>+'ISR ENERO '!D21</f>
        <v>277927</v>
      </c>
      <c r="L20" s="61">
        <f>+ISAI!D19</f>
        <v>22502.699180493666</v>
      </c>
      <c r="M20" s="61">
        <f>+'PART MES'!$N$4*'COEF Art 14 F I '!AF22</f>
        <v>-3024.7945000229156</v>
      </c>
      <c r="N20" s="248">
        <f t="shared" si="0"/>
        <v>2348147.3561334037</v>
      </c>
    </row>
    <row r="21" spans="1:14">
      <c r="A21" s="209" t="s">
        <v>17</v>
      </c>
      <c r="B21" s="61">
        <f>ROUND(+'CALCULO GARANTIA'!B22+'CALCULO GARANTIA'!I22+'Ajuste 2021'!AL23,2)</f>
        <v>11067910.720000001</v>
      </c>
      <c r="C21" s="61">
        <f>ROUND(+'CALCULO GARANTIA'!C22+'CALCULO GARANTIA'!J22+'Ajuste 2021'!AM23,2)</f>
        <v>1551493.18</v>
      </c>
      <c r="D21" s="61">
        <f>+'Art.14 Frac.III'!P21+'Ajuste 2021'!AN23</f>
        <v>168144.61905378115</v>
      </c>
      <c r="E21" s="61">
        <f>ROUND(+'PART MES'!$F$6*'CALCULO GARANTIA'!S22+'Ajuste 2021'!AO23,2)</f>
        <v>296066.32</v>
      </c>
      <c r="F21" s="61">
        <f>ROUND(+'CALCULO GARANTIA'!E22+'CALCULO GARANTIA'!L22+'Ajuste 2021'!AP23,2)</f>
        <v>900211.35</v>
      </c>
      <c r="G21" s="61">
        <f>+'Ajuste 2021'!AQ23</f>
        <v>97.148896979216559</v>
      </c>
      <c r="H21" s="61">
        <f>ROUND(+'CALCULO GARANTIA'!F22+'CALCULO GARANTIA'!M22+'Ajuste 2021'!AR23,2)</f>
        <v>285914.33</v>
      </c>
      <c r="I21" s="61">
        <f>ROUND(+'CALCULO GARANTIA'!G22+'CALCULO GARANTIA'!N22+'Ajuste 2021'!AS23,2)</f>
        <v>59901.760000000002</v>
      </c>
      <c r="J21" s="61">
        <f>ROUND(+'PART MES'!F$12*'COEF Art 14 F II'!L23+'Ajuste 2021'!AT23,2)</f>
        <v>108842.17</v>
      </c>
      <c r="K21" s="61">
        <f>+'ISR ENERO '!D22</f>
        <v>232392</v>
      </c>
      <c r="L21" s="61">
        <f>+ISAI!D20</f>
        <v>8320.4938079234162</v>
      </c>
      <c r="M21" s="61">
        <f>+'PART MES'!$N$4*'COEF Art 14 F I '!AF23</f>
        <v>-29077.408196667835</v>
      </c>
      <c r="N21" s="248">
        <f t="shared" si="0"/>
        <v>14650216.683562016</v>
      </c>
    </row>
    <row r="22" spans="1:14">
      <c r="A22" s="209" t="s">
        <v>18</v>
      </c>
      <c r="B22" s="61">
        <f>ROUND(+'CALCULO GARANTIA'!B23+'CALCULO GARANTIA'!I23+'Ajuste 2021'!AL24,2)</f>
        <v>17880028</v>
      </c>
      <c r="C22" s="61">
        <f>ROUND(+'CALCULO GARANTIA'!C23+'CALCULO GARANTIA'!J23+'Ajuste 2021'!AM24,2)</f>
        <v>2602517.88</v>
      </c>
      <c r="D22" s="61">
        <f>+'Art.14 Frac.III'!P22+'Ajuste 2021'!AN24</f>
        <v>630864.65090769017</v>
      </c>
      <c r="E22" s="61">
        <f>ROUND(+'PART MES'!$F$6*'CALCULO GARANTIA'!S23+'Ajuste 2021'!AO24,2)</f>
        <v>381672.61</v>
      </c>
      <c r="F22" s="61">
        <f>ROUND(+'CALCULO GARANTIA'!E23+'CALCULO GARANTIA'!L23+'Ajuste 2021'!AP24,2)</f>
        <v>2113016.9</v>
      </c>
      <c r="G22" s="61">
        <f>+'Ajuste 2021'!AQ24</f>
        <v>-447.91013831132051</v>
      </c>
      <c r="H22" s="61">
        <f>ROUND(+'CALCULO GARANTIA'!F23+'CALCULO GARANTIA'!M23+'Ajuste 2021'!AR24,2)</f>
        <v>408403.03</v>
      </c>
      <c r="I22" s="61">
        <f>ROUND(+'CALCULO GARANTIA'!G23+'CALCULO GARANTIA'!N23+'Ajuste 2021'!AS24,2)</f>
        <v>82010.490000000005</v>
      </c>
      <c r="J22" s="61">
        <f>ROUND(+'PART MES'!F$12*'COEF Art 14 F II'!L24+'Ajuste 2021'!AT24,2)</f>
        <v>725937.02</v>
      </c>
      <c r="K22" s="61">
        <f>+'ISR ENERO '!D23</f>
        <v>0</v>
      </c>
      <c r="L22" s="61">
        <f>+ISAI!D21</f>
        <v>1837331.331857308</v>
      </c>
      <c r="M22" s="61">
        <f>+'PART MES'!$N$4*'COEF Art 14 F I '!AF24</f>
        <v>-116961.01930630261</v>
      </c>
      <c r="N22" s="248">
        <f t="shared" si="0"/>
        <v>26544372.983320381</v>
      </c>
    </row>
    <row r="23" spans="1:14">
      <c r="A23" s="209" t="s">
        <v>19</v>
      </c>
      <c r="B23" s="61">
        <f>ROUND(+'CALCULO GARANTIA'!B24+'CALCULO GARANTIA'!I24+'Ajuste 2021'!AL25,2)</f>
        <v>2252050.59</v>
      </c>
      <c r="C23" s="61">
        <f>ROUND(+'CALCULO GARANTIA'!C24+'CALCULO GARANTIA'!J24+'Ajuste 2021'!AM25,2)</f>
        <v>318963.59000000003</v>
      </c>
      <c r="D23" s="61">
        <f>+'Art.14 Frac.III'!P23+'Ajuste 2021'!AN25</f>
        <v>221528.46124505703</v>
      </c>
      <c r="E23" s="61">
        <f>ROUND(+'PART MES'!$F$6*'CALCULO GARANTIA'!S24+'Ajuste 2021'!AO25,2)</f>
        <v>56904.05</v>
      </c>
      <c r="F23" s="61">
        <f>ROUND(+'CALCULO GARANTIA'!E24+'CALCULO GARANTIA'!L24+'Ajuste 2021'!AP25,2)</f>
        <v>205601.59</v>
      </c>
      <c r="G23" s="61">
        <f>+'Ajuste 2021'!AQ25</f>
        <v>18.672051732165226</v>
      </c>
      <c r="H23" s="61">
        <f>ROUND(+'CALCULO GARANTIA'!F24+'CALCULO GARANTIA'!M24+'Ajuste 2021'!AR25,2)</f>
        <v>56355.35</v>
      </c>
      <c r="I23" s="61">
        <f>ROUND(+'CALCULO GARANTIA'!G24+'CALCULO GARANTIA'!N24+'Ajuste 2021'!AS25,2)</f>
        <v>11685.97</v>
      </c>
      <c r="J23" s="61">
        <f>ROUND(+'PART MES'!F$12*'COEF Art 14 F II'!L25+'Ajuste 2021'!AT25,2)</f>
        <v>20411.150000000001</v>
      </c>
      <c r="K23" s="61">
        <f>+'ISR ENERO '!D24</f>
        <v>0</v>
      </c>
      <c r="L23" s="61">
        <f>+ISAI!D22</f>
        <v>9084.6345962970936</v>
      </c>
      <c r="M23" s="61">
        <f>+'PART MES'!$N$4*'COEF Art 14 F I '!AF25</f>
        <v>-8299.6401003440224</v>
      </c>
      <c r="N23" s="248">
        <f t="shared" si="0"/>
        <v>3144304.4177927417</v>
      </c>
    </row>
    <row r="24" spans="1:14">
      <c r="A24" s="209" t="s">
        <v>20</v>
      </c>
      <c r="B24" s="61">
        <f>ROUND(+'CALCULO GARANTIA'!B25+'CALCULO GARANTIA'!I25+'Ajuste 2021'!AL26,2)</f>
        <v>33014172.260000002</v>
      </c>
      <c r="C24" s="61">
        <f>ROUND(+'CALCULO GARANTIA'!C25+'CALCULO GARANTIA'!J25+'Ajuste 2021'!AM26,2)</f>
        <v>4731116.21</v>
      </c>
      <c r="D24" s="61">
        <f>+'Art.14 Frac.III'!P24+'Ajuste 2021'!AN26</f>
        <v>870626.61931214237</v>
      </c>
      <c r="E24" s="61">
        <f>ROUND(+'PART MES'!$F$6*'CALCULO GARANTIA'!S25+'Ajuste 2021'!AO26,2)</f>
        <v>777844.68</v>
      </c>
      <c r="F24" s="61">
        <f>ROUND(+'CALCULO GARANTIA'!E25+'CALCULO GARANTIA'!L25+'Ajuste 2021'!AP26,2)</f>
        <v>3392642.01</v>
      </c>
      <c r="G24" s="61">
        <f>+'Ajuste 2021'!AQ26</f>
        <v>255.23589683130072</v>
      </c>
      <c r="H24" s="61">
        <f>ROUND(+'CALCULO GARANTIA'!F25+'CALCULO GARANTIA'!M25+'Ajuste 2021'!AR26,2)</f>
        <v>795406.2</v>
      </c>
      <c r="I24" s="61">
        <f>ROUND(+'CALCULO GARANTIA'!G25+'CALCULO GARANTIA'!N25+'Ajuste 2021'!AS26,2)</f>
        <v>162828.66</v>
      </c>
      <c r="J24" s="61">
        <f>ROUND(+'PART MES'!F$12*'COEF Art 14 F II'!L26+'Ajuste 2021'!AT26,2)</f>
        <v>986192.67</v>
      </c>
      <c r="K24" s="61">
        <f>+'ISR ENERO '!D25</f>
        <v>0</v>
      </c>
      <c r="L24" s="61">
        <f>+ISAI!D23</f>
        <v>687851.14836692112</v>
      </c>
      <c r="M24" s="61">
        <f>+'PART MES'!$N$4*'COEF Art 14 F I '!AF26</f>
        <v>-161893.69575112939</v>
      </c>
      <c r="N24" s="248">
        <f t="shared" si="0"/>
        <v>45257041.997824766</v>
      </c>
    </row>
    <row r="25" spans="1:14">
      <c r="A25" s="209" t="s">
        <v>21</v>
      </c>
      <c r="B25" s="61">
        <f>ROUND(+'CALCULO GARANTIA'!B26+'CALCULO GARANTIA'!I26+'Ajuste 2021'!AL27,2)</f>
        <v>4383086.3</v>
      </c>
      <c r="C25" s="61">
        <f>ROUND(+'CALCULO GARANTIA'!C26+'CALCULO GARANTIA'!J26+'Ajuste 2021'!AM27,2)</f>
        <v>616772.74</v>
      </c>
      <c r="D25" s="61">
        <f>+'Art.14 Frac.III'!P25+'Ajuste 2021'!AN27</f>
        <v>415754.41095184849</v>
      </c>
      <c r="E25" s="61">
        <f>ROUND(+'PART MES'!$F$6*'CALCULO GARANTIA'!S26+'Ajuste 2021'!AO27,2)</f>
        <v>114845.83</v>
      </c>
      <c r="F25" s="61">
        <f>ROUND(+'CALCULO GARANTIA'!E26+'CALCULO GARANTIA'!L26+'Ajuste 2021'!AP27,2)</f>
        <v>372636.49</v>
      </c>
      <c r="G25" s="61">
        <f>+'Ajuste 2021'!AQ27</f>
        <v>37.684615330076973</v>
      </c>
      <c r="H25" s="61">
        <f>ROUND(+'CALCULO GARANTIA'!F26+'CALCULO GARANTIA'!M26+'Ajuste 2021'!AR27,2)</f>
        <v>111916.82</v>
      </c>
      <c r="I25" s="61">
        <f>ROUND(+'CALCULO GARANTIA'!G26+'CALCULO GARANTIA'!N26+'Ajuste 2021'!AS27,2)</f>
        <v>23360.57</v>
      </c>
      <c r="J25" s="61">
        <f>ROUND(+'PART MES'!F$12*'COEF Art 14 F II'!L27+'Ajuste 2021'!AT27,2)</f>
        <v>42264.27</v>
      </c>
      <c r="K25" s="61">
        <f>+'ISR ENERO '!D26</f>
        <v>0</v>
      </c>
      <c r="L25" s="61">
        <f>+ISAI!D24</f>
        <v>16861.608372165654</v>
      </c>
      <c r="M25" s="61">
        <f>+'PART MES'!$N$4*'COEF Art 14 F I '!AF27</f>
        <v>-13229.620380393084</v>
      </c>
      <c r="N25" s="248">
        <f t="shared" si="0"/>
        <v>6084307.1035589511</v>
      </c>
    </row>
    <row r="26" spans="1:14">
      <c r="A26" s="209" t="s">
        <v>22</v>
      </c>
      <c r="B26" s="61">
        <f>ROUND(+'CALCULO GARANTIA'!B27+'CALCULO GARANTIA'!I27+'Ajuste 2021'!AL28,2)</f>
        <v>772652.46</v>
      </c>
      <c r="C26" s="61">
        <f>ROUND(+'CALCULO GARANTIA'!C27+'CALCULO GARANTIA'!J27+'Ajuste 2021'!AM28,2)</f>
        <v>109137.21</v>
      </c>
      <c r="D26" s="61">
        <f>+'Art.14 Frac.III'!P26+'Ajuste 2021'!AN28</f>
        <v>379897.28631003475</v>
      </c>
      <c r="E26" s="61">
        <f>ROUND(+'PART MES'!$F$6*'CALCULO GARANTIA'!S27+'Ajuste 2021'!AO28,2)</f>
        <v>19940.990000000002</v>
      </c>
      <c r="F26" s="61">
        <f>ROUND(+'CALCULO GARANTIA'!E27+'CALCULO GARANTIA'!L27+'Ajuste 2021'!AP28,2)</f>
        <v>68514.05</v>
      </c>
      <c r="G26" s="61">
        <f>+'Ajuste 2021'!AQ28</f>
        <v>-40.443484525992972</v>
      </c>
      <c r="H26" s="61">
        <f>ROUND(+'CALCULO GARANTIA'!F27+'CALCULO GARANTIA'!M27+'Ajuste 2021'!AR28,2)</f>
        <v>19499.330000000002</v>
      </c>
      <c r="I26" s="61">
        <f>ROUND(+'CALCULO GARANTIA'!G27+'CALCULO GARANTIA'!N27+'Ajuste 2021'!AS28,2)</f>
        <v>4054.7</v>
      </c>
      <c r="J26" s="61">
        <f>ROUND(+'PART MES'!F$12*'COEF Art 14 F II'!L28+'Ajuste 2021'!AT28,2)</f>
        <v>5907.26</v>
      </c>
      <c r="K26" s="61">
        <f>+'ISR ENERO '!D27</f>
        <v>0</v>
      </c>
      <c r="L26" s="61">
        <f>+ISAI!D25</f>
        <v>847.95230640733701</v>
      </c>
      <c r="M26" s="61">
        <f>+'PART MES'!$N$4*'COEF Art 14 F I '!AF28</f>
        <v>-2632.3169827376805</v>
      </c>
      <c r="N26" s="248">
        <f t="shared" si="0"/>
        <v>1377778.4781491784</v>
      </c>
    </row>
    <row r="27" spans="1:14">
      <c r="A27" s="209" t="s">
        <v>23</v>
      </c>
      <c r="B27" s="61">
        <f>ROUND(+'CALCULO GARANTIA'!B28+'CALCULO GARANTIA'!I28+'Ajuste 2021'!AL29,2)</f>
        <v>3169888.55</v>
      </c>
      <c r="C27" s="61">
        <f>ROUND(+'CALCULO GARANTIA'!C28+'CALCULO GARANTIA'!J28+'Ajuste 2021'!AM29,2)</f>
        <v>443279.55</v>
      </c>
      <c r="D27" s="61">
        <f>+'Art.14 Frac.III'!P27+'Ajuste 2021'!AN29</f>
        <v>111385.21621814718</v>
      </c>
      <c r="E27" s="61">
        <f>ROUND(+'PART MES'!$F$6*'CALCULO GARANTIA'!S28+'Ajuste 2021'!AO29,2)</f>
        <v>85937.73</v>
      </c>
      <c r="F27" s="61">
        <f>ROUND(+'CALCULO GARANTIA'!E28+'CALCULO GARANTIA'!L28+'Ajuste 2021'!AP29,2)</f>
        <v>250465.26</v>
      </c>
      <c r="G27" s="61">
        <f>+'Ajuste 2021'!AQ29</f>
        <v>8.758218672912335</v>
      </c>
      <c r="H27" s="61">
        <f>ROUND(+'CALCULO GARANTIA'!F28+'CALCULO GARANTIA'!M28+'Ajuste 2021'!AR29,2)</f>
        <v>82484.34</v>
      </c>
      <c r="I27" s="61">
        <f>ROUND(+'CALCULO GARANTIA'!G28+'CALCULO GARANTIA'!N28+'Ajuste 2021'!AS29,2)</f>
        <v>17320.95</v>
      </c>
      <c r="J27" s="61">
        <f>ROUND(+'PART MES'!F$12*'COEF Art 14 F II'!L29+'Ajuste 2021'!AT29,2)</f>
        <v>20405.310000000001</v>
      </c>
      <c r="K27" s="61">
        <f>+'ISR ENERO '!D28</f>
        <v>0</v>
      </c>
      <c r="L27" s="61">
        <f>+ISAI!D26</f>
        <v>146.50750111771546</v>
      </c>
      <c r="M27" s="61">
        <f>+'PART MES'!$N$4*'COEF Art 14 F I '!AF29</f>
        <v>-7546.0850015738079</v>
      </c>
      <c r="N27" s="248">
        <f t="shared" si="0"/>
        <v>4173776.0869363635</v>
      </c>
    </row>
    <row r="28" spans="1:14">
      <c r="A28" s="209" t="s">
        <v>24</v>
      </c>
      <c r="B28" s="61">
        <f>ROUND(+'CALCULO GARANTIA'!B29+'CALCULO GARANTIA'!I29+'Ajuste 2021'!AL30,2)</f>
        <v>4292186.04</v>
      </c>
      <c r="C28" s="61">
        <f>ROUND(+'CALCULO GARANTIA'!C29+'CALCULO GARANTIA'!J29+'Ajuste 2021'!AM30,2)</f>
        <v>623687.77</v>
      </c>
      <c r="D28" s="61">
        <f>+'Art.14 Frac.III'!P28+'Ajuste 2021'!AN30</f>
        <v>1346665.8456339578</v>
      </c>
      <c r="E28" s="61">
        <f>ROUND(+'PART MES'!$F$6*'CALCULO GARANTIA'!S29+'Ajuste 2021'!AO30,2)</f>
        <v>93128.31</v>
      </c>
      <c r="F28" s="61">
        <f>ROUND(+'CALCULO GARANTIA'!E29+'CALCULO GARANTIA'!L29+'Ajuste 2021'!AP30,2)</f>
        <v>499980.64</v>
      </c>
      <c r="G28" s="61">
        <f>+'Ajuste 2021'!AQ30</f>
        <v>-278.79995003231789</v>
      </c>
      <c r="H28" s="61">
        <f>ROUND(+'CALCULO GARANTIA'!F29+'CALCULO GARANTIA'!M29+'Ajuste 2021'!AR30,2)</f>
        <v>98628.51</v>
      </c>
      <c r="I28" s="61">
        <f>ROUND(+'CALCULO GARANTIA'!G29+'CALCULO GARANTIA'!N29+'Ajuste 2021'!AS30,2)</f>
        <v>19849.66</v>
      </c>
      <c r="J28" s="61">
        <f>ROUND(+'PART MES'!F$12*'COEF Art 14 F II'!L30+'Ajuste 2021'!AT30,2)</f>
        <v>195236.57</v>
      </c>
      <c r="K28" s="61">
        <f>+'ISR ENERO '!D29</f>
        <v>0</v>
      </c>
      <c r="L28" s="61">
        <f>+ISAI!D27</f>
        <v>44056.601309404963</v>
      </c>
      <c r="M28" s="61">
        <f>+'PART MES'!$N$4*'COEF Art 14 F I '!AF30</f>
        <v>-27305.81246266613</v>
      </c>
      <c r="N28" s="248">
        <f t="shared" si="0"/>
        <v>7185835.3345306637</v>
      </c>
    </row>
    <row r="29" spans="1:14">
      <c r="A29" s="209" t="s">
        <v>25</v>
      </c>
      <c r="B29" s="61">
        <f>ROUND(+'CALCULO GARANTIA'!B30+'CALCULO GARANTIA'!I30+'Ajuste 2021'!AL31,2)</f>
        <v>53373862.149999999</v>
      </c>
      <c r="C29" s="61">
        <f>ROUND(+'CALCULO GARANTIA'!C30+'CALCULO GARANTIA'!J30+'Ajuste 2021'!AM31,2)</f>
        <v>7577387.7599999998</v>
      </c>
      <c r="D29" s="61">
        <f>+'Art.14 Frac.III'!P29+'Ajuste 2021'!AN31</f>
        <v>1348675.632127631</v>
      </c>
      <c r="E29" s="61">
        <f>ROUND(+'PART MES'!$F$6*'CALCULO GARANTIA'!S30+'Ajuste 2021'!AO31,2)</f>
        <v>1330359.1299999999</v>
      </c>
      <c r="F29" s="61">
        <f>ROUND(+'CALCULO GARANTIA'!E30+'CALCULO GARANTIA'!L30+'Ajuste 2021'!AP31,2)</f>
        <v>4995565.7300000004</v>
      </c>
      <c r="G29" s="61">
        <f>+'Ajuste 2021'!AQ31</f>
        <v>436.53368614559685</v>
      </c>
      <c r="H29" s="61">
        <f>ROUND(+'CALCULO GARANTIA'!F30+'CALCULO GARANTIA'!M30+'Ajuste 2021'!AR31,2)</f>
        <v>1325658.8999999999</v>
      </c>
      <c r="I29" s="61">
        <f>ROUND(+'CALCULO GARANTIA'!G30+'CALCULO GARANTIA'!N30+'Ajuste 2021'!AS31,2)</f>
        <v>274207.75</v>
      </c>
      <c r="J29" s="61">
        <f>ROUND(+'PART MES'!F$12*'COEF Art 14 F II'!L31+'Ajuste 2021'!AT31,2)</f>
        <v>1377476.69</v>
      </c>
      <c r="K29" s="61">
        <f>+'ISR ENERO '!D30</f>
        <v>5111492</v>
      </c>
      <c r="L29" s="61">
        <f>+ISAI!D28</f>
        <v>1367299.6682606428</v>
      </c>
      <c r="M29" s="61">
        <f>+'PART MES'!$N$4*'COEF Art 14 F I '!AF31</f>
        <v>-209747.46315980208</v>
      </c>
      <c r="N29" s="248">
        <f t="shared" si="0"/>
        <v>77872674.480914623</v>
      </c>
    </row>
    <row r="30" spans="1:14">
      <c r="A30" s="209" t="s">
        <v>26</v>
      </c>
      <c r="B30" s="61">
        <f>ROUND(+'CALCULO GARANTIA'!B31+'CALCULO GARANTIA'!I31+'Ajuste 2021'!AL32,2)</f>
        <v>1252608.52</v>
      </c>
      <c r="C30" s="61">
        <f>ROUND(+'CALCULO GARANTIA'!C31+'CALCULO GARANTIA'!J31+'Ajuste 2021'!AM32,2)</f>
        <v>174855.72</v>
      </c>
      <c r="D30" s="61">
        <f>+'Art.14 Frac.III'!P30+'Ajuste 2021'!AN32</f>
        <v>399695.0603958423</v>
      </c>
      <c r="E30" s="61">
        <f>ROUND(+'PART MES'!$F$6*'CALCULO GARANTIA'!S31+'Ajuste 2021'!AO32,2)</f>
        <v>34256.199999999997</v>
      </c>
      <c r="F30" s="61">
        <f>ROUND(+'CALCULO GARANTIA'!E31+'CALCULO GARANTIA'!L31+'Ajuste 2021'!AP32,2)</f>
        <v>96848.81</v>
      </c>
      <c r="G30" s="61">
        <f>+'Ajuste 2021'!AQ32</f>
        <v>11.240563418716192</v>
      </c>
      <c r="H30" s="61">
        <f>ROUND(+'CALCULO GARANTIA'!F31+'CALCULO GARANTIA'!M31+'Ajuste 2021'!AR32,2)</f>
        <v>32766.91</v>
      </c>
      <c r="I30" s="61">
        <f>ROUND(+'CALCULO GARANTIA'!G31+'CALCULO GARANTIA'!N31+'Ajuste 2021'!AS32,2)</f>
        <v>6892.13</v>
      </c>
      <c r="J30" s="61">
        <f>ROUND(+'PART MES'!F$12*'COEF Art 14 F II'!L32+'Ajuste 2021'!AT32,2)</f>
        <v>6858.61</v>
      </c>
      <c r="K30" s="61">
        <f>+'ISR ENERO '!D31</f>
        <v>0</v>
      </c>
      <c r="L30" s="61">
        <f>+ISAI!D29</f>
        <v>60.074317519132208</v>
      </c>
      <c r="M30" s="61">
        <f>+'PART MES'!$N$4*'COEF Art 14 F I '!AF32</f>
        <v>-2756.1671867720984</v>
      </c>
      <c r="N30" s="248">
        <f t="shared" si="0"/>
        <v>2002097.1080900079</v>
      </c>
    </row>
    <row r="31" spans="1:14">
      <c r="A31" s="209" t="s">
        <v>27</v>
      </c>
      <c r="B31" s="61">
        <f>ROUND(+'CALCULO GARANTIA'!B32+'CALCULO GARANTIA'!I32+'Ajuste 2021'!AL33,2)</f>
        <v>2178391.58</v>
      </c>
      <c r="C31" s="61">
        <f>ROUND(+'CALCULO GARANTIA'!C32+'CALCULO GARANTIA'!J32+'Ajuste 2021'!AM33,2)</f>
        <v>304684.5</v>
      </c>
      <c r="D31" s="61">
        <f>+'Art.14 Frac.III'!P31+'Ajuste 2021'!AN33</f>
        <v>440741.01270343311</v>
      </c>
      <c r="E31" s="61">
        <f>ROUND(+'PART MES'!$F$6*'CALCULO GARANTIA'!S32+'Ajuste 2021'!AO33,2)</f>
        <v>58966.75</v>
      </c>
      <c r="F31" s="61">
        <f>ROUND(+'CALCULO GARANTIA'!E32+'CALCULO GARANTIA'!L32+'Ajuste 2021'!AP33,2)</f>
        <v>172511.26</v>
      </c>
      <c r="G31" s="61">
        <f>+'Ajuste 2021'!AQ33</f>
        <v>19.348891314216115</v>
      </c>
      <c r="H31" s="61">
        <f>ROUND(+'CALCULO GARANTIA'!F32+'CALCULO GARANTIA'!M32+'Ajuste 2021'!AR33,2)</f>
        <v>56652.88</v>
      </c>
      <c r="I31" s="61">
        <f>ROUND(+'CALCULO GARANTIA'!G32+'CALCULO GARANTIA'!N32+'Ajuste 2021'!AS33,2)</f>
        <v>11894.5</v>
      </c>
      <c r="J31" s="61">
        <f>ROUND(+'PART MES'!F$12*'COEF Art 14 F II'!L33+'Ajuste 2021'!AT33,2)</f>
        <v>32852.54</v>
      </c>
      <c r="K31" s="61">
        <f>+'ISR ENERO '!D32</f>
        <v>847995</v>
      </c>
      <c r="L31" s="61">
        <f>+ISAI!D30</f>
        <v>18.092930054673104</v>
      </c>
      <c r="M31" s="61">
        <f>+'PART MES'!$N$4*'COEF Art 14 F I '!AF33</f>
        <v>-5227.0024195262258</v>
      </c>
      <c r="N31" s="248">
        <f t="shared" si="0"/>
        <v>4099500.4621052761</v>
      </c>
    </row>
    <row r="32" spans="1:14">
      <c r="A32" s="209" t="s">
        <v>28</v>
      </c>
      <c r="B32" s="61">
        <f>ROUND(+'CALCULO GARANTIA'!B33+'CALCULO GARANTIA'!I33+'Ajuste 2021'!AL34,2)</f>
        <v>1291352.49</v>
      </c>
      <c r="C32" s="61">
        <f>ROUND(+'CALCULO GARANTIA'!C33+'CALCULO GARANTIA'!J33+'Ajuste 2021'!AM34,2)</f>
        <v>181708.43</v>
      </c>
      <c r="D32" s="61">
        <f>+'Art.14 Frac.III'!P32+'Ajuste 2021'!AN34</f>
        <v>938946.48539045069</v>
      </c>
      <c r="E32" s="61">
        <f>ROUND(+'PART MES'!$F$6*'CALCULO GARANTIA'!S33+'Ajuste 2021'!AO34,2)</f>
        <v>33842.43</v>
      </c>
      <c r="F32" s="61">
        <f>ROUND(+'CALCULO GARANTIA'!E33+'CALCULO GARANTIA'!L33+'Ajuste 2021'!AP34,2)</f>
        <v>109744.14</v>
      </c>
      <c r="G32" s="61">
        <f>+'Ajuste 2021'!AQ34</f>
        <v>11.104790610905184</v>
      </c>
      <c r="H32" s="61">
        <f>ROUND(+'CALCULO GARANTIA'!F33+'CALCULO GARANTIA'!M33+'Ajuste 2021'!AR34,2)</f>
        <v>32976.589999999997</v>
      </c>
      <c r="I32" s="61">
        <f>ROUND(+'CALCULO GARANTIA'!G33+'CALCULO GARANTIA'!N33+'Ajuste 2021'!AS34,2)</f>
        <v>6883.49</v>
      </c>
      <c r="J32" s="61">
        <f>ROUND(+'PART MES'!F$12*'COEF Art 14 F II'!L34+'Ajuste 2021'!AT34,2)</f>
        <v>7663.06</v>
      </c>
      <c r="K32" s="61">
        <f>+'ISR ENERO '!D33</f>
        <v>60079</v>
      </c>
      <c r="L32" s="61">
        <f>+ISAI!D31</f>
        <v>2698.00994979293</v>
      </c>
      <c r="M32" s="61">
        <f>+'PART MES'!$N$4*'COEF Art 14 F I '!AF34</f>
        <v>-3893.2001891935884</v>
      </c>
      <c r="N32" s="248">
        <f t="shared" si="0"/>
        <v>2662012.0299416613</v>
      </c>
    </row>
    <row r="33" spans="1:14">
      <c r="A33" s="209" t="s">
        <v>29</v>
      </c>
      <c r="B33" s="61">
        <f>ROUND(+'CALCULO GARANTIA'!B34+'CALCULO GARANTIA'!I34+'Ajuste 2021'!AL35,2)</f>
        <v>1764642.62</v>
      </c>
      <c r="C33" s="61">
        <f>ROUND(+'CALCULO GARANTIA'!C34+'CALCULO GARANTIA'!J34+'Ajuste 2021'!AM35,2)</f>
        <v>247364.3</v>
      </c>
      <c r="D33" s="61">
        <f>+'Art.14 Frac.III'!P33+'Ajuste 2021'!AN35</f>
        <v>728273.25825523736</v>
      </c>
      <c r="E33" s="61">
        <f>ROUND(+'PART MES'!$F$6*'CALCULO GARANTIA'!S34+'Ajuste 2021'!AO35,2)</f>
        <v>47206.45</v>
      </c>
      <c r="F33" s="61">
        <f>ROUND(+'CALCULO GARANTIA'!E34+'CALCULO GARANTIA'!L34+'Ajuste 2021'!AP35,2)</f>
        <v>143512.17000000001</v>
      </c>
      <c r="G33" s="61">
        <f>+'Ajuste 2021'!AQ35</f>
        <v>15.489956669229286</v>
      </c>
      <c r="H33" s="61">
        <f>ROUND(+'CALCULO GARANTIA'!F34+'CALCULO GARANTIA'!M34+'Ajuste 2021'!AR35,2)</f>
        <v>45586.79</v>
      </c>
      <c r="I33" s="61">
        <f>ROUND(+'CALCULO GARANTIA'!G34+'CALCULO GARANTIA'!N34+'Ajuste 2021'!AS35,2)</f>
        <v>9550.9500000000007</v>
      </c>
      <c r="J33" s="61">
        <f>ROUND(+'PART MES'!F$12*'COEF Art 14 F II'!L35+'Ajuste 2021'!AT35,2)</f>
        <v>18156.11</v>
      </c>
      <c r="K33" s="61">
        <f>+'ISR ENERO '!D34</f>
        <v>0</v>
      </c>
      <c r="L33" s="61">
        <f>+ISAI!D32</f>
        <v>5102.377525000783</v>
      </c>
      <c r="M33" s="61">
        <f>+'PART MES'!$N$4*'COEF Art 14 F I '!AF35</f>
        <v>-4634.3899424897909</v>
      </c>
      <c r="N33" s="248">
        <f t="shared" si="0"/>
        <v>3004776.1257944182</v>
      </c>
    </row>
    <row r="34" spans="1:14">
      <c r="A34" s="209" t="s">
        <v>30</v>
      </c>
      <c r="B34" s="61">
        <f>ROUND(+'CALCULO GARANTIA'!B35+'CALCULO GARANTIA'!I35+'Ajuste 2021'!AL36,2)</f>
        <v>1773512.11</v>
      </c>
      <c r="C34" s="61">
        <f>ROUND(+'CALCULO GARANTIA'!C35+'CALCULO GARANTIA'!J35+'Ajuste 2021'!AM36,2)</f>
        <v>248813.18</v>
      </c>
      <c r="D34" s="61">
        <f>+'Art.14 Frac.III'!P34+'Ajuste 2021'!AN36</f>
        <v>460418.60907946073</v>
      </c>
      <c r="E34" s="61">
        <f>ROUND(+'PART MES'!$F$6*'CALCULO GARANTIA'!S35+'Ajuste 2021'!AO36,2)</f>
        <v>47466.46</v>
      </c>
      <c r="F34" s="61">
        <f>ROUND(+'CALCULO GARANTIA'!E35+'CALCULO GARANTIA'!L35+'Ajuste 2021'!AP36,2)</f>
        <v>145642.56</v>
      </c>
      <c r="G34" s="61">
        <f>+'Ajuste 2021'!AQ36</f>
        <v>-78.233667969189511</v>
      </c>
      <c r="H34" s="61">
        <f>ROUND(+'CALCULO GARANTIA'!F35+'CALCULO GARANTIA'!M35+'Ajuste 2021'!AR36,2)</f>
        <v>45701.51</v>
      </c>
      <c r="I34" s="61">
        <f>ROUND(+'CALCULO GARANTIA'!G35+'CALCULO GARANTIA'!N35+'Ajuste 2021'!AS36,2)</f>
        <v>9567.3799999999992</v>
      </c>
      <c r="J34" s="61">
        <f>ROUND(+'PART MES'!F$12*'COEF Art 14 F II'!L36+'Ajuste 2021'!AT36,2)</f>
        <v>12274.82</v>
      </c>
      <c r="K34" s="61">
        <f>+'ISR ENERO '!D35</f>
        <v>15726</v>
      </c>
      <c r="L34" s="61">
        <f>+ISAI!D33</f>
        <v>384.83806969730136</v>
      </c>
      <c r="M34" s="61">
        <f>+'PART MES'!$N$4*'COEF Art 14 F I '!AF36</f>
        <v>-4807.3882404899059</v>
      </c>
      <c r="N34" s="248">
        <f t="shared" si="0"/>
        <v>2754621.8452406982</v>
      </c>
    </row>
    <row r="35" spans="1:14">
      <c r="A35" s="209" t="s">
        <v>31</v>
      </c>
      <c r="B35" s="61">
        <f>ROUND(+'CALCULO GARANTIA'!B36+'CALCULO GARANTIA'!I36+'Ajuste 2021'!AL37,2)</f>
        <v>21100428.039999999</v>
      </c>
      <c r="C35" s="61">
        <f>ROUND(+'CALCULO GARANTIA'!C36+'CALCULO GARANTIA'!J36+'Ajuste 2021'!AM37,2)</f>
        <v>3084463.01</v>
      </c>
      <c r="D35" s="61">
        <f>+'Art.14 Frac.III'!P35+'Ajuste 2021'!AN37</f>
        <v>0</v>
      </c>
      <c r="E35" s="61">
        <f>ROUND(+'PART MES'!$F$6*'CALCULO GARANTIA'!S36+'Ajuste 2021'!AO37,2)</f>
        <v>437142.05</v>
      </c>
      <c r="F35" s="61">
        <f>ROUND(+'CALCULO GARANTIA'!E36+'CALCULO GARANTIA'!L36+'Ajuste 2021'!AP37,2)</f>
        <v>2584082.9300000002</v>
      </c>
      <c r="G35" s="61">
        <f>+'Ajuste 2021'!AQ37</f>
        <v>-610.69495657813002</v>
      </c>
      <c r="H35" s="61">
        <f>ROUND(+'CALCULO GARANTIA'!F36+'CALCULO GARANTIA'!M36+'Ajuste 2021'!AR37,2)</f>
        <v>474613.97</v>
      </c>
      <c r="I35" s="61">
        <f>ROUND(+'CALCULO GARANTIA'!G36+'CALCULO GARANTIA'!N36+'Ajuste 2021'!AS37,2)</f>
        <v>94754.06</v>
      </c>
      <c r="J35" s="61">
        <f>ROUND(+'PART MES'!F$12*'COEF Art 14 F II'!L37+'Ajuste 2021'!AT37,2)</f>
        <v>905478.2</v>
      </c>
      <c r="K35" s="61">
        <f>+'ISR ENERO '!D36</f>
        <v>0</v>
      </c>
      <c r="L35" s="61">
        <f>+ISAI!D34</f>
        <v>547357.41351686034</v>
      </c>
      <c r="M35" s="61">
        <f>+'PART MES'!$N$4*'COEF Art 14 F I '!AF37</f>
        <v>-147640.74284033332</v>
      </c>
      <c r="N35" s="248">
        <f t="shared" si="0"/>
        <v>29080068.235719942</v>
      </c>
    </row>
    <row r="36" spans="1:14">
      <c r="A36" s="209" t="s">
        <v>32</v>
      </c>
      <c r="B36" s="61">
        <f>ROUND(+'CALCULO GARANTIA'!B37+'CALCULO GARANTIA'!I37+'Ajuste 2021'!AL38,2)</f>
        <v>3172677.44</v>
      </c>
      <c r="C36" s="61">
        <f>ROUND(+'CALCULO GARANTIA'!C37+'CALCULO GARANTIA'!J37+'Ajuste 2021'!AM38,2)</f>
        <v>449089.85</v>
      </c>
      <c r="D36" s="61">
        <f>+'Art.14 Frac.III'!P36+'Ajuste 2021'!AN38</f>
        <v>439031.08521946374</v>
      </c>
      <c r="E36" s="61">
        <f>ROUND(+'PART MES'!$F$6*'CALCULO GARANTIA'!S37+'Ajuste 2021'!AO38,2)</f>
        <v>80435.88</v>
      </c>
      <c r="F36" s="61">
        <f>ROUND(+'CALCULO GARANTIA'!E37+'CALCULO GARANTIA'!L37+'Ajuste 2021'!AP38,2)</f>
        <v>287837.96999999997</v>
      </c>
      <c r="G36" s="61">
        <f>+'Ajuste 2021'!AQ38</f>
        <v>26.393604497912747</v>
      </c>
      <c r="H36" s="61">
        <f>ROUND(+'CALCULO GARANTIA'!F37+'CALCULO GARANTIA'!M37+'Ajuste 2021'!AR38,2)</f>
        <v>79540.3</v>
      </c>
      <c r="I36" s="61">
        <f>ROUND(+'CALCULO GARANTIA'!G37+'CALCULO GARANTIA'!N37+'Ajuste 2021'!AS38,2)</f>
        <v>16503.75</v>
      </c>
      <c r="J36" s="61">
        <f>ROUND(+'PART MES'!F$12*'COEF Art 14 F II'!L38+'Ajuste 2021'!AT38,2)</f>
        <v>24278.41</v>
      </c>
      <c r="K36" s="61">
        <f>+'ISR ENERO '!D37</f>
        <v>98093</v>
      </c>
      <c r="L36" s="61">
        <f>+ISAI!D35</f>
        <v>2020.2964648155694</v>
      </c>
      <c r="M36" s="61">
        <f>+'PART MES'!$N$4*'COEF Art 14 F I '!AF38</f>
        <v>-11499.923784389252</v>
      </c>
      <c r="N36" s="248">
        <f t="shared" si="0"/>
        <v>4638034.4515043888</v>
      </c>
    </row>
    <row r="37" spans="1:14">
      <c r="A37" s="209" t="s">
        <v>33</v>
      </c>
      <c r="B37" s="61">
        <f>ROUND(+'CALCULO GARANTIA'!B38+'CALCULO GARANTIA'!I38+'Ajuste 2021'!AL39,2)</f>
        <v>11146871.720000001</v>
      </c>
      <c r="C37" s="61">
        <f>ROUND(+'CALCULO GARANTIA'!C38+'CALCULO GARANTIA'!J38+'Ajuste 2021'!AM39,2)</f>
        <v>1565765.31</v>
      </c>
      <c r="D37" s="61">
        <f>+'Art.14 Frac.III'!P37+'Ajuste 2021'!AN39</f>
        <v>397004.54422464687</v>
      </c>
      <c r="E37" s="61">
        <f>ROUND(+'PART MES'!$F$6*'CALCULO GARANTIA'!S38+'Ajuste 2021'!AO39,2)</f>
        <v>294910.71999999997</v>
      </c>
      <c r="F37" s="61">
        <f>ROUND(+'CALCULO GARANTIA'!E38+'CALCULO GARANTIA'!L38+'Ajuste 2021'!AP39,2)</f>
        <v>928590.87</v>
      </c>
      <c r="G37" s="61">
        <f>+'Ajuste 2021'!AQ39</f>
        <v>96.769706801162101</v>
      </c>
      <c r="H37" s="61">
        <f>ROUND(+'CALCULO GARANTIA'!F38+'CALCULO GARANTIA'!M38+'Ajuste 2021'!AR39,2)</f>
        <v>286171.28000000003</v>
      </c>
      <c r="I37" s="61">
        <f>ROUND(+'CALCULO GARANTIA'!G38+'CALCULO GARANTIA'!N38+'Ajuste 2021'!AS39,2)</f>
        <v>59837.13</v>
      </c>
      <c r="J37" s="61">
        <f>ROUND(+'PART MES'!F$12*'COEF Art 14 F II'!L39+'Ajuste 2021'!AT39,2)</f>
        <v>182787.38</v>
      </c>
      <c r="K37" s="61">
        <f>+'ISR ENERO '!D38</f>
        <v>2812109</v>
      </c>
      <c r="L37" s="61">
        <f>+ISAI!D36</f>
        <v>64695.931696942527</v>
      </c>
      <c r="M37" s="61">
        <f>+'PART MES'!$N$4*'COEF Art 14 F I '!AF39</f>
        <v>-31617.665117174653</v>
      </c>
      <c r="N37" s="248">
        <f t="shared" ref="N37:N55" si="1">SUM(B37:M37)</f>
        <v>17707222.990511216</v>
      </c>
    </row>
    <row r="38" spans="1:14">
      <c r="A38" s="209" t="s">
        <v>34</v>
      </c>
      <c r="B38" s="61">
        <f>ROUND(+'CALCULO GARANTIA'!B39+'CALCULO GARANTIA'!I39+'Ajuste 2021'!AL40,2)</f>
        <v>2338879.0499999998</v>
      </c>
      <c r="C38" s="61">
        <f>ROUND(+'CALCULO GARANTIA'!C39+'CALCULO GARANTIA'!J39+'Ajuste 2021'!AM40,2)</f>
        <v>327510.71999999997</v>
      </c>
      <c r="D38" s="61">
        <f>+'Art.14 Frac.III'!P38+'Ajuste 2021'!AN40</f>
        <v>595542.29545710492</v>
      </c>
      <c r="E38" s="61">
        <f>ROUND(+'PART MES'!$F$6*'CALCULO GARANTIA'!S39+'Ajuste 2021'!AO40,2)</f>
        <v>62923.99</v>
      </c>
      <c r="F38" s="61">
        <f>ROUND(+'CALCULO GARANTIA'!E39+'CALCULO GARANTIA'!L39+'Ajuste 2021'!AP40,2)</f>
        <v>187820.84</v>
      </c>
      <c r="G38" s="61">
        <f>+'Ajuste 2021'!AQ40</f>
        <v>20.647389578914346</v>
      </c>
      <c r="H38" s="61">
        <f>ROUND(+'CALCULO GARANTIA'!F39+'CALCULO GARANTIA'!M39+'Ajuste 2021'!AR40,2)</f>
        <v>60615.51</v>
      </c>
      <c r="I38" s="61">
        <f>ROUND(+'CALCULO GARANTIA'!G39+'CALCULO GARANTIA'!N39+'Ajuste 2021'!AS40,2)</f>
        <v>12712.54</v>
      </c>
      <c r="J38" s="61">
        <f>ROUND(+'PART MES'!F$12*'COEF Art 14 F II'!L40+'Ajuste 2021'!AT40,2)</f>
        <v>16992.080000000002</v>
      </c>
      <c r="K38" s="61">
        <f>+'ISR ENERO '!D39</f>
        <v>53309</v>
      </c>
      <c r="L38" s="61">
        <f>+ISAI!D37</f>
        <v>4019.477123287581</v>
      </c>
      <c r="M38" s="61">
        <f>+'PART MES'!$N$4*'COEF Art 14 F I '!AF40</f>
        <v>-5888.3481704553733</v>
      </c>
      <c r="N38" s="248">
        <f t="shared" si="1"/>
        <v>3654457.8017995157</v>
      </c>
    </row>
    <row r="39" spans="1:14">
      <c r="A39" s="209" t="s">
        <v>35</v>
      </c>
      <c r="B39" s="61">
        <f>ROUND(+'CALCULO GARANTIA'!B40+'CALCULO GARANTIA'!I40+'Ajuste 2021'!AL41,2)</f>
        <v>2037579.26</v>
      </c>
      <c r="C39" s="61">
        <f>ROUND(+'CALCULO GARANTIA'!C40+'CALCULO GARANTIA'!J40+'Ajuste 2021'!AM41,2)</f>
        <v>279766.88</v>
      </c>
      <c r="D39" s="61">
        <f>+'Art.14 Frac.III'!P39+'Ajuste 2021'!AN41</f>
        <v>563629.21837727062</v>
      </c>
      <c r="E39" s="61">
        <f>ROUND(+'PART MES'!$F$6*'CALCULO GARANTIA'!S40+'Ajuste 2021'!AO41,2)</f>
        <v>60482.75</v>
      </c>
      <c r="F39" s="61">
        <f>ROUND(+'CALCULO GARANTIA'!E40+'CALCULO GARANTIA'!L40+'Ajuste 2021'!AP41,2)</f>
        <v>125562.35</v>
      </c>
      <c r="G39" s="61">
        <f>+'Ajuste 2021'!AQ41</f>
        <v>19.846339385219228</v>
      </c>
      <c r="H39" s="61">
        <f>ROUND(+'CALCULO GARANTIA'!F40+'CALCULO GARANTIA'!M40+'Ajuste 2021'!AR41,2)</f>
        <v>55897.43</v>
      </c>
      <c r="I39" s="61">
        <f>ROUND(+'CALCULO GARANTIA'!G40+'CALCULO GARANTIA'!N40+'Ajuste 2021'!AS41,2)</f>
        <v>11927.72</v>
      </c>
      <c r="J39" s="61">
        <f>ROUND(+'PART MES'!F$12*'COEF Art 14 F II'!L41+'Ajuste 2021'!AT41,2)</f>
        <v>3513.04</v>
      </c>
      <c r="K39" s="61">
        <f>+'ISR ENERO '!D40</f>
        <v>72095</v>
      </c>
      <c r="L39" s="61">
        <f>+ISAI!D38</f>
        <v>512.30330472037497</v>
      </c>
      <c r="M39" s="61">
        <f>+'PART MES'!$N$4*'COEF Art 14 F I '!AF41</f>
        <v>-1085.848937676267</v>
      </c>
      <c r="N39" s="248">
        <f t="shared" si="1"/>
        <v>3209899.9490837003</v>
      </c>
    </row>
    <row r="40" spans="1:14">
      <c r="A40" s="209" t="s">
        <v>36</v>
      </c>
      <c r="B40" s="61">
        <f>ROUND(+'CALCULO GARANTIA'!B41+'CALCULO GARANTIA'!I41+'Ajuste 2021'!AL42,2)</f>
        <v>2730902.74</v>
      </c>
      <c r="C40" s="61">
        <f>ROUND(+'CALCULO GARANTIA'!C41+'CALCULO GARANTIA'!J41+'Ajuste 2021'!AM42,2)</f>
        <v>384369.74</v>
      </c>
      <c r="D40" s="61">
        <f>+'Art.14 Frac.III'!P40+'Ajuste 2021'!AN42</f>
        <v>106377.63214714013</v>
      </c>
      <c r="E40" s="61">
        <f>ROUND(+'PART MES'!$F$6*'CALCULO GARANTIA'!S41+'Ajuste 2021'!AO42,2)</f>
        <v>72127.45</v>
      </c>
      <c r="F40" s="61">
        <f>ROUND(+'CALCULO GARANTIA'!E41+'CALCULO GARANTIA'!L41+'Ajuste 2021'!AP42,2)</f>
        <v>232766.22</v>
      </c>
      <c r="G40" s="61">
        <f>+'Ajuste 2021'!AQ42</f>
        <v>-242.89468654468388</v>
      </c>
      <c r="H40" s="61">
        <f>ROUND(+'CALCULO GARANTIA'!F41+'CALCULO GARANTIA'!M41+'Ajuste 2021'!AR42,2)</f>
        <v>69682.13</v>
      </c>
      <c r="I40" s="61">
        <f>ROUND(+'CALCULO GARANTIA'!G41+'CALCULO GARANTIA'!N41+'Ajuste 2021'!AS42,2)</f>
        <v>14541.62</v>
      </c>
      <c r="J40" s="61">
        <f>ROUND(+'PART MES'!F$12*'COEF Art 14 F II'!L42+'Ajuste 2021'!AT42,2)</f>
        <v>23306.44</v>
      </c>
      <c r="K40" s="61">
        <f>+'ISR ENERO '!D41</f>
        <v>0</v>
      </c>
      <c r="L40" s="61">
        <f>+ISAI!D39</f>
        <v>46.175328651132318</v>
      </c>
      <c r="M40" s="61">
        <f>+'PART MES'!$N$4*'COEF Art 14 F I '!AF42</f>
        <v>-8305.8109490068819</v>
      </c>
      <c r="N40" s="248">
        <f t="shared" si="1"/>
        <v>3625571.4418402403</v>
      </c>
    </row>
    <row r="41" spans="1:14">
      <c r="A41" s="209" t="s">
        <v>37</v>
      </c>
      <c r="B41" s="61">
        <f>ROUND(+'CALCULO GARANTIA'!B42+'CALCULO GARANTIA'!I42+'Ajuste 2021'!AL43,2)</f>
        <v>3443978.83</v>
      </c>
      <c r="C41" s="61">
        <f>ROUND(+'CALCULO GARANTIA'!C42+'CALCULO GARANTIA'!J42+'Ajuste 2021'!AM43,2)</f>
        <v>485397.37</v>
      </c>
      <c r="D41" s="61">
        <f>+'Art.14 Frac.III'!P41+'Ajuste 2021'!AN43</f>
        <v>1353459.5296774001</v>
      </c>
      <c r="E41" s="61">
        <f>ROUND(+'PART MES'!$F$6*'CALCULO GARANTIA'!S42+'Ajuste 2021'!AO43,2)</f>
        <v>89451.17</v>
      </c>
      <c r="F41" s="61">
        <f>ROUND(+'CALCULO GARANTIA'!E42+'CALCULO GARANTIA'!L42+'Ajuste 2021'!AP43,2)</f>
        <v>298092.02</v>
      </c>
      <c r="G41" s="61">
        <f>+'Ajuste 2021'!AQ43</f>
        <v>29.351811232423643</v>
      </c>
      <c r="H41" s="61">
        <f>ROUND(+'CALCULO GARANTIA'!F42+'CALCULO GARANTIA'!M42+'Ajuste 2021'!AR43,2)</f>
        <v>87507.87</v>
      </c>
      <c r="I41" s="61">
        <f>ROUND(+'CALCULO GARANTIA'!G42+'CALCULO GARANTIA'!N42+'Ajuste 2021'!AS43,2)</f>
        <v>18236.75</v>
      </c>
      <c r="J41" s="61">
        <f>ROUND(+'PART MES'!F$12*'COEF Art 14 F II'!L43+'Ajuste 2021'!AT43,2)</f>
        <v>24095.38</v>
      </c>
      <c r="K41" s="61">
        <f>+'ISR ENERO '!D42</f>
        <v>0</v>
      </c>
      <c r="L41" s="61">
        <f>+ISAI!D40</f>
        <v>24980.416851112921</v>
      </c>
      <c r="M41" s="61">
        <f>+'PART MES'!$N$4*'COEF Art 14 F I '!AF43</f>
        <v>-10957.698144835376</v>
      </c>
      <c r="N41" s="248">
        <f t="shared" si="1"/>
        <v>5814270.9901949102</v>
      </c>
    </row>
    <row r="42" spans="1:14">
      <c r="A42" s="209" t="s">
        <v>38</v>
      </c>
      <c r="B42" s="61">
        <f>ROUND(+'CALCULO GARANTIA'!B43+'CALCULO GARANTIA'!I43+'Ajuste 2021'!AL44,2)</f>
        <v>7990989.4299999997</v>
      </c>
      <c r="C42" s="61">
        <f>ROUND(+'CALCULO GARANTIA'!C43+'CALCULO GARANTIA'!J43+'Ajuste 2021'!AM44,2)</f>
        <v>1123993.4099999999</v>
      </c>
      <c r="D42" s="61">
        <f>+'Art.14 Frac.III'!P42+'Ajuste 2021'!AN44</f>
        <v>910629.79863414087</v>
      </c>
      <c r="E42" s="61">
        <f>ROUND(+'PART MES'!$F$6*'CALCULO GARANTIA'!S43+'Ajuste 2021'!AO44,2)</f>
        <v>209860.71</v>
      </c>
      <c r="F42" s="61">
        <f>ROUND(+'CALCULO GARANTIA'!E43+'CALCULO GARANTIA'!L43+'Ajuste 2021'!AP44,2)</f>
        <v>676141.08</v>
      </c>
      <c r="G42" s="61">
        <f>+'Ajuste 2021'!AQ44</f>
        <v>68.862060052822926</v>
      </c>
      <c r="H42" s="61">
        <f>ROUND(+'CALCULO GARANTIA'!F43+'CALCULO GARANTIA'!M43+'Ajuste 2021'!AR44,2)</f>
        <v>204302.39</v>
      </c>
      <c r="I42" s="61">
        <f>ROUND(+'CALCULO GARANTIA'!G43+'CALCULO GARANTIA'!N43+'Ajuste 2021'!AS44,2)</f>
        <v>42661.98</v>
      </c>
      <c r="J42" s="61">
        <f>ROUND(+'PART MES'!F$12*'COEF Art 14 F II'!L44+'Ajuste 2021'!AT44,2)</f>
        <v>141485.34</v>
      </c>
      <c r="K42" s="61">
        <f>+'ISR ENERO '!D43</f>
        <v>0</v>
      </c>
      <c r="L42" s="61">
        <f>+ISAI!D41</f>
        <v>248574.88508765705</v>
      </c>
      <c r="M42" s="61">
        <f>+'PART MES'!$N$4*'COEF Art 14 F I '!AF44</f>
        <v>-23776.501067844889</v>
      </c>
      <c r="N42" s="248">
        <f t="shared" si="1"/>
        <v>11524931.384714009</v>
      </c>
    </row>
    <row r="43" spans="1:14">
      <c r="A43" s="209" t="s">
        <v>39</v>
      </c>
      <c r="B43" s="61">
        <f>ROUND(+'CALCULO GARANTIA'!B44+'CALCULO GARANTIA'!I44+'Ajuste 2021'!AL45,2)</f>
        <v>180547336.22</v>
      </c>
      <c r="C43" s="61">
        <f>ROUND(+'CALCULO GARANTIA'!C44+'CALCULO GARANTIA'!J44+'Ajuste 2021'!AM45,2)</f>
        <v>25785957.25</v>
      </c>
      <c r="D43" s="61">
        <f>+'Art.14 Frac.III'!P43+'Ajuste 2021'!AN45</f>
        <v>0</v>
      </c>
      <c r="E43" s="61">
        <f>ROUND(+'PART MES'!$F$6*'CALCULO GARANTIA'!S44+'Ajuste 2021'!AO45,2)</f>
        <v>4343111.6500000004</v>
      </c>
      <c r="F43" s="61">
        <f>ROUND(+'CALCULO GARANTIA'!E44+'CALCULO GARANTIA'!L44+'Ajuste 2021'!AP45,2)</f>
        <v>17953942.579999998</v>
      </c>
      <c r="G43" s="61">
        <f>+'Ajuste 2021'!AQ45</f>
        <v>1425.1148426001891</v>
      </c>
      <c r="H43" s="61">
        <f>ROUND(+'CALCULO GARANTIA'!F44+'CALCULO GARANTIA'!M44+'Ajuste 2021'!AR45,2)</f>
        <v>4398595.13</v>
      </c>
      <c r="I43" s="61">
        <f>ROUND(+'CALCULO GARANTIA'!G44+'CALCULO GARANTIA'!N44+'Ajuste 2021'!AS45,2)</f>
        <v>903911.09</v>
      </c>
      <c r="J43" s="61">
        <f>ROUND(+'PART MES'!F$12*'COEF Art 14 F II'!L45+'Ajuste 2021'!AT45,2)</f>
        <v>2930227.42</v>
      </c>
      <c r="K43" s="61">
        <f>+'ISR ENERO '!D44</f>
        <v>10081713</v>
      </c>
      <c r="L43" s="61">
        <f>+ISAI!D42</f>
        <v>5473735.3395568049</v>
      </c>
      <c r="M43" s="61">
        <f>+'PART MES'!$N$4*'COEF Art 14 F I '!AF45</f>
        <v>-821649.32654129539</v>
      </c>
      <c r="N43" s="248">
        <f t="shared" si="1"/>
        <v>251598305.46785808</v>
      </c>
    </row>
    <row r="44" spans="1:14">
      <c r="A44" s="209" t="s">
        <v>40</v>
      </c>
      <c r="B44" s="61">
        <f>ROUND(+'CALCULO GARANTIA'!B45+'CALCULO GARANTIA'!I45+'Ajuste 2021'!AL46,2)</f>
        <v>1096784.96</v>
      </c>
      <c r="C44" s="61">
        <f>ROUND(+'CALCULO GARANTIA'!C45+'CALCULO GARANTIA'!J45+'Ajuste 2021'!AM46,2)</f>
        <v>157361.26999999999</v>
      </c>
      <c r="D44" s="61">
        <f>+'Art.14 Frac.III'!P44+'Ajuste 2021'!AN46</f>
        <v>464177.93980917771</v>
      </c>
      <c r="E44" s="61">
        <f>ROUND(+'PART MES'!$F$6*'CALCULO GARANTIA'!S45+'Ajuste 2021'!AO46,2)</f>
        <v>25918.98</v>
      </c>
      <c r="F44" s="61">
        <f>ROUND(+'CALCULO GARANTIA'!E45+'CALCULO GARANTIA'!L45+'Ajuste 2021'!AP46,2)</f>
        <v>113982.89</v>
      </c>
      <c r="G44" s="61">
        <f>+'Ajuste 2021'!AQ46</f>
        <v>-99.35719077624708</v>
      </c>
      <c r="H44" s="61">
        <f>ROUND(+'CALCULO GARANTIA'!F45+'CALCULO GARANTIA'!M45+'Ajuste 2021'!AR46,2)</f>
        <v>26321.279999999999</v>
      </c>
      <c r="I44" s="61">
        <f>ROUND(+'CALCULO GARANTIA'!G45+'CALCULO GARANTIA'!N45+'Ajuste 2021'!AS46,2)</f>
        <v>5380.9</v>
      </c>
      <c r="J44" s="61">
        <f>ROUND(+'PART MES'!F$12*'COEF Art 14 F II'!L46+'Ajuste 2021'!AT46,2)</f>
        <v>8896.3700000000008</v>
      </c>
      <c r="K44" s="61">
        <f>+'ISR ENERO '!D45</f>
        <v>25949</v>
      </c>
      <c r="L44" s="61">
        <f>+ISAI!D43</f>
        <v>1674.8272539474829</v>
      </c>
      <c r="M44" s="61">
        <f>+'PART MES'!$N$4*'COEF Art 14 F I '!AF46</f>
        <v>-5513.7025741065299</v>
      </c>
      <c r="N44" s="248">
        <f t="shared" si="1"/>
        <v>1920835.3572982424</v>
      </c>
    </row>
    <row r="45" spans="1:14">
      <c r="A45" s="209" t="s">
        <v>41</v>
      </c>
      <c r="B45" s="61">
        <f>ROUND(+'CALCULO GARANTIA'!B46+'CALCULO GARANTIA'!I46+'Ajuste 2021'!AL47,2)</f>
        <v>5243068.2</v>
      </c>
      <c r="C45" s="61">
        <f>ROUND(+'CALCULO GARANTIA'!C46+'CALCULO GARANTIA'!J46+'Ajuste 2021'!AM47,2)</f>
        <v>770879.09</v>
      </c>
      <c r="D45" s="61">
        <f>+'Art.14 Frac.III'!P45+'Ajuste 2021'!AN47</f>
        <v>633621.91663823347</v>
      </c>
      <c r="E45" s="61">
        <f>ROUND(+'PART MES'!$F$6*'CALCULO GARANTIA'!S46+'Ajuste 2021'!AO47,2)</f>
        <v>104383.28</v>
      </c>
      <c r="F45" s="61">
        <f>ROUND(+'CALCULO GARANTIA'!E46+'CALCULO GARANTIA'!L46+'Ajuste 2021'!AP47,2)</f>
        <v>672576.57</v>
      </c>
      <c r="G45" s="61">
        <f>+'Ajuste 2021'!AQ47</f>
        <v>-273.26808101828402</v>
      </c>
      <c r="H45" s="61">
        <f>ROUND(+'CALCULO GARANTIA'!F46+'CALCULO GARANTIA'!M46+'Ajuste 2021'!AR47,2)</f>
        <v>115458.04</v>
      </c>
      <c r="I45" s="61">
        <f>ROUND(+'CALCULO GARANTIA'!G46+'CALCULO GARANTIA'!N46+'Ajuste 2021'!AS47,2)</f>
        <v>22861.71</v>
      </c>
      <c r="J45" s="61">
        <f>ROUND(+'PART MES'!F$12*'COEF Art 14 F II'!L47+'Ajuste 2021'!AT47,2)</f>
        <v>266018.59999999998</v>
      </c>
      <c r="K45" s="61">
        <f>+'ISR ENERO '!D46</f>
        <v>602026</v>
      </c>
      <c r="L45" s="61">
        <f>+ISAI!D44</f>
        <v>159057.06516437695</v>
      </c>
      <c r="M45" s="61">
        <f>+'PART MES'!$N$4*'COEF Art 14 F I '!AF47</f>
        <v>-39924.261098583025</v>
      </c>
      <c r="N45" s="248">
        <f t="shared" si="1"/>
        <v>8549752.942623008</v>
      </c>
    </row>
    <row r="46" spans="1:14">
      <c r="A46" s="209" t="s">
        <v>42</v>
      </c>
      <c r="B46" s="61">
        <f>ROUND(+'CALCULO GARANTIA'!B47+'CALCULO GARANTIA'!I47+'Ajuste 2021'!AL48,2)</f>
        <v>1844562.11</v>
      </c>
      <c r="C46" s="61">
        <f>ROUND(+'CALCULO GARANTIA'!C47+'CALCULO GARANTIA'!J47+'Ajuste 2021'!AM48,2)</f>
        <v>260302.49</v>
      </c>
      <c r="D46" s="61">
        <f>+'Art.14 Frac.III'!P46+'Ajuste 2021'!AN48</f>
        <v>194669.93855429252</v>
      </c>
      <c r="E46" s="61">
        <f>ROUND(+'PART MES'!$F$6*'CALCULO GARANTIA'!S47+'Ajuste 2021'!AO48,2)</f>
        <v>47574.29</v>
      </c>
      <c r="F46" s="61">
        <f>ROUND(+'CALCULO GARANTIA'!E47+'CALCULO GARANTIA'!L47+'Ajuste 2021'!AP48,2)</f>
        <v>161905.51999999999</v>
      </c>
      <c r="G46" s="61">
        <f>+'Ajuste 2021'!AQ48</f>
        <v>15.610657535915379</v>
      </c>
      <c r="H46" s="61">
        <f>ROUND(+'CALCULO GARANTIA'!F47+'CALCULO GARANTIA'!M47+'Ajuste 2021'!AR48,2)</f>
        <v>46685.66</v>
      </c>
      <c r="I46" s="61">
        <f>ROUND(+'CALCULO GARANTIA'!G47+'CALCULO GARANTIA'!N47+'Ajuste 2021'!AS48,2)</f>
        <v>9717.01</v>
      </c>
      <c r="J46" s="61">
        <f>ROUND(+'PART MES'!F$12*'COEF Art 14 F II'!L48+'Ajuste 2021'!AT48,2)</f>
        <v>16658.61</v>
      </c>
      <c r="K46" s="61">
        <f>+'ISR ENERO '!D47</f>
        <v>0</v>
      </c>
      <c r="L46" s="61">
        <f>+ISAI!D45</f>
        <v>14366.010363419871</v>
      </c>
      <c r="M46" s="61">
        <f>+'PART MES'!$N$4*'COEF Art 14 F I '!AF48</f>
        <v>-6107.9170879416024</v>
      </c>
      <c r="N46" s="248">
        <f t="shared" si="1"/>
        <v>2590349.332487307</v>
      </c>
    </row>
    <row r="47" spans="1:14">
      <c r="A47" s="209" t="s">
        <v>43</v>
      </c>
      <c r="B47" s="61">
        <f>ROUND(+'CALCULO GARANTIA'!B48+'CALCULO GARANTIA'!I48+'Ajuste 2021'!AL49,2)</f>
        <v>2010553.08</v>
      </c>
      <c r="C47" s="61">
        <f>ROUND(+'CALCULO GARANTIA'!C48+'CALCULO GARANTIA'!J48+'Ajuste 2021'!AM49,2)</f>
        <v>282300.56</v>
      </c>
      <c r="D47" s="61">
        <f>+'Art.14 Frac.III'!P47+'Ajuste 2021'!AN49</f>
        <v>327771.2399792184</v>
      </c>
      <c r="E47" s="61">
        <f>ROUND(+'PART MES'!$F$6*'CALCULO GARANTIA'!S48+'Ajuste 2021'!AO49,2)</f>
        <v>53310.53</v>
      </c>
      <c r="F47" s="61">
        <f>ROUND(+'CALCULO GARANTIA'!E48+'CALCULO GARANTIA'!L48+'Ajuste 2021'!AP49,2)</f>
        <v>166698.4</v>
      </c>
      <c r="G47" s="61">
        <f>+'Ajuste 2021'!AQ49</f>
        <v>17.492901799931133</v>
      </c>
      <c r="H47" s="61">
        <f>ROUND(+'CALCULO GARANTIA'!F48+'CALCULO GARANTIA'!M48+'Ajuste 2021'!AR49,2)</f>
        <v>51680.72</v>
      </c>
      <c r="I47" s="61">
        <f>ROUND(+'CALCULO GARANTIA'!G48+'CALCULO GARANTIA'!N48+'Ajuste 2021'!AS49,2)</f>
        <v>10810.5</v>
      </c>
      <c r="J47" s="61">
        <f>ROUND(+'PART MES'!F$12*'COEF Art 14 F II'!L49+'Ajuste 2021'!AT49,2)</f>
        <v>11873.26</v>
      </c>
      <c r="K47" s="61">
        <f>+'ISR ENERO '!D48</f>
        <v>9442</v>
      </c>
      <c r="L47" s="61">
        <f>+ISAI!D46</f>
        <v>167.31111395317967</v>
      </c>
      <c r="M47" s="61">
        <f>+'PART MES'!$N$4*'COEF Art 14 F I '!AF49</f>
        <v>-5618.8321128156558</v>
      </c>
      <c r="N47" s="248">
        <f t="shared" si="1"/>
        <v>2919006.2618821552</v>
      </c>
    </row>
    <row r="48" spans="1:14">
      <c r="A48" s="209" t="s">
        <v>44</v>
      </c>
      <c r="B48" s="61">
        <f>ROUND(+'CALCULO GARANTIA'!B49+'CALCULO GARANTIA'!I49+'Ajuste 2021'!AL50,2)</f>
        <v>5749819.5700000003</v>
      </c>
      <c r="C48" s="61">
        <f>ROUND(+'CALCULO GARANTIA'!C49+'CALCULO GARANTIA'!J49+'Ajuste 2021'!AM50,2)</f>
        <v>806422.71</v>
      </c>
      <c r="D48" s="61">
        <f>+'Art.14 Frac.III'!P48+'Ajuste 2021'!AN50</f>
        <v>591347.11504314153</v>
      </c>
      <c r="E48" s="61">
        <f>ROUND(+'PART MES'!$F$6*'CALCULO GARANTIA'!S49+'Ajuste 2021'!AO50,2)</f>
        <v>153382.75</v>
      </c>
      <c r="F48" s="61">
        <f>ROUND(+'CALCULO GARANTIA'!E49+'CALCULO GARANTIA'!L49+'Ajuste 2021'!AP50,2)</f>
        <v>470517.18</v>
      </c>
      <c r="G48" s="61">
        <f>+'Ajuste 2021'!AQ50</f>
        <v>50.329821986684692</v>
      </c>
      <c r="H48" s="61">
        <f>ROUND(+'CALCULO GARANTIA'!F49+'CALCULO GARANTIA'!M49+'Ajuste 2021'!AR50,2)</f>
        <v>148301.78</v>
      </c>
      <c r="I48" s="61">
        <f>ROUND(+'CALCULO GARANTIA'!G49+'CALCULO GARANTIA'!N49+'Ajuste 2021'!AS50,2)</f>
        <v>31055.23</v>
      </c>
      <c r="J48" s="61">
        <f>ROUND(+'PART MES'!F$12*'COEF Art 14 F II'!L50+'Ajuste 2021'!AT50,2)</f>
        <v>80484.92</v>
      </c>
      <c r="K48" s="61">
        <f>+'ISR ENERO '!D49</f>
        <v>1184767</v>
      </c>
      <c r="L48" s="61">
        <f>+ISAI!D47</f>
        <v>33114.644667840679</v>
      </c>
      <c r="M48" s="61">
        <f>+'PART MES'!$N$4*'COEF Art 14 F I '!AF50</f>
        <v>-15409.052293900049</v>
      </c>
      <c r="N48" s="248">
        <f t="shared" si="1"/>
        <v>9233854.1772390716</v>
      </c>
    </row>
    <row r="49" spans="1:15">
      <c r="A49" s="209" t="s">
        <v>45</v>
      </c>
      <c r="B49" s="61">
        <f>ROUND(+'CALCULO GARANTIA'!B50+'CALCULO GARANTIA'!I50+'Ajuste 2021'!AL51,2)</f>
        <v>5847394.1799999997</v>
      </c>
      <c r="C49" s="61">
        <f>ROUND(+'CALCULO GARANTIA'!C50+'CALCULO GARANTIA'!J50+'Ajuste 2021'!AM51,2)</f>
        <v>839609.99</v>
      </c>
      <c r="D49" s="61">
        <f>+'Art.14 Frac.III'!P49+'Ajuste 2021'!AN51</f>
        <v>277868.98576475057</v>
      </c>
      <c r="E49" s="61">
        <f>ROUND(+'PART MES'!$F$6*'CALCULO GARANTIA'!S50+'Ajuste 2021'!AO51,2)</f>
        <v>136431.37</v>
      </c>
      <c r="F49" s="61">
        <f>ROUND(+'CALCULO GARANTIA'!E50+'CALCULO GARANTIA'!L50+'Ajuste 2021'!AP51,2)</f>
        <v>612176.27</v>
      </c>
      <c r="G49" s="61">
        <f>+'Ajuste 2021'!AQ51</f>
        <v>-92.434722097566308</v>
      </c>
      <c r="H49" s="61">
        <f>ROUND(+'CALCULO GARANTIA'!F50+'CALCULO GARANTIA'!M50+'Ajuste 2021'!AR51,2)</f>
        <v>139964.68</v>
      </c>
      <c r="I49" s="61">
        <f>ROUND(+'CALCULO GARANTIA'!G50+'CALCULO GARANTIA'!N50+'Ajuste 2021'!AS51,2)</f>
        <v>28587.11</v>
      </c>
      <c r="J49" s="61">
        <f>ROUND(+'PART MES'!F$12*'COEF Art 14 F II'!L51+'Ajuste 2021'!AT51,2)</f>
        <v>160794.56</v>
      </c>
      <c r="K49" s="61">
        <f>+'ISR ENERO '!D50</f>
        <v>573553</v>
      </c>
      <c r="L49" s="61">
        <f>+ISAI!D48</f>
        <v>121407.78708485264</v>
      </c>
      <c r="M49" s="61">
        <f>+'PART MES'!$N$4*'COEF Art 14 F I '!AF51</f>
        <v>-29872.595241965377</v>
      </c>
      <c r="N49" s="248">
        <f t="shared" si="1"/>
        <v>8707822.9028855395</v>
      </c>
    </row>
    <row r="50" spans="1:15">
      <c r="A50" s="209" t="s">
        <v>46</v>
      </c>
      <c r="B50" s="61">
        <f>ROUND(+'CALCULO GARANTIA'!B51+'CALCULO GARANTIA'!I51+'Ajuste 2021'!AL52,2)</f>
        <v>48824552.460000001</v>
      </c>
      <c r="C50" s="61">
        <f>ROUND(+'CALCULO GARANTIA'!C51+'CALCULO GARANTIA'!J51+'Ajuste 2021'!AM52,2)</f>
        <v>6953698</v>
      </c>
      <c r="D50" s="61">
        <f>+'Art.14 Frac.III'!P50+'Ajuste 2021'!AN52</f>
        <v>1943207.0032444424</v>
      </c>
      <c r="E50" s="61">
        <f>ROUND(+'PART MES'!$F$6*'CALCULO GARANTIA'!S51+'Ajuste 2021'!AO52,2)</f>
        <v>1194353.42</v>
      </c>
      <c r="F50" s="61">
        <f>ROUND(+'CALCULO GARANTIA'!E51+'CALCULO GARANTIA'!L51+'Ajuste 2021'!AP52,2)</f>
        <v>4721710.8600000003</v>
      </c>
      <c r="G50" s="61">
        <f>+'Ajuste 2021'!AQ52</f>
        <v>391.90583291137591</v>
      </c>
      <c r="H50" s="61">
        <f>ROUND(+'CALCULO GARANTIA'!F51+'CALCULO GARANTIA'!M51+'Ajuste 2021'!AR52,2)</f>
        <v>1200329.69</v>
      </c>
      <c r="I50" s="61">
        <f>ROUND(+'CALCULO GARANTIA'!G51+'CALCULO GARANTIA'!N51+'Ajuste 2021'!AS52,2)</f>
        <v>247431.3</v>
      </c>
      <c r="J50" s="61">
        <f>ROUND(+'PART MES'!F$12*'COEF Art 14 F II'!L52+'Ajuste 2021'!AT52,2)</f>
        <v>994280.11</v>
      </c>
      <c r="K50" s="61">
        <f>+'ISR ENERO '!D51</f>
        <v>19665660</v>
      </c>
      <c r="L50" s="61">
        <f>+ISAI!D49</f>
        <v>945959.37036415027</v>
      </c>
      <c r="M50" s="61">
        <f>+'PART MES'!$N$4*'COEF Art 14 F I '!AF52</f>
        <v>-208012.45494783521</v>
      </c>
      <c r="N50" s="248">
        <f t="shared" si="1"/>
        <v>86483561.664493665</v>
      </c>
    </row>
    <row r="51" spans="1:15">
      <c r="A51" s="209" t="s">
        <v>47</v>
      </c>
      <c r="B51" s="61">
        <f>ROUND(+'CALCULO GARANTIA'!B52+'CALCULO GARANTIA'!I52+'Ajuste 2021'!AL53,2)</f>
        <v>94281817.75</v>
      </c>
      <c r="C51" s="61">
        <f>ROUND(+'CALCULO GARANTIA'!C52+'CALCULO GARANTIA'!J52+'Ajuste 2021'!AM53,2)</f>
        <v>13426389.039999999</v>
      </c>
      <c r="D51" s="61">
        <f>+'Art.14 Frac.III'!P51+'Ajuste 2021'!AN53</f>
        <v>3224565.7045668932</v>
      </c>
      <c r="E51" s="61">
        <f>ROUND(+'PART MES'!$F$6*'CALCULO GARANTIA'!S52+'Ajuste 2021'!AO53,2)</f>
        <v>2307795.2000000002</v>
      </c>
      <c r="F51" s="61">
        <f>ROUND(+'CALCULO GARANTIA'!E52+'CALCULO GARANTIA'!L52+'Ajuste 2021'!AP53,2)</f>
        <v>9107972.8200000003</v>
      </c>
      <c r="G51" s="61">
        <f>+'Ajuste 2021'!AQ53</f>
        <v>757.26194781592733</v>
      </c>
      <c r="H51" s="61">
        <f>ROUND(+'CALCULO GARANTIA'!F52+'CALCULO GARANTIA'!M52+'Ajuste 2021'!AR53,2)</f>
        <v>2318672.36</v>
      </c>
      <c r="I51" s="61">
        <f>ROUND(+'CALCULO GARANTIA'!G52+'CALCULO GARANTIA'!N52+'Ajuste 2021'!AS53,2)</f>
        <v>478017.7</v>
      </c>
      <c r="J51" s="61">
        <f>ROUND(+'PART MES'!F$12*'COEF Art 14 F II'!L53+'Ajuste 2021'!AT53,2)</f>
        <v>748445.89</v>
      </c>
      <c r="K51" s="61">
        <f>+'ISR ENERO '!D52</f>
        <v>9370149</v>
      </c>
      <c r="L51" s="61">
        <f>+ISAI!D50</f>
        <v>3292307.1951506855</v>
      </c>
      <c r="M51" s="61">
        <f>+'PART MES'!$N$4*'COEF Art 14 F I '!AF53</f>
        <v>-400637.0453625861</v>
      </c>
      <c r="N51" s="248">
        <f t="shared" si="1"/>
        <v>138156252.87630278</v>
      </c>
    </row>
    <row r="52" spans="1:15">
      <c r="A52" s="209" t="s">
        <v>48</v>
      </c>
      <c r="B52" s="61">
        <f>ROUND(+'CALCULO GARANTIA'!B53+'CALCULO GARANTIA'!I53+'Ajuste 2021'!AL54,2)</f>
        <v>25369214.609999999</v>
      </c>
      <c r="C52" s="61">
        <f>ROUND(+'CALCULO GARANTIA'!C53+'CALCULO GARANTIA'!J53+'Ajuste 2021'!AM54,2)</f>
        <v>3611879.39</v>
      </c>
      <c r="D52" s="61">
        <f>+'Art.14 Frac.III'!P52+'Ajuste 2021'!AN54</f>
        <v>936574.75083609007</v>
      </c>
      <c r="E52" s="61">
        <f>ROUND(+'PART MES'!$F$6*'CALCULO GARANTIA'!S53+'Ajuste 2021'!AO54,2)</f>
        <v>621869.62</v>
      </c>
      <c r="F52" s="61">
        <f>ROUND(+'CALCULO GARANTIA'!E53+'CALCULO GARANTIA'!L53+'Ajuste 2021'!AP54,2)</f>
        <v>2444770.29</v>
      </c>
      <c r="G52" s="61">
        <f>+'Ajuste 2021'!AQ54</f>
        <v>204.05545572071182</v>
      </c>
      <c r="H52" s="61">
        <f>ROUND(+'CALCULO GARANTIA'!F53+'CALCULO GARANTIA'!M53+'Ajuste 2021'!AR54,2)</f>
        <v>624391.34</v>
      </c>
      <c r="I52" s="61">
        <f>ROUND(+'CALCULO GARANTIA'!G53+'CALCULO GARANTIA'!N53+'Ajuste 2021'!AS54,2)</f>
        <v>128758.52</v>
      </c>
      <c r="J52" s="61">
        <f>ROUND(+'PART MES'!F$12*'COEF Art 14 F II'!L54+'Ajuste 2021'!AT54,2)</f>
        <v>653413.97</v>
      </c>
      <c r="K52" s="61">
        <f>+'ISR ENERO '!D53</f>
        <v>16314261</v>
      </c>
      <c r="L52" s="61">
        <f>+ISAI!D51</f>
        <v>1159248.6310602413</v>
      </c>
      <c r="M52" s="61">
        <f>+'PART MES'!$N$4*'COEF Art 14 F I '!AF54</f>
        <v>-107166.4555074925</v>
      </c>
      <c r="N52" s="248">
        <f t="shared" si="1"/>
        <v>51757419.721844561</v>
      </c>
    </row>
    <row r="53" spans="1:15">
      <c r="A53" s="209" t="s">
        <v>49</v>
      </c>
      <c r="B53" s="61">
        <f>ROUND(+'CALCULO GARANTIA'!B54+'CALCULO GARANTIA'!I54+'Ajuste 2021'!AL55,2)</f>
        <v>9364229.3499999996</v>
      </c>
      <c r="C53" s="61">
        <f>ROUND(+'CALCULO GARANTIA'!C54+'CALCULO GARANTIA'!J54+'Ajuste 2021'!AM55,2)</f>
        <v>1349366.57</v>
      </c>
      <c r="D53" s="61">
        <f>+'Art.14 Frac.III'!P53+'Ajuste 2021'!AN55</f>
        <v>1282772.6440995971</v>
      </c>
      <c r="E53" s="61">
        <f>ROUND(+'PART MES'!$F$6*'CALCULO GARANTIA'!S54+'Ajuste 2021'!AO55,2)</f>
        <v>214292.33</v>
      </c>
      <c r="F53" s="61">
        <f>ROUND(+'CALCULO GARANTIA'!E54+'CALCULO GARANTIA'!L54+'Ajuste 2021'!AP55,2)</f>
        <v>1013156.65</v>
      </c>
      <c r="G53" s="61">
        <f>+'Ajuste 2021'!AQ55</f>
        <v>-426.65632924100402</v>
      </c>
      <c r="H53" s="61">
        <f>ROUND(+'CALCULO GARANTIA'!F54+'CALCULO GARANTIA'!M54+'Ajuste 2021'!AR55,2)</f>
        <v>221481.68</v>
      </c>
      <c r="I53" s="61">
        <f>ROUND(+'CALCULO GARANTIA'!G54+'CALCULO GARANTIA'!N54+'Ajuste 2021'!AS55,2)</f>
        <v>45045.62</v>
      </c>
      <c r="J53" s="61">
        <f>ROUND(+'PART MES'!F$12*'COEF Art 14 F II'!L55+'Ajuste 2021'!AT55,2)</f>
        <v>144052.59</v>
      </c>
      <c r="K53" s="61">
        <f>+'ISR ENERO '!D54</f>
        <v>1501572</v>
      </c>
      <c r="L53" s="61">
        <f>+ISAI!D52</f>
        <v>983524.29875143641</v>
      </c>
      <c r="M53" s="61">
        <f>+'PART MES'!$N$4*'COEF Art 14 F I '!AF55</f>
        <v>-51323.353950938035</v>
      </c>
      <c r="N53" s="248">
        <f t="shared" si="1"/>
        <v>16067743.722570853</v>
      </c>
    </row>
    <row r="54" spans="1:15">
      <c r="A54" s="209" t="s">
        <v>50</v>
      </c>
      <c r="B54" s="61">
        <f>ROUND(+'CALCULO GARANTIA'!B55+'CALCULO GARANTIA'!I55+'Ajuste 2021'!AL56,2)</f>
        <v>1822463.91</v>
      </c>
      <c r="C54" s="61">
        <f>ROUND(+'CALCULO GARANTIA'!C55+'CALCULO GARANTIA'!J55+'Ajuste 2021'!AM56,2)</f>
        <v>260828.94</v>
      </c>
      <c r="D54" s="61">
        <f>+'Art.14 Frac.III'!P54+'Ajuste 2021'!AN56</f>
        <v>840395.12588606065</v>
      </c>
      <c r="E54" s="61">
        <f>ROUND(+'PART MES'!$F$6*'CALCULO GARANTIA'!S55+'Ajuste 2021'!AO56,2)</f>
        <v>43573.13</v>
      </c>
      <c r="F54" s="61">
        <f>ROUND(+'CALCULO GARANTIA'!E55+'CALCULO GARANTIA'!L55+'Ajuste 2021'!AP56,2)</f>
        <v>184949.26</v>
      </c>
      <c r="G54" s="61">
        <f>+'Ajuste 2021'!AQ56</f>
        <v>-101.51861130801626</v>
      </c>
      <c r="H54" s="61">
        <f>ROUND(+'CALCULO GARANTIA'!F55+'CALCULO GARANTIA'!M55+'Ajuste 2021'!AR56,2)</f>
        <v>44097.81</v>
      </c>
      <c r="I54" s="61">
        <f>ROUND(+'CALCULO GARANTIA'!G55+'CALCULO GARANTIA'!N55+'Ajuste 2021'!AS56,2)</f>
        <v>9040.82</v>
      </c>
      <c r="J54" s="61">
        <f>ROUND(+'PART MES'!F$12*'COEF Art 14 F II'!L56+'Ajuste 2021'!AT56,2)</f>
        <v>14322.2</v>
      </c>
      <c r="K54" s="61">
        <f>+'ISR ENERO '!D55</f>
        <v>145956</v>
      </c>
      <c r="L54" s="61">
        <f>+ISAI!D53</f>
        <v>5866.3562007211685</v>
      </c>
      <c r="M54" s="61">
        <f>+'PART MES'!$N$4*'COEF Art 14 F I '!AF56</f>
        <v>-8689.0693585824938</v>
      </c>
      <c r="N54" s="248">
        <f t="shared" si="1"/>
        <v>3362702.9641168909</v>
      </c>
    </row>
    <row r="55" spans="1:15" ht="13.5" thickBot="1">
      <c r="A55" s="210" t="s">
        <v>51</v>
      </c>
      <c r="B55" s="61">
        <f>ROUND(+'CALCULO GARANTIA'!B56+'CALCULO GARANTIA'!I56+'Ajuste 2021'!AL57,2)</f>
        <v>2138226.4</v>
      </c>
      <c r="C55" s="61">
        <f>ROUND(+'CALCULO GARANTIA'!C56+'CALCULO GARANTIA'!J56+'Ajuste 2021'!AM57,2)</f>
        <v>302016.40000000002</v>
      </c>
      <c r="D55" s="61">
        <f>+'Art.14 Frac.III'!P55+'Ajuste 2021'!AN57</f>
        <v>708464.11939908937</v>
      </c>
      <c r="E55" s="61">
        <f>ROUND(+'PART MES'!$F$6*'CALCULO GARANTIA'!S56+'Ajuste 2021'!AO57,2)</f>
        <v>54870.57</v>
      </c>
      <c r="F55" s="61">
        <f>ROUND(+'CALCULO GARANTIA'!E56+'CALCULO GARANTIA'!L56+'Ajuste 2021'!AP57,2)</f>
        <v>189548.43</v>
      </c>
      <c r="G55" s="61">
        <f>+'Ajuste 2021'!AQ57</f>
        <v>18.00480052313651</v>
      </c>
      <c r="H55" s="61">
        <f>ROUND(+'CALCULO GARANTIA'!F56+'CALCULO GARANTIA'!M56+'Ajuste 2021'!AR57,2)</f>
        <v>53966.71</v>
      </c>
      <c r="I55" s="61">
        <f>ROUND(+'CALCULO GARANTIA'!G56+'CALCULO GARANTIA'!N56+'Ajuste 2021'!AS57,2)</f>
        <v>11222.19</v>
      </c>
      <c r="J55" s="61">
        <f>ROUND(+'PART MES'!F$12*'COEF Art 14 F II'!L57+'Ajuste 2021'!AT57,2)</f>
        <v>16249.44</v>
      </c>
      <c r="K55" s="61">
        <f>+'ISR ENERO '!D56</f>
        <v>0</v>
      </c>
      <c r="L55" s="61">
        <f>+ISAI!D54</f>
        <v>4440.2388865377361</v>
      </c>
      <c r="M55" s="61">
        <f>+'PART MES'!$N$4*'COEF Art 14 F I '!AF57</f>
        <v>-7278.652248971367</v>
      </c>
      <c r="N55" s="248">
        <f t="shared" si="1"/>
        <v>3471743.850837179</v>
      </c>
    </row>
    <row r="56" spans="1:15" ht="13.5" thickBot="1">
      <c r="A56" s="204" t="s">
        <v>52</v>
      </c>
      <c r="B56" s="205">
        <f t="shared" ref="B56:G56" si="2">SUM(B5:B55)</f>
        <v>686721928.08000004</v>
      </c>
      <c r="C56" s="205">
        <f t="shared" si="2"/>
        <v>97927143.579999968</v>
      </c>
      <c r="D56" s="206">
        <f t="shared" si="2"/>
        <v>37442872.310000002</v>
      </c>
      <c r="E56" s="205">
        <f t="shared" si="2"/>
        <v>16687067.939999996</v>
      </c>
      <c r="F56" s="205">
        <f t="shared" si="2"/>
        <v>67252511.24000001</v>
      </c>
      <c r="G56" s="205">
        <f t="shared" si="2"/>
        <v>7.1833028414403088E-10</v>
      </c>
      <c r="H56" s="205">
        <f t="shared" ref="H56:N56" si="3">SUM(H5:H55)</f>
        <v>16814447.989999995</v>
      </c>
      <c r="I56" s="205">
        <f t="shared" si="3"/>
        <v>3461296.4099999992</v>
      </c>
      <c r="J56" s="205">
        <f t="shared" si="3"/>
        <v>13267341.969999997</v>
      </c>
      <c r="K56" s="205">
        <f t="shared" si="3"/>
        <v>80178989</v>
      </c>
      <c r="L56" s="205">
        <f t="shared" si="3"/>
        <v>20209070.800000008</v>
      </c>
      <c r="M56" s="206">
        <f t="shared" si="3"/>
        <v>-3015087.2559999996</v>
      </c>
      <c r="N56" s="207">
        <f t="shared" si="3"/>
        <v>1036947582.0640001</v>
      </c>
      <c r="O56" s="16" t="s">
        <v>158</v>
      </c>
    </row>
    <row r="57" spans="1:15">
      <c r="A57" s="461" t="s">
        <v>433</v>
      </c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 t="s">
        <v>158</v>
      </c>
    </row>
    <row r="58" spans="1:15" ht="16.5" customHeight="1">
      <c r="A58" s="15" t="s">
        <v>109</v>
      </c>
      <c r="B58" s="57"/>
      <c r="C58" s="57"/>
      <c r="D58" s="57"/>
      <c r="E58" s="57"/>
    </row>
    <row r="59" spans="1:15">
      <c r="A59" s="17"/>
    </row>
    <row r="60" spans="1:15">
      <c r="A60" s="17"/>
    </row>
    <row r="61" spans="1:15" ht="16.5" customHeight="1"/>
  </sheetData>
  <mergeCells count="3">
    <mergeCell ref="A1:N1"/>
    <mergeCell ref="A2:N2"/>
    <mergeCell ref="A3:N3"/>
  </mergeCells>
  <printOptions horizontalCentered="1"/>
  <pageMargins left="0.39370078740157483" right="0.39370078740157483" top="0.15748031496062992" bottom="0.15748031496062992" header="0.15748031496062992" footer="0.15748031496062992"/>
  <pageSetup scale="69" orientation="landscape" r:id="rId1"/>
  <headerFooter alignWithMargins="0">
    <oddFooter>&amp;R&amp;D
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95"/>
  <sheetViews>
    <sheetView workbookViewId="0">
      <selection activeCell="A56" sqref="A56"/>
    </sheetView>
  </sheetViews>
  <sheetFormatPr baseColWidth="10" defaultRowHeight="12.75"/>
  <cols>
    <col min="1" max="1" width="24.5703125" customWidth="1"/>
    <col min="2" max="2" width="28.7109375" customWidth="1"/>
    <col min="3" max="3" width="18.5703125" customWidth="1"/>
    <col min="4" max="4" width="17.28515625" customWidth="1"/>
    <col min="5" max="5" width="18.28515625" customWidth="1"/>
  </cols>
  <sheetData>
    <row r="1" spans="1:49" ht="15.75">
      <c r="A1" s="465" t="s">
        <v>224</v>
      </c>
      <c r="B1" s="465" t="s">
        <v>225</v>
      </c>
      <c r="C1" s="465" t="s">
        <v>281</v>
      </c>
      <c r="D1" s="465"/>
      <c r="E1" s="46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</row>
    <row r="2" spans="1:49" ht="15.75">
      <c r="A2" s="465"/>
      <c r="B2" s="465"/>
      <c r="C2" s="106" t="s">
        <v>226</v>
      </c>
      <c r="D2" s="106" t="s">
        <v>227</v>
      </c>
      <c r="E2" s="106" t="s">
        <v>228</v>
      </c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</row>
    <row r="3" spans="1:49" ht="15.75">
      <c r="A3" s="107"/>
      <c r="B3" s="108"/>
      <c r="C3" s="108"/>
      <c r="D3" s="108"/>
      <c r="E3" s="109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</row>
    <row r="4" spans="1:49" ht="15.75">
      <c r="A4" s="110" t="s">
        <v>229</v>
      </c>
      <c r="B4" s="111" t="s">
        <v>226</v>
      </c>
      <c r="C4" s="112">
        <f>SUM(C5:C55)</f>
        <v>5784442</v>
      </c>
      <c r="D4" s="112">
        <f>SUM(D5:D55)</f>
        <v>2890950</v>
      </c>
      <c r="E4" s="112">
        <f>SUM(E5:E55)</f>
        <v>2893492</v>
      </c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</row>
    <row r="5" spans="1:49" ht="15.75">
      <c r="A5" s="113" t="s">
        <v>229</v>
      </c>
      <c r="B5" s="114" t="s">
        <v>230</v>
      </c>
      <c r="C5" s="115">
        <v>2974</v>
      </c>
      <c r="D5" s="115">
        <v>1442</v>
      </c>
      <c r="E5" s="116">
        <v>1532</v>
      </c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</row>
    <row r="6" spans="1:49" ht="15.75">
      <c r="A6" s="117" t="s">
        <v>229</v>
      </c>
      <c r="B6" s="118" t="s">
        <v>231</v>
      </c>
      <c r="C6" s="119">
        <v>3382</v>
      </c>
      <c r="D6" s="119">
        <v>1690</v>
      </c>
      <c r="E6" s="120">
        <v>1692</v>
      </c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</row>
    <row r="7" spans="1:49" ht="15.75">
      <c r="A7" s="113" t="s">
        <v>229</v>
      </c>
      <c r="B7" s="114" t="s">
        <v>232</v>
      </c>
      <c r="C7" s="115">
        <v>35289</v>
      </c>
      <c r="D7" s="115">
        <v>17829</v>
      </c>
      <c r="E7" s="116">
        <v>17460</v>
      </c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</row>
    <row r="8" spans="1:49" ht="15.75">
      <c r="A8" s="117" t="s">
        <v>229</v>
      </c>
      <c r="B8" s="118" t="s">
        <v>233</v>
      </c>
      <c r="C8" s="119">
        <v>18030</v>
      </c>
      <c r="D8" s="119">
        <v>8852</v>
      </c>
      <c r="E8" s="120">
        <v>9178</v>
      </c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</row>
    <row r="9" spans="1:49" ht="15.75">
      <c r="A9" s="113" t="s">
        <v>229</v>
      </c>
      <c r="B9" s="114" t="s">
        <v>234</v>
      </c>
      <c r="C9" s="115">
        <v>656464</v>
      </c>
      <c r="D9" s="115">
        <v>331513</v>
      </c>
      <c r="E9" s="116">
        <v>324951</v>
      </c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</row>
    <row r="10" spans="1:49" ht="15.75">
      <c r="A10" s="117" t="s">
        <v>229</v>
      </c>
      <c r="B10" s="118" t="s">
        <v>235</v>
      </c>
      <c r="C10" s="119">
        <v>14992</v>
      </c>
      <c r="D10" s="119">
        <v>7667</v>
      </c>
      <c r="E10" s="120">
        <v>7325</v>
      </c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</row>
    <row r="11" spans="1:49" ht="15.75">
      <c r="A11" s="113" t="s">
        <v>229</v>
      </c>
      <c r="B11" s="114" t="s">
        <v>236</v>
      </c>
      <c r="C11" s="115">
        <v>3661</v>
      </c>
      <c r="D11" s="115">
        <v>1824</v>
      </c>
      <c r="E11" s="116">
        <v>1837</v>
      </c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</row>
    <row r="12" spans="1:49" ht="15.75">
      <c r="A12" s="117" t="s">
        <v>229</v>
      </c>
      <c r="B12" s="118" t="s">
        <v>237</v>
      </c>
      <c r="C12" s="119">
        <v>122337</v>
      </c>
      <c r="D12" s="119">
        <v>62377</v>
      </c>
      <c r="E12" s="120">
        <v>59960</v>
      </c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</row>
    <row r="13" spans="1:49" ht="15.75">
      <c r="A13" s="113" t="s">
        <v>229</v>
      </c>
      <c r="B13" s="114" t="s">
        <v>238</v>
      </c>
      <c r="C13" s="115">
        <v>7340</v>
      </c>
      <c r="D13" s="115">
        <v>3707</v>
      </c>
      <c r="E13" s="116">
        <v>3633</v>
      </c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</row>
    <row r="14" spans="1:49" ht="15.75">
      <c r="A14" s="117" t="s">
        <v>229</v>
      </c>
      <c r="B14" s="118" t="s">
        <v>239</v>
      </c>
      <c r="C14" s="119">
        <v>9930</v>
      </c>
      <c r="D14" s="119">
        <v>4961</v>
      </c>
      <c r="E14" s="120">
        <v>4969</v>
      </c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</row>
    <row r="15" spans="1:49" ht="15.75">
      <c r="A15" s="113" t="s">
        <v>229</v>
      </c>
      <c r="B15" s="114" t="s">
        <v>240</v>
      </c>
      <c r="C15" s="115">
        <v>68747</v>
      </c>
      <c r="D15" s="115">
        <v>35206</v>
      </c>
      <c r="E15" s="116">
        <v>33541</v>
      </c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</row>
    <row r="16" spans="1:49" ht="15.75">
      <c r="A16" s="117" t="s">
        <v>229</v>
      </c>
      <c r="B16" s="118" t="s">
        <v>241</v>
      </c>
      <c r="C16" s="119">
        <v>36088</v>
      </c>
      <c r="D16" s="119">
        <v>18060</v>
      </c>
      <c r="E16" s="120">
        <v>18028</v>
      </c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</row>
    <row r="17" spans="1:49" ht="15.75">
      <c r="A17" s="113" t="s">
        <v>229</v>
      </c>
      <c r="B17" s="114" t="s">
        <v>242</v>
      </c>
      <c r="C17" s="115">
        <v>1360</v>
      </c>
      <c r="D17" s="115">
        <v>657</v>
      </c>
      <c r="E17" s="116">
        <v>703</v>
      </c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</row>
    <row r="18" spans="1:49" ht="15.75">
      <c r="A18" s="117" t="s">
        <v>229</v>
      </c>
      <c r="B18" s="118" t="s">
        <v>243</v>
      </c>
      <c r="C18" s="119">
        <v>3256</v>
      </c>
      <c r="D18" s="119">
        <v>1672</v>
      </c>
      <c r="E18" s="120">
        <v>1584</v>
      </c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</row>
    <row r="19" spans="1:49" ht="15.75">
      <c r="A19" s="113" t="s">
        <v>229</v>
      </c>
      <c r="B19" s="114" t="s">
        <v>244</v>
      </c>
      <c r="C19" s="115">
        <v>104478</v>
      </c>
      <c r="D19" s="115">
        <v>52883</v>
      </c>
      <c r="E19" s="116">
        <v>51595</v>
      </c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</row>
    <row r="20" spans="1:49" ht="15.75">
      <c r="A20" s="117" t="s">
        <v>229</v>
      </c>
      <c r="B20" s="118" t="s">
        <v>245</v>
      </c>
      <c r="C20" s="119">
        <v>40903</v>
      </c>
      <c r="D20" s="119">
        <v>20444</v>
      </c>
      <c r="E20" s="120">
        <v>20459</v>
      </c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</row>
    <row r="21" spans="1:49" ht="15.75">
      <c r="A21" s="113" t="s">
        <v>229</v>
      </c>
      <c r="B21" s="114" t="s">
        <v>246</v>
      </c>
      <c r="C21" s="115">
        <v>397205</v>
      </c>
      <c r="D21" s="115">
        <v>200708</v>
      </c>
      <c r="E21" s="116">
        <v>196497</v>
      </c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</row>
    <row r="22" spans="1:49" ht="15.75">
      <c r="A22" s="117" t="s">
        <v>229</v>
      </c>
      <c r="B22" s="118" t="s">
        <v>247</v>
      </c>
      <c r="C22" s="119">
        <v>5506</v>
      </c>
      <c r="D22" s="119">
        <v>2796</v>
      </c>
      <c r="E22" s="120">
        <v>2710</v>
      </c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</row>
    <row r="23" spans="1:49" ht="15.75">
      <c r="A23" s="113" t="s">
        <v>229</v>
      </c>
      <c r="B23" s="114" t="s">
        <v>248</v>
      </c>
      <c r="C23" s="115">
        <v>481213</v>
      </c>
      <c r="D23" s="115">
        <v>242161</v>
      </c>
      <c r="E23" s="116">
        <v>239052</v>
      </c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</row>
    <row r="24" spans="1:49" ht="15.75">
      <c r="A24" s="117" t="s">
        <v>229</v>
      </c>
      <c r="B24" s="118" t="s">
        <v>249</v>
      </c>
      <c r="C24" s="119">
        <v>14109</v>
      </c>
      <c r="D24" s="119">
        <v>7115</v>
      </c>
      <c r="E24" s="120">
        <v>6994</v>
      </c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</row>
    <row r="25" spans="1:49" ht="15.75">
      <c r="A25" s="113" t="s">
        <v>229</v>
      </c>
      <c r="B25" s="114" t="s">
        <v>250</v>
      </c>
      <c r="C25" s="115">
        <v>1808</v>
      </c>
      <c r="D25" s="115">
        <v>890</v>
      </c>
      <c r="E25" s="116">
        <v>918</v>
      </c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</row>
    <row r="26" spans="1:49" ht="15.75">
      <c r="A26" s="117" t="s">
        <v>229</v>
      </c>
      <c r="B26" s="118" t="s">
        <v>251</v>
      </c>
      <c r="C26" s="119">
        <v>6282</v>
      </c>
      <c r="D26" s="119">
        <v>3224</v>
      </c>
      <c r="E26" s="120">
        <v>3058</v>
      </c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</row>
    <row r="27" spans="1:49" ht="15.75">
      <c r="A27" s="113" t="s">
        <v>229</v>
      </c>
      <c r="B27" s="114" t="s">
        <v>252</v>
      </c>
      <c r="C27" s="115">
        <v>102149</v>
      </c>
      <c r="D27" s="115">
        <v>51844</v>
      </c>
      <c r="E27" s="116">
        <v>50305</v>
      </c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</row>
    <row r="28" spans="1:49" ht="15.75">
      <c r="A28" s="117" t="s">
        <v>229</v>
      </c>
      <c r="B28" s="118" t="s">
        <v>253</v>
      </c>
      <c r="C28" s="119">
        <v>643143</v>
      </c>
      <c r="D28" s="119">
        <v>318993</v>
      </c>
      <c r="E28" s="120">
        <v>324150</v>
      </c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</row>
    <row r="29" spans="1:49" ht="15.75">
      <c r="A29" s="113" t="s">
        <v>229</v>
      </c>
      <c r="B29" s="114" t="s">
        <v>254</v>
      </c>
      <c r="C29" s="115">
        <v>16086</v>
      </c>
      <c r="D29" s="115">
        <v>8082</v>
      </c>
      <c r="E29" s="116">
        <v>8004</v>
      </c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</row>
    <row r="30" spans="1:49" ht="15.75">
      <c r="A30" s="117" t="s">
        <v>229</v>
      </c>
      <c r="B30" s="118" t="s">
        <v>255</v>
      </c>
      <c r="C30" s="119">
        <v>1386</v>
      </c>
      <c r="D30" s="119">
        <v>724</v>
      </c>
      <c r="E30" s="120">
        <v>662</v>
      </c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</row>
    <row r="31" spans="1:49" ht="15.75">
      <c r="A31" s="113" t="s">
        <v>229</v>
      </c>
      <c r="B31" s="114" t="s">
        <v>256</v>
      </c>
      <c r="C31" s="115">
        <v>7026</v>
      </c>
      <c r="D31" s="115">
        <v>3480</v>
      </c>
      <c r="E31" s="116">
        <v>3546</v>
      </c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</row>
    <row r="32" spans="1:49" ht="15.75">
      <c r="A32" s="117" t="s">
        <v>229</v>
      </c>
      <c r="B32" s="118" t="s">
        <v>257</v>
      </c>
      <c r="C32" s="119">
        <v>3298</v>
      </c>
      <c r="D32" s="119">
        <v>1716</v>
      </c>
      <c r="E32" s="120">
        <v>1582</v>
      </c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</row>
    <row r="33" spans="1:49" ht="15.75">
      <c r="A33" s="113" t="s">
        <v>229</v>
      </c>
      <c r="B33" s="114" t="s">
        <v>258</v>
      </c>
      <c r="C33" s="115">
        <v>471523</v>
      </c>
      <c r="D33" s="115">
        <v>237717</v>
      </c>
      <c r="E33" s="116">
        <v>233806</v>
      </c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</row>
    <row r="34" spans="1:49" ht="15.75">
      <c r="A34" s="117" t="s">
        <v>229</v>
      </c>
      <c r="B34" s="118" t="s">
        <v>259</v>
      </c>
      <c r="C34" s="119">
        <v>5351</v>
      </c>
      <c r="D34" s="119">
        <v>2657</v>
      </c>
      <c r="E34" s="120">
        <v>2694</v>
      </c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</row>
    <row r="35" spans="1:49" ht="15.75">
      <c r="A35" s="113" t="s">
        <v>229</v>
      </c>
      <c r="B35" s="114" t="s">
        <v>260</v>
      </c>
      <c r="C35" s="115">
        <v>84666</v>
      </c>
      <c r="D35" s="115">
        <v>41878</v>
      </c>
      <c r="E35" s="116">
        <v>42788</v>
      </c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</row>
    <row r="36" spans="1:49" ht="15.75">
      <c r="A36" s="117" t="s">
        <v>229</v>
      </c>
      <c r="B36" s="118" t="s">
        <v>261</v>
      </c>
      <c r="C36" s="119">
        <v>1407</v>
      </c>
      <c r="D36" s="119">
        <v>699</v>
      </c>
      <c r="E36" s="120">
        <v>708</v>
      </c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</row>
    <row r="37" spans="1:49" ht="15.75">
      <c r="A37" s="113" t="s">
        <v>229</v>
      </c>
      <c r="B37" s="114" t="s">
        <v>262</v>
      </c>
      <c r="C37" s="115">
        <v>1959</v>
      </c>
      <c r="D37" s="115">
        <v>989</v>
      </c>
      <c r="E37" s="116">
        <v>970</v>
      </c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</row>
    <row r="38" spans="1:49" ht="15.75">
      <c r="A38" s="117" t="s">
        <v>229</v>
      </c>
      <c r="B38" s="118" t="s">
        <v>263</v>
      </c>
      <c r="C38" s="119">
        <v>5389</v>
      </c>
      <c r="D38" s="119">
        <v>2776</v>
      </c>
      <c r="E38" s="120">
        <v>2613</v>
      </c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</row>
    <row r="39" spans="1:49" ht="15.75">
      <c r="A39" s="113" t="s">
        <v>229</v>
      </c>
      <c r="B39" s="114" t="s">
        <v>264</v>
      </c>
      <c r="C39" s="115">
        <v>5119</v>
      </c>
      <c r="D39" s="115">
        <v>2639</v>
      </c>
      <c r="E39" s="116">
        <v>2480</v>
      </c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</row>
    <row r="40" spans="1:49" ht="15.75">
      <c r="A40" s="117" t="s">
        <v>229</v>
      </c>
      <c r="B40" s="118" t="s">
        <v>265</v>
      </c>
      <c r="C40" s="119">
        <v>1483</v>
      </c>
      <c r="D40" s="119">
        <v>764</v>
      </c>
      <c r="E40" s="120">
        <v>719</v>
      </c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</row>
    <row r="41" spans="1:49" ht="15.75">
      <c r="A41" s="113" t="s">
        <v>229</v>
      </c>
      <c r="B41" s="114" t="s">
        <v>266</v>
      </c>
      <c r="C41" s="115">
        <v>7652</v>
      </c>
      <c r="D41" s="115">
        <v>3795</v>
      </c>
      <c r="E41" s="116">
        <v>3857</v>
      </c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</row>
    <row r="42" spans="1:49" ht="15.75">
      <c r="A42" s="117" t="s">
        <v>229</v>
      </c>
      <c r="B42" s="118" t="s">
        <v>267</v>
      </c>
      <c r="C42" s="119">
        <v>6048</v>
      </c>
      <c r="D42" s="119">
        <v>3056</v>
      </c>
      <c r="E42" s="120">
        <v>2992</v>
      </c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</row>
    <row r="43" spans="1:49" ht="15.75">
      <c r="A43" s="113" t="s">
        <v>229</v>
      </c>
      <c r="B43" s="114" t="s">
        <v>268</v>
      </c>
      <c r="C43" s="115">
        <v>67428</v>
      </c>
      <c r="D43" s="115">
        <v>33569</v>
      </c>
      <c r="E43" s="116">
        <v>33859</v>
      </c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</row>
    <row r="44" spans="1:49" ht="15.75">
      <c r="A44" s="117" t="s">
        <v>229</v>
      </c>
      <c r="B44" s="118" t="s">
        <v>269</v>
      </c>
      <c r="C44" s="119">
        <v>1142994</v>
      </c>
      <c r="D44" s="119">
        <v>564805</v>
      </c>
      <c r="E44" s="120">
        <v>578189</v>
      </c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</row>
    <row r="45" spans="1:49" ht="15.75">
      <c r="A45" s="113" t="s">
        <v>229</v>
      </c>
      <c r="B45" s="114" t="s">
        <v>270</v>
      </c>
      <c r="C45" s="115">
        <v>906</v>
      </c>
      <c r="D45" s="115">
        <v>457</v>
      </c>
      <c r="E45" s="116">
        <v>449</v>
      </c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</row>
    <row r="46" spans="1:49" ht="15.75">
      <c r="A46" s="117" t="s">
        <v>229</v>
      </c>
      <c r="B46" s="118" t="s">
        <v>271</v>
      </c>
      <c r="C46" s="119">
        <v>147624</v>
      </c>
      <c r="D46" s="119">
        <v>76004</v>
      </c>
      <c r="E46" s="120">
        <v>71620</v>
      </c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</row>
    <row r="47" spans="1:49" ht="15.75">
      <c r="A47" s="113" t="s">
        <v>229</v>
      </c>
      <c r="B47" s="114" t="s">
        <v>272</v>
      </c>
      <c r="C47" s="115">
        <v>2377</v>
      </c>
      <c r="D47" s="115">
        <v>1230</v>
      </c>
      <c r="E47" s="116">
        <v>1147</v>
      </c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</row>
    <row r="48" spans="1:49" ht="15.75">
      <c r="A48" s="117" t="s">
        <v>229</v>
      </c>
      <c r="B48" s="118" t="s">
        <v>273</v>
      </c>
      <c r="C48" s="119">
        <v>34709</v>
      </c>
      <c r="D48" s="119">
        <v>17035</v>
      </c>
      <c r="E48" s="120">
        <v>17674</v>
      </c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</row>
    <row r="49" spans="1:49" ht="15.75">
      <c r="A49" s="113" t="s">
        <v>229</v>
      </c>
      <c r="B49" s="114" t="s">
        <v>274</v>
      </c>
      <c r="C49" s="115">
        <v>86766</v>
      </c>
      <c r="D49" s="115">
        <v>44135</v>
      </c>
      <c r="E49" s="116">
        <v>42631</v>
      </c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</row>
    <row r="50" spans="1:49" ht="15.75">
      <c r="A50" s="117" t="s">
        <v>229</v>
      </c>
      <c r="B50" s="118" t="s">
        <v>275</v>
      </c>
      <c r="C50" s="119">
        <v>412199</v>
      </c>
      <c r="D50" s="119">
        <v>202958</v>
      </c>
      <c r="E50" s="120">
        <v>209241</v>
      </c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</row>
    <row r="51" spans="1:49" ht="15.75">
      <c r="A51" s="113" t="s">
        <v>229</v>
      </c>
      <c r="B51" s="114" t="s">
        <v>276</v>
      </c>
      <c r="C51" s="115">
        <v>132169</v>
      </c>
      <c r="D51" s="115">
        <v>62586</v>
      </c>
      <c r="E51" s="116">
        <v>69583</v>
      </c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</row>
    <row r="52" spans="1:49" ht="15.75">
      <c r="A52" s="117" t="s">
        <v>229</v>
      </c>
      <c r="B52" s="118" t="s">
        <v>277</v>
      </c>
      <c r="C52" s="119">
        <v>306322</v>
      </c>
      <c r="D52" s="119">
        <v>152617</v>
      </c>
      <c r="E52" s="120">
        <v>153705</v>
      </c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</row>
    <row r="53" spans="1:49" ht="15.75">
      <c r="A53" s="113" t="s">
        <v>229</v>
      </c>
      <c r="B53" s="114" t="s">
        <v>278</v>
      </c>
      <c r="C53" s="115">
        <v>46784</v>
      </c>
      <c r="D53" s="115">
        <v>23460</v>
      </c>
      <c r="E53" s="116">
        <v>23324</v>
      </c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</row>
    <row r="54" spans="1:49" ht="15.75">
      <c r="A54" s="117" t="s">
        <v>229</v>
      </c>
      <c r="B54" s="118" t="s">
        <v>279</v>
      </c>
      <c r="C54" s="119">
        <v>1552</v>
      </c>
      <c r="D54" s="119">
        <v>820</v>
      </c>
      <c r="E54" s="120">
        <v>732</v>
      </c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</row>
    <row r="55" spans="1:49" ht="15.75">
      <c r="A55" s="121" t="s">
        <v>229</v>
      </c>
      <c r="B55" s="122" t="s">
        <v>280</v>
      </c>
      <c r="C55" s="123">
        <v>3573</v>
      </c>
      <c r="D55" s="123">
        <v>1787</v>
      </c>
      <c r="E55" s="124">
        <v>1786</v>
      </c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</row>
    <row r="56" spans="1:49">
      <c r="A56" s="126" t="s">
        <v>282</v>
      </c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</row>
    <row r="57" spans="1:49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</row>
    <row r="58" spans="1:49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</row>
    <row r="59" spans="1:49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</row>
    <row r="60" spans="1:49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</row>
    <row r="61" spans="1:49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</row>
    <row r="62" spans="1:49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</row>
    <row r="63" spans="1:49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</row>
    <row r="64" spans="1:49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</row>
    <row r="65" spans="1:49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</row>
    <row r="66" spans="1:49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</row>
    <row r="67" spans="1:49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</row>
    <row r="68" spans="1:49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</row>
    <row r="69" spans="1:49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</row>
    <row r="70" spans="1:49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</row>
    <row r="71" spans="1:49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</row>
    <row r="72" spans="1:49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</row>
    <row r="73" spans="1:49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</row>
    <row r="74" spans="1:49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</row>
    <row r="75" spans="1:49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</row>
    <row r="76" spans="1:49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</row>
    <row r="77" spans="1:49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</row>
    <row r="78" spans="1:49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</row>
    <row r="79" spans="1:49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</row>
    <row r="80" spans="1:49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</row>
    <row r="81" spans="1:49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</row>
    <row r="82" spans="1:49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</row>
    <row r="83" spans="1:49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</row>
    <row r="84" spans="1:49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</row>
    <row r="85" spans="1:49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</row>
    <row r="86" spans="1:49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</row>
    <row r="87" spans="1:49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</row>
    <row r="88" spans="1:49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</row>
    <row r="89" spans="1:49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</row>
    <row r="90" spans="1:49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</row>
    <row r="91" spans="1:49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</row>
    <row r="92" spans="1:49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</row>
    <row r="93" spans="1:49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</row>
    <row r="94" spans="1:49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</row>
    <row r="95" spans="1:49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</row>
    <row r="96" spans="1:49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</row>
    <row r="97" spans="1:49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</row>
    <row r="98" spans="1:49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</row>
    <row r="99" spans="1:49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</row>
    <row r="100" spans="1:49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</row>
    <row r="101" spans="1:49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</row>
    <row r="102" spans="1:49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</row>
    <row r="103" spans="1:49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</row>
    <row r="104" spans="1:49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</row>
    <row r="105" spans="1:49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</row>
    <row r="106" spans="1:49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</row>
    <row r="107" spans="1:49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</row>
    <row r="108" spans="1:49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</row>
    <row r="109" spans="1:49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</row>
    <row r="110" spans="1:49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</row>
    <row r="111" spans="1:49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</row>
    <row r="112" spans="1:49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</row>
    <row r="113" spans="1:49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</row>
    <row r="114" spans="1:49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</row>
    <row r="115" spans="1:49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</row>
    <row r="116" spans="1:49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</row>
    <row r="117" spans="1:49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</row>
    <row r="118" spans="1:49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</row>
    <row r="119" spans="1:49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</row>
    <row r="120" spans="1:49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</row>
    <row r="121" spans="1:49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</row>
    <row r="122" spans="1:49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</row>
    <row r="123" spans="1:49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</row>
    <row r="124" spans="1:49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</row>
    <row r="125" spans="1:49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</row>
    <row r="126" spans="1:49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</row>
    <row r="127" spans="1:49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</row>
    <row r="128" spans="1:49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</row>
    <row r="129" spans="1:49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</row>
    <row r="130" spans="1:49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</row>
    <row r="131" spans="1:49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</row>
    <row r="132" spans="1:49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</row>
    <row r="133" spans="1:49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</row>
    <row r="134" spans="1:49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</row>
    <row r="135" spans="1:49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</row>
    <row r="136" spans="1:49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</row>
    <row r="137" spans="1:49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</row>
    <row r="138" spans="1:49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</row>
    <row r="139" spans="1:49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</row>
    <row r="140" spans="1:49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</row>
    <row r="141" spans="1:49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</row>
    <row r="142" spans="1:49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</row>
    <row r="143" spans="1:49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</row>
    <row r="144" spans="1:49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</row>
    <row r="145" spans="1:49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</row>
    <row r="146" spans="1:49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</row>
    <row r="147" spans="1:49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</row>
    <row r="148" spans="1:49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</row>
    <row r="149" spans="1:49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</row>
    <row r="150" spans="1:49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</row>
    <row r="151" spans="1:49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</row>
    <row r="152" spans="1:49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</row>
    <row r="153" spans="1:49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</row>
    <row r="154" spans="1:49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</row>
    <row r="155" spans="1:49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</row>
    <row r="156" spans="1:49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</row>
    <row r="157" spans="1:49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</row>
    <row r="158" spans="1:49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</row>
    <row r="159" spans="1:49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</row>
    <row r="160" spans="1:49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</row>
    <row r="161" spans="1:49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</row>
    <row r="162" spans="1:49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</row>
    <row r="163" spans="1:49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</row>
    <row r="164" spans="1:49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</row>
    <row r="165" spans="1:49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</row>
    <row r="166" spans="1:49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</row>
    <row r="167" spans="1:49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</row>
    <row r="168" spans="1:49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</row>
    <row r="169" spans="1:49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</row>
    <row r="170" spans="1:49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</row>
    <row r="171" spans="1:49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</row>
    <row r="172" spans="1:49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</row>
    <row r="173" spans="1:49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</row>
    <row r="174" spans="1:49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</row>
    <row r="175" spans="1:49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</row>
    <row r="176" spans="1:49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</row>
    <row r="177" spans="1:49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</row>
    <row r="178" spans="1:49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</row>
    <row r="179" spans="1:49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</row>
    <row r="180" spans="1:49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</row>
    <row r="181" spans="1:49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</row>
    <row r="182" spans="1:49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</row>
    <row r="183" spans="1:49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</row>
    <row r="184" spans="1:49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</row>
    <row r="185" spans="1:49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</row>
    <row r="186" spans="1:49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</row>
    <row r="187" spans="1:49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</row>
    <row r="188" spans="1:49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</row>
    <row r="189" spans="1:49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</row>
    <row r="190" spans="1:49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</row>
    <row r="191" spans="1:49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</row>
    <row r="192" spans="1:49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</row>
    <row r="193" spans="1:49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</row>
    <row r="194" spans="1:49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</row>
    <row r="195" spans="1:49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</row>
    <row r="196" spans="1:49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</row>
    <row r="197" spans="1:49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</row>
    <row r="198" spans="1:49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</row>
    <row r="199" spans="1:49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</row>
    <row r="200" spans="1:49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</row>
    <row r="201" spans="1:49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</row>
    <row r="202" spans="1:49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</row>
    <row r="203" spans="1:49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</row>
    <row r="204" spans="1:49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</row>
    <row r="205" spans="1:49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</row>
    <row r="206" spans="1:49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</row>
    <row r="207" spans="1:49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</row>
    <row r="208" spans="1:49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</row>
    <row r="209" spans="1:49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</row>
    <row r="210" spans="1:49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</row>
    <row r="211" spans="1:49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</row>
    <row r="212" spans="1:49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</row>
    <row r="213" spans="1:49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</row>
    <row r="214" spans="1:49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</row>
    <row r="215" spans="1:49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</row>
    <row r="216" spans="1:49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</row>
    <row r="217" spans="1:49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</row>
    <row r="218" spans="1:49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</row>
    <row r="219" spans="1:49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</row>
    <row r="220" spans="1:49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</row>
    <row r="221" spans="1:49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</row>
    <row r="222" spans="1:49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</row>
    <row r="223" spans="1:49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</row>
    <row r="224" spans="1:49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</row>
    <row r="225" spans="1:49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</row>
    <row r="226" spans="1:49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</row>
    <row r="227" spans="1:49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</row>
    <row r="228" spans="1:49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</row>
    <row r="229" spans="1:49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</row>
    <row r="230" spans="1:49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</row>
    <row r="231" spans="1:49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</row>
    <row r="232" spans="1:49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</row>
    <row r="233" spans="1:49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</row>
    <row r="234" spans="1:49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</row>
    <row r="235" spans="1:49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</row>
    <row r="236" spans="1:49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</row>
    <row r="237" spans="1:49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/>
      <c r="AS237" s="125"/>
      <c r="AT237" s="125"/>
      <c r="AU237" s="125"/>
      <c r="AV237" s="125"/>
      <c r="AW237" s="125"/>
    </row>
    <row r="238" spans="1:49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</row>
    <row r="239" spans="1:49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</row>
    <row r="240" spans="1:49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</row>
    <row r="241" spans="1:49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/>
      <c r="AT241" s="125"/>
      <c r="AU241" s="125"/>
      <c r="AV241" s="125"/>
      <c r="AW241" s="125"/>
    </row>
    <row r="242" spans="1:49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</row>
    <row r="243" spans="1:49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</row>
    <row r="244" spans="1:49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</row>
    <row r="245" spans="1:49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/>
      <c r="AV245" s="125"/>
      <c r="AW245" s="125"/>
    </row>
    <row r="246" spans="1:49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</row>
    <row r="247" spans="1:49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</row>
    <row r="248" spans="1:49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</row>
    <row r="249" spans="1:49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</row>
    <row r="250" spans="1:49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</row>
    <row r="251" spans="1:49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/>
      <c r="AS251" s="125"/>
      <c r="AT251" s="125"/>
      <c r="AU251" s="125"/>
      <c r="AV251" s="125"/>
      <c r="AW251" s="125"/>
    </row>
    <row r="252" spans="1:49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</row>
    <row r="253" spans="1:49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125"/>
      <c r="AW253" s="125"/>
    </row>
    <row r="254" spans="1:49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</row>
    <row r="255" spans="1:49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</row>
    <row r="256" spans="1:49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</row>
    <row r="257" spans="1:49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</row>
    <row r="258" spans="1:49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</row>
    <row r="259" spans="1:49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125"/>
      <c r="AW259" s="125"/>
    </row>
    <row r="260" spans="1:49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</row>
    <row r="261" spans="1:49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</row>
    <row r="262" spans="1:49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</row>
    <row r="263" spans="1:49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</row>
    <row r="264" spans="1:49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</row>
    <row r="265" spans="1:49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</row>
    <row r="266" spans="1:49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</row>
    <row r="267" spans="1:49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</row>
    <row r="268" spans="1:49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</row>
    <row r="269" spans="1:49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  <c r="AQ269" s="125"/>
      <c r="AR269" s="125"/>
      <c r="AS269" s="125"/>
      <c r="AT269" s="125"/>
      <c r="AU269" s="125"/>
      <c r="AV269" s="125"/>
      <c r="AW269" s="125"/>
    </row>
    <row r="270" spans="1:49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</row>
    <row r="271" spans="1:49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</row>
    <row r="272" spans="1:49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</row>
    <row r="273" spans="1:49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  <c r="AQ273" s="125"/>
      <c r="AR273" s="125"/>
      <c r="AS273" s="125"/>
      <c r="AT273" s="125"/>
      <c r="AU273" s="125"/>
      <c r="AV273" s="125"/>
      <c r="AW273" s="125"/>
    </row>
    <row r="274" spans="1:49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</row>
    <row r="275" spans="1:49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</row>
    <row r="276" spans="1:49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</row>
    <row r="277" spans="1:49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</row>
    <row r="278" spans="1:49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</row>
    <row r="279" spans="1:49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</row>
    <row r="280" spans="1:49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</row>
    <row r="281" spans="1:49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  <c r="AQ281" s="125"/>
      <c r="AR281" s="125"/>
      <c r="AS281" s="125"/>
      <c r="AT281" s="125"/>
      <c r="AU281" s="125"/>
      <c r="AV281" s="125"/>
      <c r="AW281" s="125"/>
    </row>
    <row r="282" spans="1:49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</row>
    <row r="283" spans="1:49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</row>
    <row r="284" spans="1:49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</row>
    <row r="285" spans="1:49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</row>
    <row r="286" spans="1:49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</row>
    <row r="287" spans="1:49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/>
      <c r="AU287" s="125"/>
      <c r="AV287" s="125"/>
      <c r="AW287" s="125"/>
    </row>
    <row r="288" spans="1:49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</row>
    <row r="289" spans="1:49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</row>
    <row r="290" spans="1:49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</row>
    <row r="291" spans="1:49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</row>
    <row r="292" spans="1:49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</row>
    <row r="293" spans="1:49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</row>
    <row r="294" spans="1:49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</row>
    <row r="295" spans="1:49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</row>
    <row r="296" spans="1:49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</row>
    <row r="297" spans="1:49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</row>
    <row r="298" spans="1:49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</row>
    <row r="299" spans="1:49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</row>
    <row r="300" spans="1:49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</row>
    <row r="301" spans="1:49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</row>
    <row r="302" spans="1:49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</row>
    <row r="303" spans="1:49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</row>
    <row r="304" spans="1:49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</row>
    <row r="305" spans="1:49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</row>
    <row r="306" spans="1:49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</row>
    <row r="307" spans="1:49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</row>
    <row r="308" spans="1:49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</row>
    <row r="309" spans="1:49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</row>
    <row r="310" spans="1:49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</row>
    <row r="311" spans="1:49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</row>
    <row r="312" spans="1:49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</row>
    <row r="313" spans="1:49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</row>
    <row r="314" spans="1:49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</row>
    <row r="315" spans="1:49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</row>
    <row r="316" spans="1:49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</row>
    <row r="317" spans="1:49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</row>
    <row r="318" spans="1:49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</row>
    <row r="319" spans="1:49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</row>
    <row r="320" spans="1:49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</row>
    <row r="321" spans="1:49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</row>
    <row r="322" spans="1:49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</row>
    <row r="323" spans="1:49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</row>
    <row r="324" spans="1:49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</row>
    <row r="325" spans="1:49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</row>
    <row r="326" spans="1:49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</row>
    <row r="327" spans="1:49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</row>
    <row r="328" spans="1:49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</row>
    <row r="329" spans="1:49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</row>
    <row r="330" spans="1:49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</row>
    <row r="331" spans="1:49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</row>
    <row r="332" spans="1:49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</row>
    <row r="333" spans="1:49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</row>
    <row r="334" spans="1:49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</row>
    <row r="335" spans="1:49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</row>
    <row r="336" spans="1:49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</row>
    <row r="337" spans="1:49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  <c r="AV337" s="125"/>
      <c r="AW337" s="125"/>
    </row>
    <row r="338" spans="1:49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</row>
    <row r="339" spans="1:49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</row>
    <row r="340" spans="1:49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</row>
    <row r="341" spans="1:49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</row>
    <row r="342" spans="1:49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</row>
    <row r="343" spans="1:49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</row>
    <row r="344" spans="1:49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</row>
    <row r="345" spans="1:49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</row>
    <row r="346" spans="1:49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</row>
    <row r="347" spans="1:49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</row>
    <row r="348" spans="1:49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</row>
    <row r="349" spans="1:49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</row>
    <row r="350" spans="1:49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</row>
    <row r="351" spans="1:49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</row>
    <row r="352" spans="1:49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</row>
    <row r="353" spans="1:49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</row>
    <row r="354" spans="1:49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</row>
    <row r="355" spans="1:49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</row>
    <row r="356" spans="1:49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</row>
    <row r="357" spans="1:49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</row>
    <row r="358" spans="1:49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</row>
    <row r="359" spans="1:49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</row>
    <row r="360" spans="1:49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</row>
    <row r="361" spans="1:49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</row>
    <row r="362" spans="1:49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</row>
    <row r="363" spans="1:49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</row>
    <row r="364" spans="1:49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</row>
    <row r="365" spans="1:49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</row>
    <row r="366" spans="1:49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</row>
    <row r="367" spans="1:49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</row>
    <row r="368" spans="1:49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</row>
    <row r="369" spans="1:49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</row>
    <row r="370" spans="1:49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</row>
    <row r="371" spans="1:49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</row>
    <row r="372" spans="1:49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</row>
    <row r="373" spans="1:49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</row>
    <row r="374" spans="1:49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</row>
    <row r="375" spans="1:49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</row>
    <row r="376" spans="1:49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</row>
    <row r="377" spans="1:49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</row>
    <row r="378" spans="1:49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</row>
    <row r="379" spans="1:49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</row>
    <row r="380" spans="1:49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</row>
    <row r="381" spans="1:49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</row>
    <row r="382" spans="1:49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</row>
    <row r="383" spans="1:49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</row>
    <row r="384" spans="1:49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</row>
    <row r="385" spans="1:49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</row>
    <row r="386" spans="1:49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</row>
    <row r="387" spans="1:49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</row>
    <row r="388" spans="1:49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</row>
    <row r="389" spans="1:49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</row>
    <row r="390" spans="1:49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</row>
    <row r="391" spans="1:49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</row>
    <row r="392" spans="1:49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</row>
    <row r="393" spans="1:49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</row>
    <row r="394" spans="1:49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</row>
    <row r="395" spans="1:49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</row>
    <row r="396" spans="1:49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</row>
    <row r="397" spans="1:49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</row>
    <row r="398" spans="1:49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</row>
    <row r="399" spans="1:49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</row>
    <row r="400" spans="1:49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</row>
    <row r="401" spans="1:49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</row>
    <row r="402" spans="1:49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</row>
    <row r="403" spans="1:49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</row>
    <row r="404" spans="1:49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</row>
    <row r="405" spans="1:49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</row>
    <row r="406" spans="1:49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</row>
    <row r="407" spans="1:49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</row>
    <row r="408" spans="1:49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</row>
    <row r="409" spans="1:4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</row>
    <row r="410" spans="1:49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</row>
    <row r="411" spans="1:49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</row>
    <row r="412" spans="1:49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</row>
    <row r="413" spans="1:49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25"/>
      <c r="AL413" s="125"/>
      <c r="AM413" s="125"/>
      <c r="AN413" s="125"/>
      <c r="AO413" s="125"/>
      <c r="AP413" s="125"/>
      <c r="AQ413" s="125"/>
      <c r="AR413" s="125"/>
      <c r="AS413" s="125"/>
      <c r="AT413" s="125"/>
      <c r="AU413" s="125"/>
      <c r="AV413" s="125"/>
      <c r="AW413" s="125"/>
    </row>
    <row r="414" spans="1:49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</row>
    <row r="415" spans="1:49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25"/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</row>
    <row r="416" spans="1:49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</row>
    <row r="417" spans="1:49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25"/>
      <c r="AL417" s="125"/>
      <c r="AM417" s="125"/>
      <c r="AN417" s="125"/>
      <c r="AO417" s="125"/>
      <c r="AP417" s="125"/>
      <c r="AQ417" s="125"/>
      <c r="AR417" s="125"/>
      <c r="AS417" s="125"/>
      <c r="AT417" s="125"/>
      <c r="AU417" s="125"/>
      <c r="AV417" s="125"/>
      <c r="AW417" s="125"/>
    </row>
    <row r="418" spans="1:49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</row>
    <row r="419" spans="1:4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25"/>
      <c r="AL419" s="125"/>
      <c r="AM419" s="125"/>
      <c r="AN419" s="125"/>
      <c r="AO419" s="125"/>
      <c r="AP419" s="125"/>
      <c r="AQ419" s="125"/>
      <c r="AR419" s="125"/>
      <c r="AS419" s="125"/>
      <c r="AT419" s="125"/>
      <c r="AU419" s="125"/>
      <c r="AV419" s="125"/>
      <c r="AW419" s="125"/>
    </row>
    <row r="420" spans="1:49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</row>
    <row r="421" spans="1:49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25"/>
      <c r="AL421" s="125"/>
      <c r="AM421" s="125"/>
      <c r="AN421" s="125"/>
      <c r="AO421" s="125"/>
      <c r="AP421" s="125"/>
      <c r="AQ421" s="125"/>
      <c r="AR421" s="125"/>
      <c r="AS421" s="125"/>
      <c r="AT421" s="125"/>
      <c r="AU421" s="125"/>
      <c r="AV421" s="125"/>
      <c r="AW421" s="125"/>
    </row>
    <row r="422" spans="1:49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</row>
    <row r="423" spans="1:49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/>
      <c r="AU423" s="125"/>
      <c r="AV423" s="125"/>
      <c r="AW423" s="125"/>
    </row>
    <row r="424" spans="1:49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</row>
    <row r="425" spans="1:49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25"/>
      <c r="AL425" s="125"/>
      <c r="AM425" s="125"/>
      <c r="AN425" s="125"/>
      <c r="AO425" s="125"/>
      <c r="AP425" s="125"/>
      <c r="AQ425" s="125"/>
      <c r="AR425" s="125"/>
      <c r="AS425" s="125"/>
      <c r="AT425" s="125"/>
      <c r="AU425" s="125"/>
      <c r="AV425" s="125"/>
      <c r="AW425" s="125"/>
    </row>
    <row r="426" spans="1:49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</row>
    <row r="427" spans="1:49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25"/>
      <c r="AL427" s="125"/>
      <c r="AM427" s="125"/>
      <c r="AN427" s="125"/>
      <c r="AO427" s="125"/>
      <c r="AP427" s="125"/>
      <c r="AQ427" s="125"/>
      <c r="AR427" s="125"/>
      <c r="AS427" s="125"/>
      <c r="AT427" s="125"/>
      <c r="AU427" s="125"/>
      <c r="AV427" s="125"/>
      <c r="AW427" s="125"/>
    </row>
    <row r="428" spans="1:49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</row>
    <row r="429" spans="1:4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  <c r="AW429" s="125"/>
    </row>
    <row r="430" spans="1:49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</row>
    <row r="431" spans="1:49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25"/>
      <c r="AL431" s="125"/>
      <c r="AM431" s="125"/>
      <c r="AN431" s="125"/>
      <c r="AO431" s="125"/>
      <c r="AP431" s="125"/>
      <c r="AQ431" s="125"/>
      <c r="AR431" s="125"/>
      <c r="AS431" s="125"/>
      <c r="AT431" s="125"/>
      <c r="AU431" s="125"/>
      <c r="AV431" s="125"/>
      <c r="AW431" s="125"/>
    </row>
    <row r="432" spans="1:49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</row>
    <row r="433" spans="1:49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25"/>
      <c r="AL433" s="125"/>
      <c r="AM433" s="125"/>
      <c r="AN433" s="125"/>
      <c r="AO433" s="125"/>
      <c r="AP433" s="125"/>
      <c r="AQ433" s="125"/>
      <c r="AR433" s="125"/>
      <c r="AS433" s="125"/>
      <c r="AT433" s="125"/>
      <c r="AU433" s="125"/>
      <c r="AV433" s="125"/>
      <c r="AW433" s="125"/>
    </row>
    <row r="434" spans="1:49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</row>
    <row r="435" spans="1:49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/>
      <c r="AU435" s="125"/>
      <c r="AV435" s="125"/>
      <c r="AW435" s="125"/>
    </row>
    <row r="436" spans="1:49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</row>
    <row r="437" spans="1:49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25"/>
      <c r="AL437" s="125"/>
      <c r="AM437" s="125"/>
      <c r="AN437" s="125"/>
      <c r="AO437" s="125"/>
      <c r="AP437" s="125"/>
      <c r="AQ437" s="125"/>
      <c r="AR437" s="125"/>
      <c r="AS437" s="125"/>
      <c r="AT437" s="125"/>
      <c r="AU437" s="125"/>
      <c r="AV437" s="125"/>
      <c r="AW437" s="125"/>
    </row>
    <row r="438" spans="1:49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</row>
    <row r="439" spans="1:4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/>
      <c r="AU439" s="125"/>
      <c r="AV439" s="125"/>
      <c r="AW439" s="125"/>
    </row>
    <row r="440" spans="1:49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</row>
    <row r="441" spans="1:49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  <c r="AW441" s="125"/>
    </row>
    <row r="442" spans="1:49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</row>
    <row r="443" spans="1:49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  <c r="AV443" s="125"/>
      <c r="AW443" s="125"/>
    </row>
    <row r="444" spans="1:49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</row>
    <row r="445" spans="1:49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25"/>
      <c r="AL445" s="125"/>
      <c r="AM445" s="125"/>
      <c r="AN445" s="125"/>
      <c r="AO445" s="125"/>
      <c r="AP445" s="125"/>
      <c r="AQ445" s="125"/>
      <c r="AR445" s="125"/>
      <c r="AS445" s="125"/>
      <c r="AT445" s="125"/>
      <c r="AU445" s="125"/>
      <c r="AV445" s="125"/>
      <c r="AW445" s="125"/>
    </row>
    <row r="446" spans="1:49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</row>
    <row r="447" spans="1:49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5"/>
      <c r="AW447" s="125"/>
    </row>
    <row r="448" spans="1:49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</row>
    <row r="449" spans="1:49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25"/>
      <c r="AL449" s="125"/>
      <c r="AM449" s="125"/>
      <c r="AN449" s="125"/>
      <c r="AO449" s="125"/>
      <c r="AP449" s="125"/>
      <c r="AQ449" s="125"/>
      <c r="AR449" s="125"/>
      <c r="AS449" s="125"/>
      <c r="AT449" s="125"/>
      <c r="AU449" s="125"/>
      <c r="AV449" s="125"/>
      <c r="AW449" s="125"/>
    </row>
    <row r="450" spans="1:49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</row>
    <row r="451" spans="1:49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25"/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  <c r="AW451" s="125"/>
    </row>
    <row r="452" spans="1:49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</row>
    <row r="453" spans="1:49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25"/>
      <c r="AL453" s="125"/>
      <c r="AM453" s="125"/>
      <c r="AN453" s="125"/>
      <c r="AO453" s="125"/>
      <c r="AP453" s="125"/>
      <c r="AQ453" s="125"/>
      <c r="AR453" s="125"/>
      <c r="AS453" s="125"/>
      <c r="AT453" s="125"/>
      <c r="AU453" s="125"/>
      <c r="AV453" s="125"/>
      <c r="AW453" s="125"/>
    </row>
    <row r="454" spans="1:49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</row>
    <row r="455" spans="1:49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25"/>
      <c r="AL455" s="125"/>
      <c r="AM455" s="125"/>
      <c r="AN455" s="125"/>
      <c r="AO455" s="125"/>
      <c r="AP455" s="125"/>
      <c r="AQ455" s="125"/>
      <c r="AR455" s="125"/>
      <c r="AS455" s="125"/>
      <c r="AT455" s="125"/>
      <c r="AU455" s="125"/>
      <c r="AV455" s="125"/>
      <c r="AW455" s="125"/>
    </row>
    <row r="456" spans="1:49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</row>
    <row r="457" spans="1:49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25"/>
      <c r="AL457" s="125"/>
      <c r="AM457" s="125"/>
      <c r="AN457" s="125"/>
      <c r="AO457" s="125"/>
      <c r="AP457" s="125"/>
      <c r="AQ457" s="125"/>
      <c r="AR457" s="125"/>
      <c r="AS457" s="125"/>
      <c r="AT457" s="125"/>
      <c r="AU457" s="125"/>
      <c r="AV457" s="125"/>
      <c r="AW457" s="125"/>
    </row>
    <row r="458" spans="1:49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</row>
    <row r="459" spans="1:49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  <c r="AV459" s="125"/>
      <c r="AW459" s="125"/>
    </row>
    <row r="460" spans="1:49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</row>
    <row r="461" spans="1:49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  <c r="AW461" s="125"/>
    </row>
    <row r="462" spans="1:49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</row>
    <row r="463" spans="1:49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  <c r="AW463" s="125"/>
    </row>
    <row r="464" spans="1:49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</row>
    <row r="465" spans="1:49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/>
      <c r="AU465" s="125"/>
      <c r="AV465" s="125"/>
      <c r="AW465" s="125"/>
    </row>
    <row r="466" spans="1:49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</row>
    <row r="467" spans="1:49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5"/>
      <c r="AM467" s="125"/>
      <c r="AN467" s="125"/>
      <c r="AO467" s="125"/>
      <c r="AP467" s="125"/>
      <c r="AQ467" s="125"/>
      <c r="AR467" s="125"/>
      <c r="AS467" s="125"/>
      <c r="AT467" s="125"/>
      <c r="AU467" s="125"/>
      <c r="AV467" s="125"/>
      <c r="AW467" s="125"/>
    </row>
    <row r="468" spans="1:49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</row>
    <row r="469" spans="1:49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  <c r="AV469" s="125"/>
      <c r="AW469" s="125"/>
    </row>
    <row r="470" spans="1:49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</row>
    <row r="471" spans="1:49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/>
      <c r="AU471" s="125"/>
      <c r="AV471" s="125"/>
      <c r="AW471" s="125"/>
    </row>
    <row r="472" spans="1:49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</row>
    <row r="473" spans="1:49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25"/>
      <c r="AL473" s="125"/>
      <c r="AM473" s="125"/>
      <c r="AN473" s="125"/>
      <c r="AO473" s="125"/>
      <c r="AP473" s="125"/>
      <c r="AQ473" s="125"/>
      <c r="AR473" s="125"/>
      <c r="AS473" s="125"/>
      <c r="AT473" s="125"/>
      <c r="AU473" s="125"/>
      <c r="AV473" s="125"/>
      <c r="AW473" s="125"/>
    </row>
    <row r="474" spans="1:49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</row>
    <row r="475" spans="1:49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25"/>
      <c r="AL475" s="125"/>
      <c r="AM475" s="125"/>
      <c r="AN475" s="125"/>
      <c r="AO475" s="125"/>
      <c r="AP475" s="125"/>
      <c r="AQ475" s="125"/>
      <c r="AR475" s="125"/>
      <c r="AS475" s="125"/>
      <c r="AT475" s="125"/>
      <c r="AU475" s="125"/>
      <c r="AV475" s="125"/>
      <c r="AW475" s="125"/>
    </row>
    <row r="476" spans="1:49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</row>
    <row r="477" spans="1:49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/>
      <c r="AU477" s="125"/>
      <c r="AV477" s="125"/>
      <c r="AW477" s="125"/>
    </row>
    <row r="478" spans="1:49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</row>
    <row r="479" spans="1:49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/>
      <c r="AU479" s="125"/>
      <c r="AV479" s="125"/>
      <c r="AW479" s="125"/>
    </row>
    <row r="480" spans="1:49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</row>
    <row r="481" spans="1:49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25"/>
      <c r="AL481" s="125"/>
      <c r="AM481" s="125"/>
      <c r="AN481" s="125"/>
      <c r="AO481" s="125"/>
      <c r="AP481" s="125"/>
      <c r="AQ481" s="125"/>
      <c r="AR481" s="125"/>
      <c r="AS481" s="125"/>
      <c r="AT481" s="125"/>
      <c r="AU481" s="125"/>
      <c r="AV481" s="125"/>
      <c r="AW481" s="125"/>
    </row>
    <row r="482" spans="1:49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</row>
    <row r="483" spans="1:49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25"/>
      <c r="AL483" s="125"/>
      <c r="AM483" s="125"/>
      <c r="AN483" s="125"/>
      <c r="AO483" s="125"/>
      <c r="AP483" s="125"/>
      <c r="AQ483" s="125"/>
      <c r="AR483" s="125"/>
      <c r="AS483" s="125"/>
      <c r="AT483" s="125"/>
      <c r="AU483" s="125"/>
      <c r="AV483" s="125"/>
      <c r="AW483" s="125"/>
    </row>
    <row r="484" spans="1:49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</row>
    <row r="485" spans="1:49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25"/>
      <c r="AL485" s="125"/>
      <c r="AM485" s="125"/>
      <c r="AN485" s="125"/>
      <c r="AO485" s="125"/>
      <c r="AP485" s="125"/>
      <c r="AQ485" s="125"/>
      <c r="AR485" s="125"/>
      <c r="AS485" s="125"/>
      <c r="AT485" s="125"/>
      <c r="AU485" s="125"/>
      <c r="AV485" s="125"/>
      <c r="AW485" s="125"/>
    </row>
    <row r="486" spans="1:49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</row>
    <row r="487" spans="1:49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/>
      <c r="AS487" s="125"/>
      <c r="AT487" s="125"/>
      <c r="AU487" s="125"/>
      <c r="AV487" s="125"/>
      <c r="AW487" s="125"/>
    </row>
    <row r="488" spans="1:49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</row>
    <row r="489" spans="1:49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/>
      <c r="AS489" s="125"/>
      <c r="AT489" s="125"/>
      <c r="AU489" s="125"/>
      <c r="AV489" s="125"/>
      <c r="AW489" s="125"/>
    </row>
    <row r="490" spans="1:49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</row>
    <row r="491" spans="1:49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  <c r="AV491" s="125"/>
      <c r="AW491" s="125"/>
    </row>
    <row r="492" spans="1:49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</row>
    <row r="493" spans="1:49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/>
      <c r="AS493" s="125"/>
      <c r="AT493" s="125"/>
      <c r="AU493" s="125"/>
      <c r="AV493" s="125"/>
      <c r="AW493" s="125"/>
    </row>
    <row r="494" spans="1:49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</row>
    <row r="495" spans="1:49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/>
      <c r="AS495" s="125"/>
      <c r="AT495" s="125"/>
      <c r="AU495" s="125"/>
      <c r="AV495" s="125"/>
      <c r="AW495" s="125"/>
    </row>
    <row r="496" spans="1:49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</row>
    <row r="497" spans="1:49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/>
      <c r="AU497" s="125"/>
      <c r="AV497" s="125"/>
      <c r="AW497" s="125"/>
    </row>
    <row r="498" spans="1:49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</row>
    <row r="499" spans="1:49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25"/>
      <c r="AL499" s="125"/>
      <c r="AM499" s="125"/>
      <c r="AN499" s="125"/>
      <c r="AO499" s="125"/>
      <c r="AP499" s="125"/>
      <c r="AQ499" s="125"/>
      <c r="AR499" s="125"/>
      <c r="AS499" s="125"/>
      <c r="AT499" s="125"/>
      <c r="AU499" s="125"/>
      <c r="AV499" s="125"/>
      <c r="AW499" s="125"/>
    </row>
    <row r="500" spans="1:49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</row>
    <row r="501" spans="1:49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/>
      <c r="AS501" s="125"/>
      <c r="AT501" s="125"/>
      <c r="AU501" s="125"/>
      <c r="AV501" s="125"/>
      <c r="AW501" s="125"/>
    </row>
    <row r="502" spans="1:49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</row>
    <row r="503" spans="1:49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/>
      <c r="AU503" s="125"/>
      <c r="AV503" s="125"/>
      <c r="AW503" s="125"/>
    </row>
    <row r="504" spans="1:49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</row>
    <row r="505" spans="1:49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/>
      <c r="AS505" s="125"/>
      <c r="AT505" s="125"/>
      <c r="AU505" s="125"/>
      <c r="AV505" s="125"/>
      <c r="AW505" s="125"/>
    </row>
    <row r="506" spans="1:49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</row>
    <row r="507" spans="1:49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/>
      <c r="AS507" s="125"/>
      <c r="AT507" s="125"/>
      <c r="AU507" s="125"/>
      <c r="AV507" s="125"/>
      <c r="AW507" s="125"/>
    </row>
    <row r="508" spans="1:49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</row>
    <row r="509" spans="1:49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/>
      <c r="AU509" s="125"/>
      <c r="AV509" s="125"/>
      <c r="AW509" s="125"/>
    </row>
    <row r="510" spans="1:49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</row>
    <row r="511" spans="1:49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/>
      <c r="AU511" s="125"/>
      <c r="AV511" s="125"/>
      <c r="AW511" s="125"/>
    </row>
    <row r="512" spans="1:49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</row>
    <row r="513" spans="1:49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25"/>
      <c r="AL513" s="125"/>
      <c r="AM513" s="125"/>
      <c r="AN513" s="125"/>
      <c r="AO513" s="125"/>
      <c r="AP513" s="125"/>
      <c r="AQ513" s="125"/>
      <c r="AR513" s="125"/>
      <c r="AS513" s="125"/>
      <c r="AT513" s="125"/>
      <c r="AU513" s="125"/>
      <c r="AV513" s="125"/>
      <c r="AW513" s="125"/>
    </row>
    <row r="514" spans="1:49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</row>
    <row r="515" spans="1:49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25"/>
      <c r="AL515" s="125"/>
      <c r="AM515" s="125"/>
      <c r="AN515" s="125"/>
      <c r="AO515" s="125"/>
      <c r="AP515" s="125"/>
      <c r="AQ515" s="125"/>
      <c r="AR515" s="125"/>
      <c r="AS515" s="125"/>
      <c r="AT515" s="125"/>
      <c r="AU515" s="125"/>
      <c r="AV515" s="125"/>
      <c r="AW515" s="125"/>
    </row>
    <row r="516" spans="1:49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</row>
    <row r="517" spans="1:49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/>
      <c r="AU517" s="125"/>
      <c r="AV517" s="125"/>
      <c r="AW517" s="125"/>
    </row>
    <row r="518" spans="1:49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</row>
    <row r="519" spans="1:49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25"/>
      <c r="AL519" s="125"/>
      <c r="AM519" s="125"/>
      <c r="AN519" s="125"/>
      <c r="AO519" s="125"/>
      <c r="AP519" s="125"/>
      <c r="AQ519" s="125"/>
      <c r="AR519" s="125"/>
      <c r="AS519" s="125"/>
      <c r="AT519" s="125"/>
      <c r="AU519" s="125"/>
      <c r="AV519" s="125"/>
      <c r="AW519" s="125"/>
    </row>
    <row r="520" spans="1:49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</row>
    <row r="521" spans="1:49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/>
      <c r="AS521" s="125"/>
      <c r="AT521" s="125"/>
      <c r="AU521" s="125"/>
      <c r="AV521" s="125"/>
      <c r="AW521" s="125"/>
    </row>
    <row r="522" spans="1:49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</row>
    <row r="523" spans="1:49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  <c r="AW523" s="125"/>
    </row>
    <row r="524" spans="1:49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</row>
    <row r="525" spans="1:49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/>
      <c r="AU525" s="125"/>
      <c r="AV525" s="125"/>
      <c r="AW525" s="125"/>
    </row>
    <row r="526" spans="1:49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</row>
    <row r="527" spans="1:49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  <c r="AW527" s="125"/>
    </row>
    <row r="528" spans="1:49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</row>
    <row r="529" spans="1:49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/>
      <c r="AU529" s="125"/>
      <c r="AV529" s="125"/>
      <c r="AW529" s="125"/>
    </row>
    <row r="530" spans="1:49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</row>
    <row r="531" spans="1:49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  <c r="AV531" s="125"/>
      <c r="AW531" s="125"/>
    </row>
    <row r="532" spans="1:49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</row>
    <row r="533" spans="1:49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5"/>
      <c r="AS533" s="125"/>
      <c r="AT533" s="125"/>
      <c r="AU533" s="125"/>
      <c r="AV533" s="125"/>
      <c r="AW533" s="125"/>
    </row>
    <row r="534" spans="1:49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</row>
    <row r="535" spans="1:49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/>
      <c r="AU535" s="125"/>
      <c r="AV535" s="125"/>
      <c r="AW535" s="125"/>
    </row>
    <row r="536" spans="1:49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  <c r="AW536" s="125"/>
    </row>
    <row r="537" spans="1:49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</row>
    <row r="538" spans="1:49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</row>
    <row r="539" spans="1:49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25"/>
      <c r="AL539" s="125"/>
      <c r="AM539" s="125"/>
      <c r="AN539" s="125"/>
      <c r="AO539" s="125"/>
      <c r="AP539" s="125"/>
      <c r="AQ539" s="125"/>
      <c r="AR539" s="125"/>
      <c r="AS539" s="125"/>
      <c r="AT539" s="125"/>
      <c r="AU539" s="125"/>
      <c r="AV539" s="125"/>
      <c r="AW539" s="125"/>
    </row>
    <row r="540" spans="1:49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25"/>
      <c r="AL540" s="125"/>
      <c r="AM540" s="125"/>
      <c r="AN540" s="125"/>
      <c r="AO540" s="125"/>
      <c r="AP540" s="125"/>
      <c r="AQ540" s="125"/>
      <c r="AR540" s="125"/>
      <c r="AS540" s="125"/>
      <c r="AT540" s="125"/>
      <c r="AU540" s="125"/>
      <c r="AV540" s="125"/>
      <c r="AW540" s="125"/>
    </row>
    <row r="541" spans="1:49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25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  <c r="AW541" s="125"/>
    </row>
    <row r="542" spans="1:49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25"/>
      <c r="AL542" s="125"/>
      <c r="AM542" s="125"/>
      <c r="AN542" s="125"/>
      <c r="AO542" s="125"/>
      <c r="AP542" s="125"/>
      <c r="AQ542" s="125"/>
      <c r="AR542" s="125"/>
      <c r="AS542" s="125"/>
      <c r="AT542" s="125"/>
      <c r="AU542" s="125"/>
      <c r="AV542" s="125"/>
      <c r="AW542" s="125"/>
    </row>
    <row r="543" spans="1:49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25"/>
      <c r="AL543" s="125"/>
      <c r="AM543" s="125"/>
      <c r="AN543" s="125"/>
      <c r="AO543" s="125"/>
      <c r="AP543" s="125"/>
      <c r="AQ543" s="125"/>
      <c r="AR543" s="125"/>
      <c r="AS543" s="125"/>
      <c r="AT543" s="125"/>
      <c r="AU543" s="125"/>
      <c r="AV543" s="125"/>
      <c r="AW543" s="125"/>
    </row>
    <row r="544" spans="1:49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  <c r="AV544" s="125"/>
      <c r="AW544" s="125"/>
    </row>
    <row r="545" spans="1:49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/>
      <c r="AS545" s="125"/>
      <c r="AT545" s="125"/>
      <c r="AU545" s="125"/>
      <c r="AV545" s="125"/>
      <c r="AW545" s="125"/>
    </row>
    <row r="546" spans="1:49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  <c r="AW546" s="125"/>
    </row>
    <row r="547" spans="1:49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  <c r="AW547" s="125"/>
    </row>
    <row r="548" spans="1:49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  <c r="AW548" s="125"/>
    </row>
    <row r="549" spans="1:49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  <c r="AV549" s="125"/>
      <c r="AW549" s="125"/>
    </row>
    <row r="550" spans="1:49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25"/>
      <c r="AL550" s="125"/>
      <c r="AM550" s="125"/>
      <c r="AN550" s="125"/>
      <c r="AO550" s="125"/>
      <c r="AP550" s="125"/>
      <c r="AQ550" s="125"/>
      <c r="AR550" s="125"/>
      <c r="AS550" s="125"/>
      <c r="AT550" s="125"/>
      <c r="AU550" s="125"/>
      <c r="AV550" s="125"/>
      <c r="AW550" s="125"/>
    </row>
    <row r="551" spans="1:49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  <c r="AW551" s="125"/>
    </row>
    <row r="552" spans="1:49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  <c r="AW552" s="125"/>
    </row>
    <row r="553" spans="1:49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25"/>
      <c r="AL553" s="125"/>
      <c r="AM553" s="125"/>
      <c r="AN553" s="125"/>
      <c r="AO553" s="125"/>
      <c r="AP553" s="125"/>
      <c r="AQ553" s="125"/>
      <c r="AR553" s="125"/>
      <c r="AS553" s="125"/>
      <c r="AT553" s="125"/>
      <c r="AU553" s="125"/>
      <c r="AV553" s="125"/>
      <c r="AW553" s="125"/>
    </row>
    <row r="554" spans="1:49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  <c r="AW554" s="125"/>
    </row>
    <row r="555" spans="1:49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  <c r="AW555" s="125"/>
    </row>
    <row r="556" spans="1:49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  <c r="AW556" s="125"/>
    </row>
    <row r="557" spans="1:49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  <c r="AW557" s="125"/>
    </row>
    <row r="558" spans="1:49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  <c r="AW558" s="125"/>
    </row>
    <row r="559" spans="1:49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  <c r="AW559" s="125"/>
    </row>
    <row r="560" spans="1:49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  <c r="AW560" s="125"/>
    </row>
    <row r="561" spans="1:49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  <c r="AW561" s="125"/>
    </row>
    <row r="562" spans="1:49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25"/>
      <c r="AL562" s="125"/>
      <c r="AM562" s="125"/>
      <c r="AN562" s="125"/>
      <c r="AO562" s="125"/>
      <c r="AP562" s="125"/>
      <c r="AQ562" s="125"/>
      <c r="AR562" s="125"/>
      <c r="AS562" s="125"/>
      <c r="AT562" s="125"/>
      <c r="AU562" s="125"/>
      <c r="AV562" s="125"/>
      <c r="AW562" s="125"/>
    </row>
    <row r="563" spans="1:49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25"/>
      <c r="AL563" s="125"/>
      <c r="AM563" s="125"/>
      <c r="AN563" s="125"/>
      <c r="AO563" s="125"/>
      <c r="AP563" s="125"/>
      <c r="AQ563" s="125"/>
      <c r="AR563" s="125"/>
      <c r="AS563" s="125"/>
      <c r="AT563" s="125"/>
      <c r="AU563" s="125"/>
      <c r="AV563" s="125"/>
      <c r="AW563" s="125"/>
    </row>
    <row r="564" spans="1:49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25"/>
      <c r="AL564" s="125"/>
      <c r="AM564" s="125"/>
      <c r="AN564" s="125"/>
      <c r="AO564" s="125"/>
      <c r="AP564" s="125"/>
      <c r="AQ564" s="125"/>
      <c r="AR564" s="125"/>
      <c r="AS564" s="125"/>
      <c r="AT564" s="125"/>
      <c r="AU564" s="125"/>
      <c r="AV564" s="125"/>
      <c r="AW564" s="125"/>
    </row>
    <row r="565" spans="1:49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  <c r="AV565" s="125"/>
      <c r="AW565" s="125"/>
    </row>
    <row r="566" spans="1:49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25"/>
      <c r="AL566" s="125"/>
      <c r="AM566" s="125"/>
      <c r="AN566" s="125"/>
      <c r="AO566" s="125"/>
      <c r="AP566" s="125"/>
      <c r="AQ566" s="125"/>
      <c r="AR566" s="125"/>
      <c r="AS566" s="125"/>
      <c r="AT566" s="125"/>
      <c r="AU566" s="125"/>
      <c r="AV566" s="125"/>
      <c r="AW566" s="125"/>
    </row>
    <row r="567" spans="1:49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25"/>
      <c r="AL567" s="125"/>
      <c r="AM567" s="125"/>
      <c r="AN567" s="125"/>
      <c r="AO567" s="125"/>
      <c r="AP567" s="125"/>
      <c r="AQ567" s="125"/>
      <c r="AR567" s="125"/>
      <c r="AS567" s="125"/>
      <c r="AT567" s="125"/>
      <c r="AU567" s="125"/>
      <c r="AV567" s="125"/>
      <c r="AW567" s="125"/>
    </row>
    <row r="568" spans="1:49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25"/>
      <c r="AL568" s="125"/>
      <c r="AM568" s="125"/>
      <c r="AN568" s="125"/>
      <c r="AO568" s="125"/>
      <c r="AP568" s="125"/>
      <c r="AQ568" s="125"/>
      <c r="AR568" s="125"/>
      <c r="AS568" s="125"/>
      <c r="AT568" s="125"/>
      <c r="AU568" s="125"/>
      <c r="AV568" s="125"/>
      <c r="AW568" s="125"/>
    </row>
    <row r="569" spans="1:49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  <c r="AW569" s="125"/>
    </row>
    <row r="570" spans="1:49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5"/>
      <c r="AP570" s="125"/>
      <c r="AQ570" s="125"/>
      <c r="AR570" s="125"/>
      <c r="AS570" s="125"/>
      <c r="AT570" s="125"/>
      <c r="AU570" s="125"/>
      <c r="AV570" s="125"/>
      <c r="AW570" s="125"/>
    </row>
    <row r="571" spans="1:49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25"/>
      <c r="AL571" s="125"/>
      <c r="AM571" s="125"/>
      <c r="AN571" s="125"/>
      <c r="AO571" s="125"/>
      <c r="AP571" s="125"/>
      <c r="AQ571" s="125"/>
      <c r="AR571" s="125"/>
      <c r="AS571" s="125"/>
      <c r="AT571" s="125"/>
      <c r="AU571" s="125"/>
      <c r="AV571" s="125"/>
      <c r="AW571" s="125"/>
    </row>
    <row r="572" spans="1:49">
      <c r="A572" s="125"/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25"/>
      <c r="AL572" s="125"/>
      <c r="AM572" s="125"/>
      <c r="AN572" s="125"/>
      <c r="AO572" s="125"/>
      <c r="AP572" s="125"/>
      <c r="AQ572" s="125"/>
      <c r="AR572" s="125"/>
      <c r="AS572" s="125"/>
      <c r="AT572" s="125"/>
      <c r="AU572" s="125"/>
      <c r="AV572" s="125"/>
      <c r="AW572" s="125"/>
    </row>
    <row r="573" spans="1:49">
      <c r="A573" s="125"/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25"/>
      <c r="AL573" s="125"/>
      <c r="AM573" s="125"/>
      <c r="AN573" s="125"/>
      <c r="AO573" s="125"/>
      <c r="AP573" s="125"/>
      <c r="AQ573" s="125"/>
      <c r="AR573" s="125"/>
      <c r="AS573" s="125"/>
      <c r="AT573" s="125"/>
      <c r="AU573" s="125"/>
      <c r="AV573" s="125"/>
      <c r="AW573" s="125"/>
    </row>
    <row r="574" spans="1:49">
      <c r="A574" s="125"/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25"/>
      <c r="AL574" s="125"/>
      <c r="AM574" s="125"/>
      <c r="AN574" s="125"/>
      <c r="AO574" s="125"/>
      <c r="AP574" s="125"/>
      <c r="AQ574" s="125"/>
      <c r="AR574" s="125"/>
      <c r="AS574" s="125"/>
      <c r="AT574" s="125"/>
      <c r="AU574" s="125"/>
      <c r="AV574" s="125"/>
      <c r="AW574" s="125"/>
    </row>
    <row r="575" spans="1:49">
      <c r="A575" s="125"/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25"/>
      <c r="AL575" s="125"/>
      <c r="AM575" s="125"/>
      <c r="AN575" s="125"/>
      <c r="AO575" s="125"/>
      <c r="AP575" s="125"/>
      <c r="AQ575" s="125"/>
      <c r="AR575" s="125"/>
      <c r="AS575" s="125"/>
      <c r="AT575" s="125"/>
      <c r="AU575" s="125"/>
      <c r="AV575" s="125"/>
      <c r="AW575" s="125"/>
    </row>
    <row r="576" spans="1:49">
      <c r="A576" s="125"/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25"/>
      <c r="AL576" s="125"/>
      <c r="AM576" s="125"/>
      <c r="AN576" s="125"/>
      <c r="AO576" s="125"/>
      <c r="AP576" s="125"/>
      <c r="AQ576" s="125"/>
      <c r="AR576" s="125"/>
      <c r="AS576" s="125"/>
      <c r="AT576" s="125"/>
      <c r="AU576" s="125"/>
      <c r="AV576" s="125"/>
      <c r="AW576" s="125"/>
    </row>
    <row r="577" spans="1:49">
      <c r="A577" s="125"/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25"/>
      <c r="AL577" s="125"/>
      <c r="AM577" s="125"/>
      <c r="AN577" s="125"/>
      <c r="AO577" s="125"/>
      <c r="AP577" s="125"/>
      <c r="AQ577" s="125"/>
      <c r="AR577" s="125"/>
      <c r="AS577" s="125"/>
      <c r="AT577" s="125"/>
      <c r="AU577" s="125"/>
      <c r="AV577" s="125"/>
      <c r="AW577" s="125"/>
    </row>
    <row r="578" spans="1:49">
      <c r="A578" s="125"/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25"/>
      <c r="AL578" s="125"/>
      <c r="AM578" s="125"/>
      <c r="AN578" s="125"/>
      <c r="AO578" s="125"/>
      <c r="AP578" s="125"/>
      <c r="AQ578" s="125"/>
      <c r="AR578" s="125"/>
      <c r="AS578" s="125"/>
      <c r="AT578" s="125"/>
      <c r="AU578" s="125"/>
      <c r="AV578" s="125"/>
      <c r="AW578" s="125"/>
    </row>
    <row r="579" spans="1:49">
      <c r="A579" s="125"/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25"/>
      <c r="AL579" s="125"/>
      <c r="AM579" s="125"/>
      <c r="AN579" s="125"/>
      <c r="AO579" s="125"/>
      <c r="AP579" s="125"/>
      <c r="AQ579" s="125"/>
      <c r="AR579" s="125"/>
      <c r="AS579" s="125"/>
      <c r="AT579" s="125"/>
      <c r="AU579" s="125"/>
      <c r="AV579" s="125"/>
      <c r="AW579" s="125"/>
    </row>
    <row r="580" spans="1:49">
      <c r="A580" s="125"/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25"/>
      <c r="AL580" s="125"/>
      <c r="AM580" s="125"/>
      <c r="AN580" s="125"/>
      <c r="AO580" s="125"/>
      <c r="AP580" s="125"/>
      <c r="AQ580" s="125"/>
      <c r="AR580" s="125"/>
      <c r="AS580" s="125"/>
      <c r="AT580" s="125"/>
      <c r="AU580" s="125"/>
      <c r="AV580" s="125"/>
      <c r="AW580" s="125"/>
    </row>
    <row r="581" spans="1:49">
      <c r="A581" s="125"/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25"/>
      <c r="AL581" s="125"/>
      <c r="AM581" s="125"/>
      <c r="AN581" s="125"/>
      <c r="AO581" s="125"/>
      <c r="AP581" s="125"/>
      <c r="AQ581" s="125"/>
      <c r="AR581" s="125"/>
      <c r="AS581" s="125"/>
      <c r="AT581" s="125"/>
      <c r="AU581" s="125"/>
      <c r="AV581" s="125"/>
      <c r="AW581" s="125"/>
    </row>
    <row r="582" spans="1:49">
      <c r="A582" s="125"/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25"/>
      <c r="AL582" s="125"/>
      <c r="AM582" s="125"/>
      <c r="AN582" s="125"/>
      <c r="AO582" s="125"/>
      <c r="AP582" s="125"/>
      <c r="AQ582" s="125"/>
      <c r="AR582" s="125"/>
      <c r="AS582" s="125"/>
      <c r="AT582" s="125"/>
      <c r="AU582" s="125"/>
      <c r="AV582" s="125"/>
      <c r="AW582" s="125"/>
    </row>
    <row r="583" spans="1:49">
      <c r="A583" s="125"/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25"/>
      <c r="AL583" s="125"/>
      <c r="AM583" s="125"/>
      <c r="AN583" s="125"/>
      <c r="AO583" s="125"/>
      <c r="AP583" s="125"/>
      <c r="AQ583" s="125"/>
      <c r="AR583" s="125"/>
      <c r="AS583" s="125"/>
      <c r="AT583" s="125"/>
      <c r="AU583" s="125"/>
      <c r="AV583" s="125"/>
      <c r="AW583" s="125"/>
    </row>
    <row r="584" spans="1:49">
      <c r="A584" s="125"/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25"/>
      <c r="AL584" s="125"/>
      <c r="AM584" s="125"/>
      <c r="AN584" s="125"/>
      <c r="AO584" s="125"/>
      <c r="AP584" s="125"/>
      <c r="AQ584" s="125"/>
      <c r="AR584" s="125"/>
      <c r="AS584" s="125"/>
      <c r="AT584" s="125"/>
      <c r="AU584" s="125"/>
      <c r="AV584" s="125"/>
      <c r="AW584" s="125"/>
    </row>
    <row r="585" spans="1:49">
      <c r="A585" s="125"/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25"/>
      <c r="AL585" s="125"/>
      <c r="AM585" s="125"/>
      <c r="AN585" s="125"/>
      <c r="AO585" s="125"/>
      <c r="AP585" s="125"/>
      <c r="AQ585" s="125"/>
      <c r="AR585" s="125"/>
      <c r="AS585" s="125"/>
      <c r="AT585" s="125"/>
      <c r="AU585" s="125"/>
      <c r="AV585" s="125"/>
      <c r="AW585" s="125"/>
    </row>
    <row r="586" spans="1:49">
      <c r="A586" s="125"/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25"/>
      <c r="AL586" s="125"/>
      <c r="AM586" s="125"/>
      <c r="AN586" s="125"/>
      <c r="AO586" s="125"/>
      <c r="AP586" s="125"/>
      <c r="AQ586" s="125"/>
      <c r="AR586" s="125"/>
      <c r="AS586" s="125"/>
      <c r="AT586" s="125"/>
      <c r="AU586" s="125"/>
      <c r="AV586" s="125"/>
      <c r="AW586" s="125"/>
    </row>
    <row r="587" spans="1:49">
      <c r="A587" s="125"/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25"/>
      <c r="AL587" s="125"/>
      <c r="AM587" s="125"/>
      <c r="AN587" s="125"/>
      <c r="AO587" s="125"/>
      <c r="AP587" s="125"/>
      <c r="AQ587" s="125"/>
      <c r="AR587" s="125"/>
      <c r="AS587" s="125"/>
      <c r="AT587" s="125"/>
      <c r="AU587" s="125"/>
      <c r="AV587" s="125"/>
      <c r="AW587" s="125"/>
    </row>
    <row r="588" spans="1:49">
      <c r="A588" s="125"/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25"/>
      <c r="AL588" s="125"/>
      <c r="AM588" s="125"/>
      <c r="AN588" s="125"/>
      <c r="AO588" s="125"/>
      <c r="AP588" s="125"/>
      <c r="AQ588" s="125"/>
      <c r="AR588" s="125"/>
      <c r="AS588" s="125"/>
      <c r="AT588" s="125"/>
      <c r="AU588" s="125"/>
      <c r="AV588" s="125"/>
      <c r="AW588" s="125"/>
    </row>
    <row r="589" spans="1:49">
      <c r="A589" s="125"/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25"/>
      <c r="AL589" s="125"/>
      <c r="AM589" s="125"/>
      <c r="AN589" s="125"/>
      <c r="AO589" s="125"/>
      <c r="AP589" s="125"/>
      <c r="AQ589" s="125"/>
      <c r="AR589" s="125"/>
      <c r="AS589" s="125"/>
      <c r="AT589" s="125"/>
      <c r="AU589" s="125"/>
      <c r="AV589" s="125"/>
      <c r="AW589" s="125"/>
    </row>
    <row r="590" spans="1:49">
      <c r="A590" s="125"/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25"/>
      <c r="AL590" s="125"/>
      <c r="AM590" s="125"/>
      <c r="AN590" s="125"/>
      <c r="AO590" s="125"/>
      <c r="AP590" s="125"/>
      <c r="AQ590" s="125"/>
      <c r="AR590" s="125"/>
      <c r="AS590" s="125"/>
      <c r="AT590" s="125"/>
      <c r="AU590" s="125"/>
      <c r="AV590" s="125"/>
      <c r="AW590" s="125"/>
    </row>
    <row r="591" spans="1:49">
      <c r="A591" s="125"/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25"/>
      <c r="AL591" s="125"/>
      <c r="AM591" s="125"/>
      <c r="AN591" s="125"/>
      <c r="AO591" s="125"/>
      <c r="AP591" s="125"/>
      <c r="AQ591" s="125"/>
      <c r="AR591" s="125"/>
      <c r="AS591" s="125"/>
      <c r="AT591" s="125"/>
      <c r="AU591" s="125"/>
      <c r="AV591" s="125"/>
      <c r="AW591" s="125"/>
    </row>
    <row r="592" spans="1:49">
      <c r="A592" s="125"/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25"/>
      <c r="AL592" s="125"/>
      <c r="AM592" s="125"/>
      <c r="AN592" s="125"/>
      <c r="AO592" s="125"/>
      <c r="AP592" s="125"/>
      <c r="AQ592" s="125"/>
      <c r="AR592" s="125"/>
      <c r="AS592" s="125"/>
      <c r="AT592" s="125"/>
      <c r="AU592" s="125"/>
      <c r="AV592" s="125"/>
      <c r="AW592" s="125"/>
    </row>
    <row r="593" spans="1:49">
      <c r="A593" s="125"/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25"/>
      <c r="AL593" s="125"/>
      <c r="AM593" s="125"/>
      <c r="AN593" s="125"/>
      <c r="AO593" s="125"/>
      <c r="AP593" s="125"/>
      <c r="AQ593" s="125"/>
      <c r="AR593" s="125"/>
      <c r="AS593" s="125"/>
      <c r="AT593" s="125"/>
      <c r="AU593" s="125"/>
      <c r="AV593" s="125"/>
      <c r="AW593" s="125"/>
    </row>
    <row r="594" spans="1:49">
      <c r="A594" s="125"/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25"/>
      <c r="AL594" s="125"/>
      <c r="AM594" s="125"/>
      <c r="AN594" s="125"/>
      <c r="AO594" s="125"/>
      <c r="AP594" s="125"/>
      <c r="AQ594" s="125"/>
      <c r="AR594" s="125"/>
      <c r="AS594" s="125"/>
      <c r="AT594" s="125"/>
      <c r="AU594" s="125"/>
      <c r="AV594" s="125"/>
      <c r="AW594" s="125"/>
    </row>
    <row r="595" spans="1:49">
      <c r="A595" s="125"/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25"/>
      <c r="AL595" s="125"/>
      <c r="AM595" s="125"/>
      <c r="AN595" s="125"/>
      <c r="AO595" s="125"/>
      <c r="AP595" s="125"/>
      <c r="AQ595" s="125"/>
      <c r="AR595" s="125"/>
      <c r="AS595" s="125"/>
      <c r="AT595" s="125"/>
      <c r="AU595" s="125"/>
      <c r="AV595" s="125"/>
      <c r="AW595" s="125"/>
    </row>
    <row r="596" spans="1:49">
      <c r="A596" s="125"/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25"/>
      <c r="AL596" s="125"/>
      <c r="AM596" s="125"/>
      <c r="AN596" s="125"/>
      <c r="AO596" s="125"/>
      <c r="AP596" s="125"/>
      <c r="AQ596" s="125"/>
      <c r="AR596" s="125"/>
      <c r="AS596" s="125"/>
      <c r="AT596" s="125"/>
      <c r="AU596" s="125"/>
      <c r="AV596" s="125"/>
      <c r="AW596" s="125"/>
    </row>
    <row r="597" spans="1:49">
      <c r="A597" s="125"/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25"/>
      <c r="AL597" s="125"/>
      <c r="AM597" s="125"/>
      <c r="AN597" s="125"/>
      <c r="AO597" s="125"/>
      <c r="AP597" s="125"/>
      <c r="AQ597" s="125"/>
      <c r="AR597" s="125"/>
      <c r="AS597" s="125"/>
      <c r="AT597" s="125"/>
      <c r="AU597" s="125"/>
      <c r="AV597" s="125"/>
      <c r="AW597" s="125"/>
    </row>
    <row r="598" spans="1:49">
      <c r="A598" s="125"/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25"/>
      <c r="AL598" s="125"/>
      <c r="AM598" s="125"/>
      <c r="AN598" s="125"/>
      <c r="AO598" s="125"/>
      <c r="AP598" s="125"/>
      <c r="AQ598" s="125"/>
      <c r="AR598" s="125"/>
      <c r="AS598" s="125"/>
      <c r="AT598" s="125"/>
      <c r="AU598" s="125"/>
      <c r="AV598" s="125"/>
      <c r="AW598" s="125"/>
    </row>
    <row r="599" spans="1:49">
      <c r="A599" s="125"/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25"/>
      <c r="AL599" s="125"/>
      <c r="AM599" s="125"/>
      <c r="AN599" s="125"/>
      <c r="AO599" s="125"/>
      <c r="AP599" s="125"/>
      <c r="AQ599" s="125"/>
      <c r="AR599" s="125"/>
      <c r="AS599" s="125"/>
      <c r="AT599" s="125"/>
      <c r="AU599" s="125"/>
      <c r="AV599" s="125"/>
      <c r="AW599" s="125"/>
    </row>
    <row r="600" spans="1:49">
      <c r="A600" s="125"/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25"/>
      <c r="AL600" s="125"/>
      <c r="AM600" s="125"/>
      <c r="AN600" s="125"/>
      <c r="AO600" s="125"/>
      <c r="AP600" s="125"/>
      <c r="AQ600" s="125"/>
      <c r="AR600" s="125"/>
      <c r="AS600" s="125"/>
      <c r="AT600" s="125"/>
      <c r="AU600" s="125"/>
      <c r="AV600" s="125"/>
      <c r="AW600" s="125"/>
    </row>
    <row r="601" spans="1:49">
      <c r="A601" s="125"/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25"/>
      <c r="AL601" s="125"/>
      <c r="AM601" s="125"/>
      <c r="AN601" s="125"/>
      <c r="AO601" s="125"/>
      <c r="AP601" s="125"/>
      <c r="AQ601" s="125"/>
      <c r="AR601" s="125"/>
      <c r="AS601" s="125"/>
      <c r="AT601" s="125"/>
      <c r="AU601" s="125"/>
      <c r="AV601" s="125"/>
      <c r="AW601" s="125"/>
    </row>
    <row r="602" spans="1:49">
      <c r="A602" s="125"/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25"/>
      <c r="AL602" s="125"/>
      <c r="AM602" s="125"/>
      <c r="AN602" s="125"/>
      <c r="AO602" s="125"/>
      <c r="AP602" s="125"/>
      <c r="AQ602" s="125"/>
      <c r="AR602" s="125"/>
      <c r="AS602" s="125"/>
      <c r="AT602" s="125"/>
      <c r="AU602" s="125"/>
      <c r="AV602" s="125"/>
      <c r="AW602" s="125"/>
    </row>
    <row r="603" spans="1:49">
      <c r="A603" s="125"/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25"/>
      <c r="AL603" s="125"/>
      <c r="AM603" s="125"/>
      <c r="AN603" s="125"/>
      <c r="AO603" s="125"/>
      <c r="AP603" s="125"/>
      <c r="AQ603" s="125"/>
      <c r="AR603" s="125"/>
      <c r="AS603" s="125"/>
      <c r="AT603" s="125"/>
      <c r="AU603" s="125"/>
      <c r="AV603" s="125"/>
      <c r="AW603" s="125"/>
    </row>
    <row r="604" spans="1:49">
      <c r="A604" s="125"/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25"/>
      <c r="AL604" s="125"/>
      <c r="AM604" s="125"/>
      <c r="AN604" s="125"/>
      <c r="AO604" s="125"/>
      <c r="AP604" s="125"/>
      <c r="AQ604" s="125"/>
      <c r="AR604" s="125"/>
      <c r="AS604" s="125"/>
      <c r="AT604" s="125"/>
      <c r="AU604" s="125"/>
      <c r="AV604" s="125"/>
      <c r="AW604" s="125"/>
    </row>
    <row r="605" spans="1:49">
      <c r="A605" s="125"/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25"/>
      <c r="AL605" s="125"/>
      <c r="AM605" s="125"/>
      <c r="AN605" s="125"/>
      <c r="AO605" s="125"/>
      <c r="AP605" s="125"/>
      <c r="AQ605" s="125"/>
      <c r="AR605" s="125"/>
      <c r="AS605" s="125"/>
      <c r="AT605" s="125"/>
      <c r="AU605" s="125"/>
      <c r="AV605" s="125"/>
      <c r="AW605" s="125"/>
    </row>
    <row r="606" spans="1:49">
      <c r="A606" s="125"/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25"/>
      <c r="AL606" s="125"/>
      <c r="AM606" s="125"/>
      <c r="AN606" s="125"/>
      <c r="AO606" s="125"/>
      <c r="AP606" s="125"/>
      <c r="AQ606" s="125"/>
      <c r="AR606" s="125"/>
      <c r="AS606" s="125"/>
      <c r="AT606" s="125"/>
      <c r="AU606" s="125"/>
      <c r="AV606" s="125"/>
      <c r="AW606" s="125"/>
    </row>
    <row r="607" spans="1:49">
      <c r="A607" s="125"/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25"/>
      <c r="AL607" s="125"/>
      <c r="AM607" s="125"/>
      <c r="AN607" s="125"/>
      <c r="AO607" s="125"/>
      <c r="AP607" s="125"/>
      <c r="AQ607" s="125"/>
      <c r="AR607" s="125"/>
      <c r="AS607" s="125"/>
      <c r="AT607" s="125"/>
      <c r="AU607" s="125"/>
      <c r="AV607" s="125"/>
      <c r="AW607" s="125"/>
    </row>
    <row r="608" spans="1:49">
      <c r="A608" s="125"/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25"/>
      <c r="AL608" s="125"/>
      <c r="AM608" s="125"/>
      <c r="AN608" s="125"/>
      <c r="AO608" s="125"/>
      <c r="AP608" s="125"/>
      <c r="AQ608" s="125"/>
      <c r="AR608" s="125"/>
      <c r="AS608" s="125"/>
      <c r="AT608" s="125"/>
      <c r="AU608" s="125"/>
      <c r="AV608" s="125"/>
      <c r="AW608" s="125"/>
    </row>
    <row r="609" spans="1:49">
      <c r="A609" s="125"/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25"/>
      <c r="AL609" s="125"/>
      <c r="AM609" s="125"/>
      <c r="AN609" s="125"/>
      <c r="AO609" s="125"/>
      <c r="AP609" s="125"/>
      <c r="AQ609" s="125"/>
      <c r="AR609" s="125"/>
      <c r="AS609" s="125"/>
      <c r="AT609" s="125"/>
      <c r="AU609" s="125"/>
      <c r="AV609" s="125"/>
      <c r="AW609" s="125"/>
    </row>
    <row r="610" spans="1:49">
      <c r="A610" s="125"/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25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  <c r="AV610" s="125"/>
      <c r="AW610" s="125"/>
    </row>
    <row r="611" spans="1:49">
      <c r="A611" s="125"/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25"/>
      <c r="AL611" s="125"/>
      <c r="AM611" s="125"/>
      <c r="AN611" s="125"/>
      <c r="AO611" s="125"/>
      <c r="AP611" s="125"/>
      <c r="AQ611" s="125"/>
      <c r="AR611" s="125"/>
      <c r="AS611" s="125"/>
      <c r="AT611" s="125"/>
      <c r="AU611" s="125"/>
      <c r="AV611" s="125"/>
      <c r="AW611" s="125"/>
    </row>
    <row r="612" spans="1:49">
      <c r="A612" s="125"/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25"/>
      <c r="AL612" s="125"/>
      <c r="AM612" s="125"/>
      <c r="AN612" s="125"/>
      <c r="AO612" s="125"/>
      <c r="AP612" s="125"/>
      <c r="AQ612" s="125"/>
      <c r="AR612" s="125"/>
      <c r="AS612" s="125"/>
      <c r="AT612" s="125"/>
      <c r="AU612" s="125"/>
      <c r="AV612" s="125"/>
      <c r="AW612" s="125"/>
    </row>
    <row r="613" spans="1:49">
      <c r="A613" s="125"/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25"/>
      <c r="AL613" s="125"/>
      <c r="AM613" s="125"/>
      <c r="AN613" s="125"/>
      <c r="AO613" s="125"/>
      <c r="AP613" s="125"/>
      <c r="AQ613" s="125"/>
      <c r="AR613" s="125"/>
      <c r="AS613" s="125"/>
      <c r="AT613" s="125"/>
      <c r="AU613" s="125"/>
      <c r="AV613" s="125"/>
      <c r="AW613" s="125"/>
    </row>
    <row r="614" spans="1:49">
      <c r="A614" s="125"/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25"/>
      <c r="AL614" s="125"/>
      <c r="AM614" s="125"/>
      <c r="AN614" s="125"/>
      <c r="AO614" s="125"/>
      <c r="AP614" s="125"/>
      <c r="AQ614" s="125"/>
      <c r="AR614" s="125"/>
      <c r="AS614" s="125"/>
      <c r="AT614" s="125"/>
      <c r="AU614" s="125"/>
      <c r="AV614" s="125"/>
      <c r="AW614" s="125"/>
    </row>
    <row r="615" spans="1:49">
      <c r="A615" s="125"/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25"/>
      <c r="AL615" s="125"/>
      <c r="AM615" s="125"/>
      <c r="AN615" s="125"/>
      <c r="AO615" s="125"/>
      <c r="AP615" s="125"/>
      <c r="AQ615" s="125"/>
      <c r="AR615" s="125"/>
      <c r="AS615" s="125"/>
      <c r="AT615" s="125"/>
      <c r="AU615" s="125"/>
      <c r="AV615" s="125"/>
      <c r="AW615" s="125"/>
    </row>
    <row r="616" spans="1:49">
      <c r="A616" s="125"/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25"/>
      <c r="AL616" s="125"/>
      <c r="AM616" s="125"/>
      <c r="AN616" s="125"/>
      <c r="AO616" s="125"/>
      <c r="AP616" s="125"/>
      <c r="AQ616" s="125"/>
      <c r="AR616" s="125"/>
      <c r="AS616" s="125"/>
      <c r="AT616" s="125"/>
      <c r="AU616" s="125"/>
      <c r="AV616" s="125"/>
      <c r="AW616" s="125"/>
    </row>
    <row r="617" spans="1:49">
      <c r="A617" s="125"/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25"/>
      <c r="AL617" s="125"/>
      <c r="AM617" s="125"/>
      <c r="AN617" s="125"/>
      <c r="AO617" s="125"/>
      <c r="AP617" s="125"/>
      <c r="AQ617" s="125"/>
      <c r="AR617" s="125"/>
      <c r="AS617" s="125"/>
      <c r="AT617" s="125"/>
      <c r="AU617" s="125"/>
      <c r="AV617" s="125"/>
      <c r="AW617" s="125"/>
    </row>
    <row r="618" spans="1:49">
      <c r="A618" s="125"/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25"/>
      <c r="AL618" s="125"/>
      <c r="AM618" s="125"/>
      <c r="AN618" s="125"/>
      <c r="AO618" s="125"/>
      <c r="AP618" s="125"/>
      <c r="AQ618" s="125"/>
      <c r="AR618" s="125"/>
      <c r="AS618" s="125"/>
      <c r="AT618" s="125"/>
      <c r="AU618" s="125"/>
      <c r="AV618" s="125"/>
      <c r="AW618" s="125"/>
    </row>
    <row r="619" spans="1:49">
      <c r="A619" s="125"/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25"/>
      <c r="AL619" s="125"/>
      <c r="AM619" s="125"/>
      <c r="AN619" s="125"/>
      <c r="AO619" s="125"/>
      <c r="AP619" s="125"/>
      <c r="AQ619" s="125"/>
      <c r="AR619" s="125"/>
      <c r="AS619" s="125"/>
      <c r="AT619" s="125"/>
      <c r="AU619" s="125"/>
      <c r="AV619" s="125"/>
      <c r="AW619" s="125"/>
    </row>
    <row r="620" spans="1:49">
      <c r="A620" s="125"/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25"/>
      <c r="AL620" s="125"/>
      <c r="AM620" s="125"/>
      <c r="AN620" s="125"/>
      <c r="AO620" s="125"/>
      <c r="AP620" s="125"/>
      <c r="AQ620" s="125"/>
      <c r="AR620" s="125"/>
      <c r="AS620" s="125"/>
      <c r="AT620" s="125"/>
      <c r="AU620" s="125"/>
      <c r="AV620" s="125"/>
      <c r="AW620" s="125"/>
    </row>
    <row r="621" spans="1:49">
      <c r="A621" s="125"/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25"/>
      <c r="AL621" s="125"/>
      <c r="AM621" s="125"/>
      <c r="AN621" s="125"/>
      <c r="AO621" s="125"/>
      <c r="AP621" s="125"/>
      <c r="AQ621" s="125"/>
      <c r="AR621" s="125"/>
      <c r="AS621" s="125"/>
      <c r="AT621" s="125"/>
      <c r="AU621" s="125"/>
      <c r="AV621" s="125"/>
      <c r="AW621" s="125"/>
    </row>
    <row r="622" spans="1:49">
      <c r="A622" s="125"/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25"/>
      <c r="AL622" s="125"/>
      <c r="AM622" s="125"/>
      <c r="AN622" s="125"/>
      <c r="AO622" s="125"/>
      <c r="AP622" s="125"/>
      <c r="AQ622" s="125"/>
      <c r="AR622" s="125"/>
      <c r="AS622" s="125"/>
      <c r="AT622" s="125"/>
      <c r="AU622" s="125"/>
      <c r="AV622" s="125"/>
      <c r="AW622" s="125"/>
    </row>
    <row r="623" spans="1:49">
      <c r="A623" s="125"/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25"/>
      <c r="AL623" s="125"/>
      <c r="AM623" s="125"/>
      <c r="AN623" s="125"/>
      <c r="AO623" s="125"/>
      <c r="AP623" s="125"/>
      <c r="AQ623" s="125"/>
      <c r="AR623" s="125"/>
      <c r="AS623" s="125"/>
      <c r="AT623" s="125"/>
      <c r="AU623" s="125"/>
      <c r="AV623" s="125"/>
      <c r="AW623" s="125"/>
    </row>
    <row r="624" spans="1:49">
      <c r="A624" s="125"/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25"/>
      <c r="AL624" s="125"/>
      <c r="AM624" s="125"/>
      <c r="AN624" s="125"/>
      <c r="AO624" s="125"/>
      <c r="AP624" s="125"/>
      <c r="AQ624" s="125"/>
      <c r="AR624" s="125"/>
      <c r="AS624" s="125"/>
      <c r="AT624" s="125"/>
      <c r="AU624" s="125"/>
      <c r="AV624" s="125"/>
      <c r="AW624" s="125"/>
    </row>
    <row r="625" spans="1:49">
      <c r="A625" s="125"/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25"/>
      <c r="AL625" s="125"/>
      <c r="AM625" s="125"/>
      <c r="AN625" s="125"/>
      <c r="AO625" s="125"/>
      <c r="AP625" s="125"/>
      <c r="AQ625" s="125"/>
      <c r="AR625" s="125"/>
      <c r="AS625" s="125"/>
      <c r="AT625" s="125"/>
      <c r="AU625" s="125"/>
      <c r="AV625" s="125"/>
      <c r="AW625" s="125"/>
    </row>
    <row r="626" spans="1:49">
      <c r="A626" s="125"/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25"/>
      <c r="AL626" s="125"/>
      <c r="AM626" s="125"/>
      <c r="AN626" s="125"/>
      <c r="AO626" s="125"/>
      <c r="AP626" s="125"/>
      <c r="AQ626" s="125"/>
      <c r="AR626" s="125"/>
      <c r="AS626" s="125"/>
      <c r="AT626" s="125"/>
      <c r="AU626" s="125"/>
      <c r="AV626" s="125"/>
      <c r="AW626" s="125"/>
    </row>
    <row r="627" spans="1:49">
      <c r="A627" s="125"/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25"/>
      <c r="AL627" s="125"/>
      <c r="AM627" s="125"/>
      <c r="AN627" s="125"/>
      <c r="AO627" s="125"/>
      <c r="AP627" s="125"/>
      <c r="AQ627" s="125"/>
      <c r="AR627" s="125"/>
      <c r="AS627" s="125"/>
      <c r="AT627" s="125"/>
      <c r="AU627" s="125"/>
      <c r="AV627" s="125"/>
      <c r="AW627" s="125"/>
    </row>
    <row r="628" spans="1:49">
      <c r="A628" s="125"/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25"/>
      <c r="AL628" s="125"/>
      <c r="AM628" s="125"/>
      <c r="AN628" s="125"/>
      <c r="AO628" s="125"/>
      <c r="AP628" s="125"/>
      <c r="AQ628" s="125"/>
      <c r="AR628" s="125"/>
      <c r="AS628" s="125"/>
      <c r="AT628" s="125"/>
      <c r="AU628" s="125"/>
      <c r="AV628" s="125"/>
      <c r="AW628" s="125"/>
    </row>
    <row r="629" spans="1:49">
      <c r="A629" s="125"/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25"/>
      <c r="AL629" s="125"/>
      <c r="AM629" s="125"/>
      <c r="AN629" s="125"/>
      <c r="AO629" s="125"/>
      <c r="AP629" s="125"/>
      <c r="AQ629" s="125"/>
      <c r="AR629" s="125"/>
      <c r="AS629" s="125"/>
      <c r="AT629" s="125"/>
      <c r="AU629" s="125"/>
      <c r="AV629" s="125"/>
      <c r="AW629" s="125"/>
    </row>
    <row r="630" spans="1:49">
      <c r="A630" s="125"/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25"/>
      <c r="AL630" s="125"/>
      <c r="AM630" s="125"/>
      <c r="AN630" s="125"/>
      <c r="AO630" s="125"/>
      <c r="AP630" s="125"/>
      <c r="AQ630" s="125"/>
      <c r="AR630" s="125"/>
      <c r="AS630" s="125"/>
      <c r="AT630" s="125"/>
      <c r="AU630" s="125"/>
      <c r="AV630" s="125"/>
      <c r="AW630" s="125"/>
    </row>
    <row r="631" spans="1:49">
      <c r="A631" s="125"/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25"/>
      <c r="AL631" s="125"/>
      <c r="AM631" s="125"/>
      <c r="AN631" s="125"/>
      <c r="AO631" s="125"/>
      <c r="AP631" s="125"/>
      <c r="AQ631" s="125"/>
      <c r="AR631" s="125"/>
      <c r="AS631" s="125"/>
      <c r="AT631" s="125"/>
      <c r="AU631" s="125"/>
      <c r="AV631" s="125"/>
      <c r="AW631" s="125"/>
    </row>
    <row r="632" spans="1:49">
      <c r="A632" s="125"/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25"/>
      <c r="AL632" s="125"/>
      <c r="AM632" s="125"/>
      <c r="AN632" s="125"/>
      <c r="AO632" s="125"/>
      <c r="AP632" s="125"/>
      <c r="AQ632" s="125"/>
      <c r="AR632" s="125"/>
      <c r="AS632" s="125"/>
      <c r="AT632" s="125"/>
      <c r="AU632" s="125"/>
      <c r="AV632" s="125"/>
      <c r="AW632" s="125"/>
    </row>
    <row r="633" spans="1:49">
      <c r="A633" s="125"/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  <c r="AN633" s="125"/>
      <c r="AO633" s="125"/>
      <c r="AP633" s="125"/>
      <c r="AQ633" s="125"/>
      <c r="AR633" s="125"/>
      <c r="AS633" s="125"/>
      <c r="AT633" s="125"/>
      <c r="AU633" s="125"/>
      <c r="AV633" s="125"/>
      <c r="AW633" s="125"/>
    </row>
    <row r="634" spans="1:49">
      <c r="A634" s="125"/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25"/>
      <c r="AL634" s="125"/>
      <c r="AM634" s="125"/>
      <c r="AN634" s="125"/>
      <c r="AO634" s="125"/>
      <c r="AP634" s="125"/>
      <c r="AQ634" s="125"/>
      <c r="AR634" s="125"/>
      <c r="AS634" s="125"/>
      <c r="AT634" s="125"/>
      <c r="AU634" s="125"/>
      <c r="AV634" s="125"/>
      <c r="AW634" s="125"/>
    </row>
    <row r="635" spans="1:49">
      <c r="A635" s="125"/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25"/>
      <c r="AL635" s="125"/>
      <c r="AM635" s="125"/>
      <c r="AN635" s="125"/>
      <c r="AO635" s="125"/>
      <c r="AP635" s="125"/>
      <c r="AQ635" s="125"/>
      <c r="AR635" s="125"/>
      <c r="AS635" s="125"/>
      <c r="AT635" s="125"/>
      <c r="AU635" s="125"/>
      <c r="AV635" s="125"/>
      <c r="AW635" s="125"/>
    </row>
    <row r="636" spans="1:49">
      <c r="A636" s="125"/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25"/>
      <c r="AL636" s="125"/>
      <c r="AM636" s="125"/>
      <c r="AN636" s="125"/>
      <c r="AO636" s="125"/>
      <c r="AP636" s="125"/>
      <c r="AQ636" s="125"/>
      <c r="AR636" s="125"/>
      <c r="AS636" s="125"/>
      <c r="AT636" s="125"/>
      <c r="AU636" s="125"/>
      <c r="AV636" s="125"/>
      <c r="AW636" s="125"/>
    </row>
    <row r="637" spans="1:49">
      <c r="A637" s="125"/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25"/>
      <c r="AL637" s="125"/>
      <c r="AM637" s="125"/>
      <c r="AN637" s="125"/>
      <c r="AO637" s="125"/>
      <c r="AP637" s="125"/>
      <c r="AQ637" s="125"/>
      <c r="AR637" s="125"/>
      <c r="AS637" s="125"/>
      <c r="AT637" s="125"/>
      <c r="AU637" s="125"/>
      <c r="AV637" s="125"/>
      <c r="AW637" s="125"/>
    </row>
    <row r="638" spans="1:49">
      <c r="A638" s="125"/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25"/>
      <c r="AL638" s="125"/>
      <c r="AM638" s="125"/>
      <c r="AN638" s="125"/>
      <c r="AO638" s="125"/>
      <c r="AP638" s="125"/>
      <c r="AQ638" s="125"/>
      <c r="AR638" s="125"/>
      <c r="AS638" s="125"/>
      <c r="AT638" s="125"/>
      <c r="AU638" s="125"/>
      <c r="AV638" s="125"/>
      <c r="AW638" s="125"/>
    </row>
    <row r="639" spans="1:49">
      <c r="A639" s="125"/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  <c r="AN639" s="125"/>
      <c r="AO639" s="125"/>
      <c r="AP639" s="125"/>
      <c r="AQ639" s="125"/>
      <c r="AR639" s="125"/>
      <c r="AS639" s="125"/>
      <c r="AT639" s="125"/>
      <c r="AU639" s="125"/>
      <c r="AV639" s="125"/>
      <c r="AW639" s="125"/>
    </row>
    <row r="640" spans="1:49">
      <c r="A640" s="125"/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25"/>
      <c r="AL640" s="125"/>
      <c r="AM640" s="125"/>
      <c r="AN640" s="125"/>
      <c r="AO640" s="125"/>
      <c r="AP640" s="125"/>
      <c r="AQ640" s="125"/>
      <c r="AR640" s="125"/>
      <c r="AS640" s="125"/>
      <c r="AT640" s="125"/>
      <c r="AU640" s="125"/>
      <c r="AV640" s="125"/>
      <c r="AW640" s="125"/>
    </row>
    <row r="641" spans="1:49">
      <c r="A641" s="125"/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25"/>
      <c r="AL641" s="125"/>
      <c r="AM641" s="125"/>
      <c r="AN641" s="125"/>
      <c r="AO641" s="125"/>
      <c r="AP641" s="125"/>
      <c r="AQ641" s="125"/>
      <c r="AR641" s="125"/>
      <c r="AS641" s="125"/>
      <c r="AT641" s="125"/>
      <c r="AU641" s="125"/>
      <c r="AV641" s="125"/>
      <c r="AW641" s="125"/>
    </row>
    <row r="642" spans="1:49">
      <c r="A642" s="125"/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25"/>
      <c r="AL642" s="125"/>
      <c r="AM642" s="125"/>
      <c r="AN642" s="125"/>
      <c r="AO642" s="125"/>
      <c r="AP642" s="125"/>
      <c r="AQ642" s="125"/>
      <c r="AR642" s="125"/>
      <c r="AS642" s="125"/>
      <c r="AT642" s="125"/>
      <c r="AU642" s="125"/>
      <c r="AV642" s="125"/>
      <c r="AW642" s="125"/>
    </row>
    <row r="643" spans="1:49">
      <c r="A643" s="125"/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25"/>
      <c r="AL643" s="125"/>
      <c r="AM643" s="125"/>
      <c r="AN643" s="125"/>
      <c r="AO643" s="125"/>
      <c r="AP643" s="125"/>
      <c r="AQ643" s="125"/>
      <c r="AR643" s="125"/>
      <c r="AS643" s="125"/>
      <c r="AT643" s="125"/>
      <c r="AU643" s="125"/>
      <c r="AV643" s="125"/>
      <c r="AW643" s="125"/>
    </row>
    <row r="644" spans="1:49">
      <c r="A644" s="125"/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25"/>
      <c r="AL644" s="125"/>
      <c r="AM644" s="125"/>
      <c r="AN644" s="125"/>
      <c r="AO644" s="125"/>
      <c r="AP644" s="125"/>
      <c r="AQ644" s="125"/>
      <c r="AR644" s="125"/>
      <c r="AS644" s="125"/>
      <c r="AT644" s="125"/>
      <c r="AU644" s="125"/>
      <c r="AV644" s="125"/>
      <c r="AW644" s="125"/>
    </row>
    <row r="645" spans="1:49">
      <c r="A645" s="125"/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25"/>
      <c r="AL645" s="125"/>
      <c r="AM645" s="125"/>
      <c r="AN645" s="125"/>
      <c r="AO645" s="125"/>
      <c r="AP645" s="125"/>
      <c r="AQ645" s="125"/>
      <c r="AR645" s="125"/>
      <c r="AS645" s="125"/>
      <c r="AT645" s="125"/>
      <c r="AU645" s="125"/>
      <c r="AV645" s="125"/>
      <c r="AW645" s="125"/>
    </row>
    <row r="646" spans="1:49">
      <c r="A646" s="125"/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25"/>
      <c r="AL646" s="125"/>
      <c r="AM646" s="125"/>
      <c r="AN646" s="125"/>
      <c r="AO646" s="125"/>
      <c r="AP646" s="125"/>
      <c r="AQ646" s="125"/>
      <c r="AR646" s="125"/>
      <c r="AS646" s="125"/>
      <c r="AT646" s="125"/>
      <c r="AU646" s="125"/>
      <c r="AV646" s="125"/>
      <c r="AW646" s="125"/>
    </row>
    <row r="647" spans="1:49">
      <c r="A647" s="125"/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25"/>
      <c r="AL647" s="125"/>
      <c r="AM647" s="125"/>
      <c r="AN647" s="125"/>
      <c r="AO647" s="125"/>
      <c r="AP647" s="125"/>
      <c r="AQ647" s="125"/>
      <c r="AR647" s="125"/>
      <c r="AS647" s="125"/>
      <c r="AT647" s="125"/>
      <c r="AU647" s="125"/>
      <c r="AV647" s="125"/>
      <c r="AW647" s="125"/>
    </row>
    <row r="648" spans="1:49">
      <c r="A648" s="125"/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25"/>
      <c r="AL648" s="125"/>
      <c r="AM648" s="125"/>
      <c r="AN648" s="125"/>
      <c r="AO648" s="125"/>
      <c r="AP648" s="125"/>
      <c r="AQ648" s="125"/>
      <c r="AR648" s="125"/>
      <c r="AS648" s="125"/>
      <c r="AT648" s="125"/>
      <c r="AU648" s="125"/>
      <c r="AV648" s="125"/>
      <c r="AW648" s="125"/>
    </row>
    <row r="649" spans="1:49">
      <c r="A649" s="125"/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25"/>
      <c r="AL649" s="125"/>
      <c r="AM649" s="125"/>
      <c r="AN649" s="125"/>
      <c r="AO649" s="125"/>
      <c r="AP649" s="125"/>
      <c r="AQ649" s="125"/>
      <c r="AR649" s="125"/>
      <c r="AS649" s="125"/>
      <c r="AT649" s="125"/>
      <c r="AU649" s="125"/>
      <c r="AV649" s="125"/>
      <c r="AW649" s="125"/>
    </row>
    <row r="650" spans="1:49">
      <c r="A650" s="125"/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25"/>
      <c r="AL650" s="125"/>
      <c r="AM650" s="125"/>
      <c r="AN650" s="125"/>
      <c r="AO650" s="125"/>
      <c r="AP650" s="125"/>
      <c r="AQ650" s="125"/>
      <c r="AR650" s="125"/>
      <c r="AS650" s="125"/>
      <c r="AT650" s="125"/>
      <c r="AU650" s="125"/>
      <c r="AV650" s="125"/>
      <c r="AW650" s="125"/>
    </row>
    <row r="651" spans="1:49">
      <c r="A651" s="125"/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25"/>
      <c r="AL651" s="125"/>
      <c r="AM651" s="125"/>
      <c r="AN651" s="125"/>
      <c r="AO651" s="125"/>
      <c r="AP651" s="125"/>
      <c r="AQ651" s="125"/>
      <c r="AR651" s="125"/>
      <c r="AS651" s="125"/>
      <c r="AT651" s="125"/>
      <c r="AU651" s="125"/>
      <c r="AV651" s="125"/>
      <c r="AW651" s="125"/>
    </row>
    <row r="652" spans="1:49">
      <c r="A652" s="125"/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25"/>
      <c r="AL652" s="125"/>
      <c r="AM652" s="125"/>
      <c r="AN652" s="125"/>
      <c r="AO652" s="125"/>
      <c r="AP652" s="125"/>
      <c r="AQ652" s="125"/>
      <c r="AR652" s="125"/>
      <c r="AS652" s="125"/>
      <c r="AT652" s="125"/>
      <c r="AU652" s="125"/>
      <c r="AV652" s="125"/>
      <c r="AW652" s="125"/>
    </row>
    <row r="653" spans="1:49">
      <c r="A653" s="125"/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25"/>
      <c r="AL653" s="125"/>
      <c r="AM653" s="125"/>
      <c r="AN653" s="125"/>
      <c r="AO653" s="125"/>
      <c r="AP653" s="125"/>
      <c r="AQ653" s="125"/>
      <c r="AR653" s="125"/>
      <c r="AS653" s="125"/>
      <c r="AT653" s="125"/>
      <c r="AU653" s="125"/>
      <c r="AV653" s="125"/>
      <c r="AW653" s="125"/>
    </row>
    <row r="654" spans="1:49">
      <c r="A654" s="125"/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25"/>
      <c r="AL654" s="125"/>
      <c r="AM654" s="125"/>
      <c r="AN654" s="125"/>
      <c r="AO654" s="125"/>
      <c r="AP654" s="125"/>
      <c r="AQ654" s="125"/>
      <c r="AR654" s="125"/>
      <c r="AS654" s="125"/>
      <c r="AT654" s="125"/>
      <c r="AU654" s="125"/>
      <c r="AV654" s="125"/>
      <c r="AW654" s="125"/>
    </row>
    <row r="655" spans="1:49">
      <c r="A655" s="125"/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25"/>
      <c r="AL655" s="125"/>
      <c r="AM655" s="125"/>
      <c r="AN655" s="125"/>
      <c r="AO655" s="125"/>
      <c r="AP655" s="125"/>
      <c r="AQ655" s="125"/>
      <c r="AR655" s="125"/>
      <c r="AS655" s="125"/>
      <c r="AT655" s="125"/>
      <c r="AU655" s="125"/>
      <c r="AV655" s="125"/>
      <c r="AW655" s="125"/>
    </row>
    <row r="656" spans="1:49">
      <c r="A656" s="125"/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25"/>
      <c r="AL656" s="125"/>
      <c r="AM656" s="125"/>
      <c r="AN656" s="125"/>
      <c r="AO656" s="125"/>
      <c r="AP656" s="125"/>
      <c r="AQ656" s="125"/>
      <c r="AR656" s="125"/>
      <c r="AS656" s="125"/>
      <c r="AT656" s="125"/>
      <c r="AU656" s="125"/>
      <c r="AV656" s="125"/>
      <c r="AW656" s="125"/>
    </row>
    <row r="657" spans="1:49">
      <c r="A657" s="125"/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25"/>
      <c r="AL657" s="125"/>
      <c r="AM657" s="125"/>
      <c r="AN657" s="125"/>
      <c r="AO657" s="125"/>
      <c r="AP657" s="125"/>
      <c r="AQ657" s="125"/>
      <c r="AR657" s="125"/>
      <c r="AS657" s="125"/>
      <c r="AT657" s="125"/>
      <c r="AU657" s="125"/>
      <c r="AV657" s="125"/>
      <c r="AW657" s="125"/>
    </row>
    <row r="658" spans="1:49">
      <c r="A658" s="125"/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25"/>
      <c r="AL658" s="125"/>
      <c r="AM658" s="125"/>
      <c r="AN658" s="125"/>
      <c r="AO658" s="125"/>
      <c r="AP658" s="125"/>
      <c r="AQ658" s="125"/>
      <c r="AR658" s="125"/>
      <c r="AS658" s="125"/>
      <c r="AT658" s="125"/>
      <c r="AU658" s="125"/>
      <c r="AV658" s="125"/>
      <c r="AW658" s="125"/>
    </row>
    <row r="659" spans="1:49">
      <c r="A659" s="125"/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25"/>
      <c r="AL659" s="125"/>
      <c r="AM659" s="125"/>
      <c r="AN659" s="125"/>
      <c r="AO659" s="125"/>
      <c r="AP659" s="125"/>
      <c r="AQ659" s="125"/>
      <c r="AR659" s="125"/>
      <c r="AS659" s="125"/>
      <c r="AT659" s="125"/>
      <c r="AU659" s="125"/>
      <c r="AV659" s="125"/>
      <c r="AW659" s="125"/>
    </row>
    <row r="660" spans="1:49">
      <c r="A660" s="125"/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25"/>
      <c r="AL660" s="125"/>
      <c r="AM660" s="125"/>
      <c r="AN660" s="125"/>
      <c r="AO660" s="125"/>
      <c r="AP660" s="125"/>
      <c r="AQ660" s="125"/>
      <c r="AR660" s="125"/>
      <c r="AS660" s="125"/>
      <c r="AT660" s="125"/>
      <c r="AU660" s="125"/>
      <c r="AV660" s="125"/>
      <c r="AW660" s="125"/>
    </row>
    <row r="661" spans="1:49">
      <c r="A661" s="125"/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25"/>
      <c r="AL661" s="125"/>
      <c r="AM661" s="125"/>
      <c r="AN661" s="125"/>
      <c r="AO661" s="125"/>
      <c r="AP661" s="125"/>
      <c r="AQ661" s="125"/>
      <c r="AR661" s="125"/>
      <c r="AS661" s="125"/>
      <c r="AT661" s="125"/>
      <c r="AU661" s="125"/>
      <c r="AV661" s="125"/>
      <c r="AW661" s="125"/>
    </row>
    <row r="662" spans="1:49">
      <c r="A662" s="125"/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25"/>
      <c r="AL662" s="125"/>
      <c r="AM662" s="125"/>
      <c r="AN662" s="125"/>
      <c r="AO662" s="125"/>
      <c r="AP662" s="125"/>
      <c r="AQ662" s="125"/>
      <c r="AR662" s="125"/>
      <c r="AS662" s="125"/>
      <c r="AT662" s="125"/>
      <c r="AU662" s="125"/>
      <c r="AV662" s="125"/>
      <c r="AW662" s="125"/>
    </row>
    <row r="663" spans="1:49">
      <c r="A663" s="125"/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25"/>
      <c r="AL663" s="125"/>
      <c r="AM663" s="125"/>
      <c r="AN663" s="125"/>
      <c r="AO663" s="125"/>
      <c r="AP663" s="125"/>
      <c r="AQ663" s="125"/>
      <c r="AR663" s="125"/>
      <c r="AS663" s="125"/>
      <c r="AT663" s="125"/>
      <c r="AU663" s="125"/>
      <c r="AV663" s="125"/>
      <c r="AW663" s="125"/>
    </row>
    <row r="664" spans="1:49">
      <c r="A664" s="125"/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25"/>
      <c r="AL664" s="125"/>
      <c r="AM664" s="125"/>
      <c r="AN664" s="125"/>
      <c r="AO664" s="125"/>
      <c r="AP664" s="125"/>
      <c r="AQ664" s="125"/>
      <c r="AR664" s="125"/>
      <c r="AS664" s="125"/>
      <c r="AT664" s="125"/>
      <c r="AU664" s="125"/>
      <c r="AV664" s="125"/>
      <c r="AW664" s="125"/>
    </row>
    <row r="665" spans="1:49">
      <c r="A665" s="125"/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25"/>
      <c r="AL665" s="125"/>
      <c r="AM665" s="125"/>
      <c r="AN665" s="125"/>
      <c r="AO665" s="125"/>
      <c r="AP665" s="125"/>
      <c r="AQ665" s="125"/>
      <c r="AR665" s="125"/>
      <c r="AS665" s="125"/>
      <c r="AT665" s="125"/>
      <c r="AU665" s="125"/>
      <c r="AV665" s="125"/>
      <c r="AW665" s="125"/>
    </row>
    <row r="666" spans="1:49">
      <c r="A666" s="125"/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25"/>
      <c r="AL666" s="125"/>
      <c r="AM666" s="125"/>
      <c r="AN666" s="125"/>
      <c r="AO666" s="125"/>
      <c r="AP666" s="125"/>
      <c r="AQ666" s="125"/>
      <c r="AR666" s="125"/>
      <c r="AS666" s="125"/>
      <c r="AT666" s="125"/>
      <c r="AU666" s="125"/>
      <c r="AV666" s="125"/>
      <c r="AW666" s="125"/>
    </row>
    <row r="667" spans="1:49">
      <c r="A667" s="125"/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25"/>
      <c r="AL667" s="125"/>
      <c r="AM667" s="125"/>
      <c r="AN667" s="125"/>
      <c r="AO667" s="125"/>
      <c r="AP667" s="125"/>
      <c r="AQ667" s="125"/>
      <c r="AR667" s="125"/>
      <c r="AS667" s="125"/>
      <c r="AT667" s="125"/>
      <c r="AU667" s="125"/>
      <c r="AV667" s="125"/>
      <c r="AW667" s="125"/>
    </row>
    <row r="668" spans="1:49">
      <c r="A668" s="125"/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25"/>
      <c r="AL668" s="125"/>
      <c r="AM668" s="125"/>
      <c r="AN668" s="125"/>
      <c r="AO668" s="125"/>
      <c r="AP668" s="125"/>
      <c r="AQ668" s="125"/>
      <c r="AR668" s="125"/>
      <c r="AS668" s="125"/>
      <c r="AT668" s="125"/>
      <c r="AU668" s="125"/>
      <c r="AV668" s="125"/>
      <c r="AW668" s="125"/>
    </row>
    <row r="669" spans="1:49">
      <c r="A669" s="125"/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25"/>
      <c r="AL669" s="125"/>
      <c r="AM669" s="125"/>
      <c r="AN669" s="125"/>
      <c r="AO669" s="125"/>
      <c r="AP669" s="125"/>
      <c r="AQ669" s="125"/>
      <c r="AR669" s="125"/>
      <c r="AS669" s="125"/>
      <c r="AT669" s="125"/>
      <c r="AU669" s="125"/>
      <c r="AV669" s="125"/>
      <c r="AW669" s="125"/>
    </row>
    <row r="670" spans="1:49">
      <c r="A670" s="125"/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25"/>
      <c r="AL670" s="125"/>
      <c r="AM670" s="125"/>
      <c r="AN670" s="125"/>
      <c r="AO670" s="125"/>
      <c r="AP670" s="125"/>
      <c r="AQ670" s="125"/>
      <c r="AR670" s="125"/>
      <c r="AS670" s="125"/>
      <c r="AT670" s="125"/>
      <c r="AU670" s="125"/>
      <c r="AV670" s="125"/>
      <c r="AW670" s="125"/>
    </row>
    <row r="671" spans="1:49">
      <c r="A671" s="125"/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25"/>
      <c r="AL671" s="125"/>
      <c r="AM671" s="125"/>
      <c r="AN671" s="125"/>
      <c r="AO671" s="125"/>
      <c r="AP671" s="125"/>
      <c r="AQ671" s="125"/>
      <c r="AR671" s="125"/>
      <c r="AS671" s="125"/>
      <c r="AT671" s="125"/>
      <c r="AU671" s="125"/>
      <c r="AV671" s="125"/>
      <c r="AW671" s="125"/>
    </row>
    <row r="672" spans="1:49">
      <c r="A672" s="125"/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25"/>
      <c r="AL672" s="125"/>
      <c r="AM672" s="125"/>
      <c r="AN672" s="125"/>
      <c r="AO672" s="125"/>
      <c r="AP672" s="125"/>
      <c r="AQ672" s="125"/>
      <c r="AR672" s="125"/>
      <c r="AS672" s="125"/>
      <c r="AT672" s="125"/>
      <c r="AU672" s="125"/>
      <c r="AV672" s="125"/>
      <c r="AW672" s="125"/>
    </row>
    <row r="673" spans="1:49">
      <c r="A673" s="125"/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25"/>
      <c r="AL673" s="125"/>
      <c r="AM673" s="125"/>
      <c r="AN673" s="125"/>
      <c r="AO673" s="125"/>
      <c r="AP673" s="125"/>
      <c r="AQ673" s="125"/>
      <c r="AR673" s="125"/>
      <c r="AS673" s="125"/>
      <c r="AT673" s="125"/>
      <c r="AU673" s="125"/>
      <c r="AV673" s="125"/>
      <c r="AW673" s="125"/>
    </row>
    <row r="674" spans="1:49">
      <c r="A674" s="125"/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25"/>
      <c r="AL674" s="125"/>
      <c r="AM674" s="125"/>
      <c r="AN674" s="125"/>
      <c r="AO674" s="125"/>
      <c r="AP674" s="125"/>
      <c r="AQ674" s="125"/>
      <c r="AR674" s="125"/>
      <c r="AS674" s="125"/>
      <c r="AT674" s="125"/>
      <c r="AU674" s="125"/>
      <c r="AV674" s="125"/>
      <c r="AW674" s="125"/>
    </row>
    <row r="675" spans="1:49">
      <c r="A675" s="125"/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25"/>
      <c r="AL675" s="125"/>
      <c r="AM675" s="125"/>
      <c r="AN675" s="125"/>
      <c r="AO675" s="125"/>
      <c r="AP675" s="125"/>
      <c r="AQ675" s="125"/>
      <c r="AR675" s="125"/>
      <c r="AS675" s="125"/>
      <c r="AT675" s="125"/>
      <c r="AU675" s="125"/>
      <c r="AV675" s="125"/>
      <c r="AW675" s="125"/>
    </row>
    <row r="676" spans="1:49">
      <c r="A676" s="125"/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25"/>
      <c r="AL676" s="125"/>
      <c r="AM676" s="125"/>
      <c r="AN676" s="125"/>
      <c r="AO676" s="125"/>
      <c r="AP676" s="125"/>
      <c r="AQ676" s="125"/>
      <c r="AR676" s="125"/>
      <c r="AS676" s="125"/>
      <c r="AT676" s="125"/>
      <c r="AU676" s="125"/>
      <c r="AV676" s="125"/>
      <c r="AW676" s="125"/>
    </row>
    <row r="677" spans="1:49">
      <c r="A677" s="125"/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25"/>
      <c r="AL677" s="125"/>
      <c r="AM677" s="125"/>
      <c r="AN677" s="125"/>
      <c r="AO677" s="125"/>
      <c r="AP677" s="125"/>
      <c r="AQ677" s="125"/>
      <c r="AR677" s="125"/>
      <c r="AS677" s="125"/>
      <c r="AT677" s="125"/>
      <c r="AU677" s="125"/>
      <c r="AV677" s="125"/>
      <c r="AW677" s="125"/>
    </row>
    <row r="678" spans="1:49">
      <c r="A678" s="125"/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25"/>
      <c r="AL678" s="125"/>
      <c r="AM678" s="125"/>
      <c r="AN678" s="125"/>
      <c r="AO678" s="125"/>
      <c r="AP678" s="125"/>
      <c r="AQ678" s="125"/>
      <c r="AR678" s="125"/>
      <c r="AS678" s="125"/>
      <c r="AT678" s="125"/>
      <c r="AU678" s="125"/>
      <c r="AV678" s="125"/>
      <c r="AW678" s="125"/>
    </row>
    <row r="679" spans="1:49">
      <c r="A679" s="125"/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25"/>
      <c r="AL679" s="125"/>
      <c r="AM679" s="125"/>
      <c r="AN679" s="125"/>
      <c r="AO679" s="125"/>
      <c r="AP679" s="125"/>
      <c r="AQ679" s="125"/>
      <c r="AR679" s="125"/>
      <c r="AS679" s="125"/>
      <c r="AT679" s="125"/>
      <c r="AU679" s="125"/>
      <c r="AV679" s="125"/>
      <c r="AW679" s="125"/>
    </row>
    <row r="680" spans="1:49">
      <c r="A680" s="125"/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25"/>
      <c r="AL680" s="125"/>
      <c r="AM680" s="125"/>
      <c r="AN680" s="125"/>
      <c r="AO680" s="125"/>
      <c r="AP680" s="125"/>
      <c r="AQ680" s="125"/>
      <c r="AR680" s="125"/>
      <c r="AS680" s="125"/>
      <c r="AT680" s="125"/>
      <c r="AU680" s="125"/>
      <c r="AV680" s="125"/>
      <c r="AW680" s="125"/>
    </row>
    <row r="681" spans="1:49">
      <c r="A681" s="125"/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25"/>
      <c r="AL681" s="125"/>
      <c r="AM681" s="125"/>
      <c r="AN681" s="125"/>
      <c r="AO681" s="125"/>
      <c r="AP681" s="125"/>
      <c r="AQ681" s="125"/>
      <c r="AR681" s="125"/>
      <c r="AS681" s="125"/>
      <c r="AT681" s="125"/>
      <c r="AU681" s="125"/>
      <c r="AV681" s="125"/>
      <c r="AW681" s="125"/>
    </row>
    <row r="682" spans="1:49">
      <c r="A682" s="125"/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25"/>
      <c r="AL682" s="125"/>
      <c r="AM682" s="125"/>
      <c r="AN682" s="125"/>
      <c r="AO682" s="125"/>
      <c r="AP682" s="125"/>
      <c r="AQ682" s="125"/>
      <c r="AR682" s="125"/>
      <c r="AS682" s="125"/>
      <c r="AT682" s="125"/>
      <c r="AU682" s="125"/>
      <c r="AV682" s="125"/>
      <c r="AW682" s="125"/>
    </row>
    <row r="683" spans="1:49">
      <c r="A683" s="125"/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25"/>
      <c r="AL683" s="125"/>
      <c r="AM683" s="125"/>
      <c r="AN683" s="125"/>
      <c r="AO683" s="125"/>
      <c r="AP683" s="125"/>
      <c r="AQ683" s="125"/>
      <c r="AR683" s="125"/>
      <c r="AS683" s="125"/>
      <c r="AT683" s="125"/>
      <c r="AU683" s="125"/>
      <c r="AV683" s="125"/>
      <c r="AW683" s="125"/>
    </row>
    <row r="684" spans="1:49">
      <c r="A684" s="125"/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25"/>
      <c r="AL684" s="125"/>
      <c r="AM684" s="125"/>
      <c r="AN684" s="125"/>
      <c r="AO684" s="125"/>
      <c r="AP684" s="125"/>
      <c r="AQ684" s="125"/>
      <c r="AR684" s="125"/>
      <c r="AS684" s="125"/>
      <c r="AT684" s="125"/>
      <c r="AU684" s="125"/>
      <c r="AV684" s="125"/>
      <c r="AW684" s="125"/>
    </row>
    <row r="685" spans="1:49">
      <c r="A685" s="125"/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25"/>
      <c r="AL685" s="125"/>
      <c r="AM685" s="125"/>
      <c r="AN685" s="125"/>
      <c r="AO685" s="125"/>
      <c r="AP685" s="125"/>
      <c r="AQ685" s="125"/>
      <c r="AR685" s="125"/>
      <c r="AS685" s="125"/>
      <c r="AT685" s="125"/>
      <c r="AU685" s="125"/>
      <c r="AV685" s="125"/>
      <c r="AW685" s="125"/>
    </row>
    <row r="686" spans="1:49">
      <c r="A686" s="125"/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25"/>
      <c r="AL686" s="125"/>
      <c r="AM686" s="125"/>
      <c r="AN686" s="125"/>
      <c r="AO686" s="125"/>
      <c r="AP686" s="125"/>
      <c r="AQ686" s="125"/>
      <c r="AR686" s="125"/>
      <c r="AS686" s="125"/>
      <c r="AT686" s="125"/>
      <c r="AU686" s="125"/>
      <c r="AV686" s="125"/>
      <c r="AW686" s="125"/>
    </row>
    <row r="687" spans="1:49">
      <c r="A687" s="125"/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25"/>
      <c r="AL687" s="125"/>
      <c r="AM687" s="125"/>
      <c r="AN687" s="125"/>
      <c r="AO687" s="125"/>
      <c r="AP687" s="125"/>
      <c r="AQ687" s="125"/>
      <c r="AR687" s="125"/>
      <c r="AS687" s="125"/>
      <c r="AT687" s="125"/>
      <c r="AU687" s="125"/>
      <c r="AV687" s="125"/>
      <c r="AW687" s="125"/>
    </row>
    <row r="688" spans="1:49">
      <c r="A688" s="125"/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25"/>
      <c r="AL688" s="125"/>
      <c r="AM688" s="125"/>
      <c r="AN688" s="125"/>
      <c r="AO688" s="125"/>
      <c r="AP688" s="125"/>
      <c r="AQ688" s="125"/>
      <c r="AR688" s="125"/>
      <c r="AS688" s="125"/>
      <c r="AT688" s="125"/>
      <c r="AU688" s="125"/>
      <c r="AV688" s="125"/>
      <c r="AW688" s="125"/>
    </row>
    <row r="689" spans="1:49">
      <c r="A689" s="125"/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25"/>
      <c r="AL689" s="125"/>
      <c r="AM689" s="125"/>
      <c r="AN689" s="125"/>
      <c r="AO689" s="125"/>
      <c r="AP689" s="125"/>
      <c r="AQ689" s="125"/>
      <c r="AR689" s="125"/>
      <c r="AS689" s="125"/>
      <c r="AT689" s="125"/>
      <c r="AU689" s="125"/>
      <c r="AV689" s="125"/>
      <c r="AW689" s="125"/>
    </row>
    <row r="690" spans="1:49">
      <c r="A690" s="125"/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25"/>
      <c r="AL690" s="125"/>
      <c r="AM690" s="125"/>
      <c r="AN690" s="125"/>
      <c r="AO690" s="125"/>
      <c r="AP690" s="125"/>
      <c r="AQ690" s="125"/>
      <c r="AR690" s="125"/>
      <c r="AS690" s="125"/>
      <c r="AT690" s="125"/>
      <c r="AU690" s="125"/>
      <c r="AV690" s="125"/>
      <c r="AW690" s="125"/>
    </row>
    <row r="691" spans="1:49">
      <c r="A691" s="125"/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25"/>
      <c r="AL691" s="125"/>
      <c r="AM691" s="125"/>
      <c r="AN691" s="125"/>
      <c r="AO691" s="125"/>
      <c r="AP691" s="125"/>
      <c r="AQ691" s="125"/>
      <c r="AR691" s="125"/>
      <c r="AS691" s="125"/>
      <c r="AT691" s="125"/>
      <c r="AU691" s="125"/>
      <c r="AV691" s="125"/>
      <c r="AW691" s="125"/>
    </row>
    <row r="692" spans="1:49">
      <c r="A692" s="125"/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25"/>
      <c r="AL692" s="125"/>
      <c r="AM692" s="125"/>
      <c r="AN692" s="125"/>
      <c r="AO692" s="125"/>
      <c r="AP692" s="125"/>
      <c r="AQ692" s="125"/>
      <c r="AR692" s="125"/>
      <c r="AS692" s="125"/>
      <c r="AT692" s="125"/>
      <c r="AU692" s="125"/>
      <c r="AV692" s="125"/>
      <c r="AW692" s="125"/>
    </row>
    <row r="693" spans="1:49">
      <c r="A693" s="125"/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25"/>
      <c r="AL693" s="125"/>
      <c r="AM693" s="125"/>
      <c r="AN693" s="125"/>
      <c r="AO693" s="125"/>
      <c r="AP693" s="125"/>
      <c r="AQ693" s="125"/>
      <c r="AR693" s="125"/>
      <c r="AS693" s="125"/>
      <c r="AT693" s="125"/>
      <c r="AU693" s="125"/>
      <c r="AV693" s="125"/>
      <c r="AW693" s="125"/>
    </row>
    <row r="694" spans="1:49">
      <c r="A694" s="125"/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25"/>
      <c r="AL694" s="125"/>
      <c r="AM694" s="125"/>
      <c r="AN694" s="125"/>
      <c r="AO694" s="125"/>
      <c r="AP694" s="125"/>
      <c r="AQ694" s="125"/>
      <c r="AR694" s="125"/>
      <c r="AS694" s="125"/>
      <c r="AT694" s="125"/>
      <c r="AU694" s="125"/>
      <c r="AV694" s="125"/>
      <c r="AW694" s="125"/>
    </row>
    <row r="695" spans="1:49">
      <c r="A695" s="125"/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25"/>
      <c r="AL695" s="125"/>
      <c r="AM695" s="125"/>
      <c r="AN695" s="125"/>
      <c r="AO695" s="125"/>
      <c r="AP695" s="125"/>
      <c r="AQ695" s="125"/>
      <c r="AR695" s="125"/>
      <c r="AS695" s="125"/>
      <c r="AT695" s="125"/>
      <c r="AU695" s="125"/>
      <c r="AV695" s="125"/>
      <c r="AW695" s="125"/>
    </row>
  </sheetData>
  <mergeCells count="3">
    <mergeCell ref="A1:A2"/>
    <mergeCell ref="B1:B2"/>
    <mergeCell ref="C1:E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71"/>
  <sheetViews>
    <sheetView workbookViewId="0">
      <selection activeCell="B2" sqref="B2"/>
    </sheetView>
  </sheetViews>
  <sheetFormatPr baseColWidth="10" defaultRowHeight="12.75"/>
  <cols>
    <col min="1" max="1" width="28.140625" customWidth="1"/>
    <col min="2" max="2" width="19.85546875" customWidth="1"/>
  </cols>
  <sheetData>
    <row r="1" spans="1:65" ht="56.25" customHeight="1" thickBot="1">
      <c r="A1" s="75" t="s">
        <v>0</v>
      </c>
      <c r="B1" s="249" t="s">
        <v>292</v>
      </c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</row>
    <row r="2" spans="1:65" ht="13.5" thickTop="1">
      <c r="A2" s="63" t="s">
        <v>1</v>
      </c>
      <c r="B2" s="250">
        <v>46.9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25"/>
      <c r="BJ2" s="125"/>
      <c r="BK2" s="125"/>
      <c r="BL2" s="125"/>
      <c r="BM2" s="125"/>
    </row>
    <row r="3" spans="1:65">
      <c r="A3" s="64" t="s">
        <v>2</v>
      </c>
      <c r="B3" s="251">
        <v>980.9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</row>
    <row r="4" spans="1:65">
      <c r="A4" s="64" t="s">
        <v>3</v>
      </c>
      <c r="B4" s="251">
        <v>694.5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</row>
    <row r="5" spans="1:65">
      <c r="A5" s="64" t="s">
        <v>4</v>
      </c>
      <c r="B5" s="251">
        <v>190.5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</row>
    <row r="6" spans="1:65">
      <c r="A6" s="64" t="s">
        <v>5</v>
      </c>
      <c r="B6" s="251">
        <v>4539.2</v>
      </c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</row>
    <row r="7" spans="1:65">
      <c r="A7" s="64" t="s">
        <v>6</v>
      </c>
      <c r="B7" s="251">
        <v>224</v>
      </c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</row>
    <row r="8" spans="1:65">
      <c r="A8" s="64" t="s">
        <v>7</v>
      </c>
      <c r="B8" s="251">
        <v>2688.6</v>
      </c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</row>
    <row r="9" spans="1:65">
      <c r="A9" s="64" t="s">
        <v>8</v>
      </c>
      <c r="B9" s="251">
        <v>466.7</v>
      </c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</row>
    <row r="10" spans="1:65">
      <c r="A10" s="64" t="s">
        <v>9</v>
      </c>
      <c r="B10" s="251">
        <v>1140.9000000000001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</row>
    <row r="11" spans="1:65">
      <c r="A11" s="64" t="s">
        <v>10</v>
      </c>
      <c r="B11" s="251">
        <v>104.3</v>
      </c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</row>
    <row r="12" spans="1:65">
      <c r="A12" s="64" t="s">
        <v>11</v>
      </c>
      <c r="B12" s="251">
        <v>1007.4</v>
      </c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</row>
    <row r="13" spans="1:65">
      <c r="A13" s="64" t="s">
        <v>12</v>
      </c>
      <c r="B13" s="251">
        <v>4265.7</v>
      </c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</row>
    <row r="14" spans="1:65">
      <c r="A14" s="64" t="s">
        <v>13</v>
      </c>
      <c r="B14" s="251">
        <v>138.69999999999999</v>
      </c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</row>
    <row r="15" spans="1:65">
      <c r="A15" s="64" t="s">
        <v>14</v>
      </c>
      <c r="B15" s="251">
        <v>5053.7</v>
      </c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</row>
    <row r="16" spans="1:65">
      <c r="A16" s="64" t="s">
        <v>15</v>
      </c>
      <c r="B16" s="251">
        <v>720.7</v>
      </c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</row>
    <row r="17" spans="1:65">
      <c r="A17" s="64" t="s">
        <v>16</v>
      </c>
      <c r="B17" s="251">
        <v>614.70000000000005</v>
      </c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</row>
    <row r="18" spans="1:65">
      <c r="A18" s="64" t="s">
        <v>17</v>
      </c>
      <c r="B18" s="251">
        <v>7068.3</v>
      </c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</row>
    <row r="19" spans="1:65">
      <c r="A19" s="64" t="s">
        <v>18</v>
      </c>
      <c r="B19" s="251">
        <v>1032</v>
      </c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</row>
    <row r="20" spans="1:65">
      <c r="A20" s="64" t="s">
        <v>19</v>
      </c>
      <c r="B20" s="251">
        <v>1888.6</v>
      </c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</row>
    <row r="21" spans="1:65">
      <c r="A21" s="64" t="s">
        <v>20</v>
      </c>
      <c r="B21" s="251">
        <v>149.4</v>
      </c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</row>
    <row r="22" spans="1:65">
      <c r="A22" s="64" t="s">
        <v>21</v>
      </c>
      <c r="B22" s="251">
        <v>2478.8000000000002</v>
      </c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</row>
    <row r="23" spans="1:65">
      <c r="A23" s="64" t="s">
        <v>22</v>
      </c>
      <c r="B23" s="251">
        <v>387.9</v>
      </c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</row>
    <row r="24" spans="1:65">
      <c r="A24" s="64" t="s">
        <v>23</v>
      </c>
      <c r="B24" s="251">
        <v>1306.7</v>
      </c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</row>
    <row r="25" spans="1:65">
      <c r="A25" s="64" t="s">
        <v>24</v>
      </c>
      <c r="B25" s="251">
        <v>184.5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</row>
    <row r="26" spans="1:65">
      <c r="A26" s="64" t="s">
        <v>25</v>
      </c>
      <c r="B26" s="251">
        <v>118.4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</row>
    <row r="27" spans="1:65">
      <c r="A27" s="64" t="s">
        <v>26</v>
      </c>
      <c r="B27" s="251">
        <v>496.6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</row>
    <row r="28" spans="1:65">
      <c r="A28" s="64" t="s">
        <v>27</v>
      </c>
      <c r="B28" s="251">
        <v>170.6</v>
      </c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</row>
    <row r="29" spans="1:65">
      <c r="A29" s="64" t="s">
        <v>28</v>
      </c>
      <c r="B29" s="251">
        <v>443.2</v>
      </c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</row>
    <row r="30" spans="1:65">
      <c r="A30" s="64" t="s">
        <v>29</v>
      </c>
      <c r="B30" s="251">
        <v>127.8</v>
      </c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</row>
    <row r="31" spans="1:65">
      <c r="A31" s="64" t="s">
        <v>30</v>
      </c>
      <c r="B31" s="251">
        <v>560.5</v>
      </c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</row>
    <row r="32" spans="1:65">
      <c r="A32" s="64" t="s">
        <v>31</v>
      </c>
      <c r="B32" s="251">
        <v>247.3</v>
      </c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</row>
    <row r="33" spans="1:65">
      <c r="A33" s="64" t="s">
        <v>32</v>
      </c>
      <c r="B33" s="251">
        <v>3428</v>
      </c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</row>
    <row r="34" spans="1:65">
      <c r="A34" s="64" t="s">
        <v>33</v>
      </c>
      <c r="B34" s="251">
        <v>2509.1999999999998</v>
      </c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</row>
    <row r="35" spans="1:65">
      <c r="A35" s="64" t="s">
        <v>34</v>
      </c>
      <c r="B35" s="251">
        <v>264.89999999999998</v>
      </c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</row>
    <row r="36" spans="1:65">
      <c r="A36" s="64" t="s">
        <v>35</v>
      </c>
      <c r="B36" s="251">
        <v>207.9</v>
      </c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</row>
    <row r="37" spans="1:65">
      <c r="A37" s="64" t="s">
        <v>36</v>
      </c>
      <c r="B37" s="251">
        <v>997.9</v>
      </c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</row>
    <row r="38" spans="1:65">
      <c r="A38" s="64" t="s">
        <v>37</v>
      </c>
      <c r="B38" s="251">
        <v>3860</v>
      </c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</row>
    <row r="39" spans="1:65">
      <c r="A39" s="64" t="s">
        <v>38</v>
      </c>
      <c r="B39" s="251">
        <v>1869</v>
      </c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</row>
    <row r="40" spans="1:65">
      <c r="A40" s="64" t="s">
        <v>39</v>
      </c>
      <c r="B40" s="251">
        <v>324.39999999999998</v>
      </c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</row>
    <row r="41" spans="1:65">
      <c r="A41" s="64" t="s">
        <v>40</v>
      </c>
      <c r="B41" s="251">
        <v>1171.2</v>
      </c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</row>
    <row r="42" spans="1:65">
      <c r="A42" s="64" t="s">
        <v>41</v>
      </c>
      <c r="B42" s="251">
        <v>322.8</v>
      </c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</row>
    <row r="43" spans="1:65">
      <c r="A43" s="64" t="s">
        <v>42</v>
      </c>
      <c r="B43" s="251">
        <v>1341</v>
      </c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</row>
    <row r="44" spans="1:65">
      <c r="A44" s="64" t="s">
        <v>43</v>
      </c>
      <c r="B44" s="251">
        <v>683.1</v>
      </c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</row>
    <row r="45" spans="1:65">
      <c r="A45" s="64" t="s">
        <v>44</v>
      </c>
      <c r="B45" s="251">
        <v>1541.5</v>
      </c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</row>
    <row r="46" spans="1:65">
      <c r="A46" s="64" t="s">
        <v>45</v>
      </c>
      <c r="B46" s="251">
        <v>1667.4</v>
      </c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</row>
    <row r="47" spans="1:65">
      <c r="A47" s="64" t="s">
        <v>46</v>
      </c>
      <c r="B47" s="251">
        <v>60.1</v>
      </c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</row>
    <row r="48" spans="1:65">
      <c r="A48" s="64" t="s">
        <v>47</v>
      </c>
      <c r="B48" s="251">
        <v>70.8</v>
      </c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</row>
    <row r="49" spans="1:65">
      <c r="A49" s="64" t="s">
        <v>48</v>
      </c>
      <c r="B49" s="251">
        <v>915.8</v>
      </c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</row>
    <row r="50" spans="1:65">
      <c r="A50" s="64" t="s">
        <v>49</v>
      </c>
      <c r="B50" s="251">
        <v>739.2</v>
      </c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</row>
    <row r="51" spans="1:65">
      <c r="A51" s="64" t="s">
        <v>50</v>
      </c>
      <c r="B51" s="251">
        <v>1764.9</v>
      </c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</row>
    <row r="52" spans="1:65">
      <c r="A52" s="64" t="s">
        <v>51</v>
      </c>
      <c r="B52" s="251">
        <v>879.3</v>
      </c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</row>
    <row r="53" spans="1:65" ht="13.5" thickBot="1">
      <c r="A53" s="72" t="s">
        <v>52</v>
      </c>
      <c r="B53" s="252">
        <f t="shared" ref="B53" si="0">SUM(B2:B52)</f>
        <v>64156.400000000016</v>
      </c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</row>
    <row r="54" spans="1:65" ht="13.5" thickTop="1">
      <c r="A54" s="71"/>
      <c r="B54" s="253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</row>
    <row r="55" spans="1:65">
      <c r="A55" s="71" t="s">
        <v>293</v>
      </c>
      <c r="B55" s="253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</row>
    <row r="56" spans="1:65">
      <c r="A56" s="125"/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</row>
    <row r="57" spans="1:65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</row>
    <row r="58" spans="1:65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</row>
    <row r="59" spans="1:65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</row>
    <row r="60" spans="1:65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</row>
    <row r="61" spans="1:65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</row>
    <row r="62" spans="1:65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</row>
    <row r="63" spans="1:65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</row>
    <row r="64" spans="1:65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</row>
    <row r="65" spans="1:65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  <c r="BL65" s="125"/>
      <c r="BM65" s="125"/>
    </row>
    <row r="66" spans="1:65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</row>
    <row r="67" spans="1:65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  <c r="BL67" s="125"/>
      <c r="BM67" s="125"/>
    </row>
    <row r="68" spans="1:65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</row>
    <row r="69" spans="1:65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  <c r="BL69" s="125"/>
      <c r="BM69" s="125"/>
    </row>
    <row r="70" spans="1:65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</row>
    <row r="71" spans="1:65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  <c r="BL71" s="125"/>
      <c r="BM71" s="125"/>
    </row>
    <row r="72" spans="1:65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</row>
    <row r="73" spans="1:65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</row>
    <row r="74" spans="1:65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</row>
    <row r="75" spans="1:65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</row>
    <row r="76" spans="1:65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</row>
    <row r="77" spans="1:65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</row>
    <row r="78" spans="1:65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</row>
    <row r="79" spans="1:65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  <c r="BL79" s="125"/>
      <c r="BM79" s="125"/>
    </row>
    <row r="80" spans="1:65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</row>
    <row r="81" spans="1:65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  <c r="BL81" s="125"/>
      <c r="BM81" s="125"/>
    </row>
    <row r="82" spans="1:65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</row>
    <row r="83" spans="1:65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/>
      <c r="BM83" s="125"/>
    </row>
    <row r="84" spans="1:65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</row>
    <row r="85" spans="1:65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</row>
    <row r="86" spans="1:65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</row>
    <row r="87" spans="1:65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  <c r="BL87" s="125"/>
      <c r="BM87" s="125"/>
    </row>
    <row r="88" spans="1:65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</row>
    <row r="89" spans="1:65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</row>
    <row r="90" spans="1:65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</row>
    <row r="91" spans="1:65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</row>
    <row r="92" spans="1:65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</row>
    <row r="93" spans="1:65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</row>
    <row r="94" spans="1:65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</row>
    <row r="95" spans="1:65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</row>
    <row r="96" spans="1:65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</row>
    <row r="97" spans="1:65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</row>
    <row r="98" spans="1:65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</row>
    <row r="99" spans="1:65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</row>
    <row r="100" spans="1:65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</row>
    <row r="101" spans="1:65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</row>
    <row r="102" spans="1:65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</row>
    <row r="103" spans="1:65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/>
      <c r="BM103" s="125"/>
    </row>
    <row r="104" spans="1:65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</row>
    <row r="105" spans="1:65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</row>
    <row r="106" spans="1:65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</row>
    <row r="107" spans="1:65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/>
    </row>
    <row r="108" spans="1:65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</row>
    <row r="109" spans="1:65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</row>
    <row r="110" spans="1:65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</row>
    <row r="111" spans="1:65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</row>
    <row r="112" spans="1:65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</row>
    <row r="113" spans="1:65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</row>
    <row r="114" spans="1:65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</row>
    <row r="115" spans="1:65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</row>
    <row r="116" spans="1:65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</row>
    <row r="117" spans="1:65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</row>
    <row r="118" spans="1:65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</row>
    <row r="119" spans="1:65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</row>
    <row r="120" spans="1:65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</row>
    <row r="121" spans="1:65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</row>
    <row r="122" spans="1:65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</row>
    <row r="123" spans="1:65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</row>
    <row r="124" spans="1:65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</row>
    <row r="125" spans="1:65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</row>
    <row r="126" spans="1:65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</row>
    <row r="127" spans="1:65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</row>
    <row r="128" spans="1:65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</row>
    <row r="129" spans="1:65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</row>
    <row r="130" spans="1:65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</row>
    <row r="131" spans="1:65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</row>
    <row r="132" spans="1:65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</row>
    <row r="133" spans="1:65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</row>
    <row r="134" spans="1:65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</row>
    <row r="135" spans="1:65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</row>
    <row r="136" spans="1:65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</row>
    <row r="137" spans="1:65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</row>
    <row r="138" spans="1:65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</row>
    <row r="139" spans="1:65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</row>
    <row r="140" spans="1:65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</row>
    <row r="141" spans="1:65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</row>
    <row r="142" spans="1:65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</row>
    <row r="143" spans="1:65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</row>
    <row r="144" spans="1:65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</row>
    <row r="145" spans="1:65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</row>
    <row r="146" spans="1:65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</row>
    <row r="147" spans="1:65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</row>
    <row r="148" spans="1:65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</row>
    <row r="149" spans="1:65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/>
      <c r="BM149" s="125"/>
    </row>
    <row r="150" spans="1:65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</row>
    <row r="151" spans="1:65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</row>
    <row r="152" spans="1:65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</row>
    <row r="153" spans="1:65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</row>
    <row r="154" spans="1:65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</row>
    <row r="155" spans="1:65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</row>
    <row r="156" spans="1:65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</row>
    <row r="157" spans="1:65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</row>
    <row r="158" spans="1:65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</row>
    <row r="159" spans="1:65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</row>
    <row r="160" spans="1:65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</row>
    <row r="161" spans="1:65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</row>
    <row r="162" spans="1:65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</row>
    <row r="163" spans="1:65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</row>
    <row r="164" spans="1:65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</row>
    <row r="165" spans="1:65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</row>
    <row r="166" spans="1:65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</row>
    <row r="167" spans="1:65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</row>
    <row r="168" spans="1:65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</row>
    <row r="169" spans="1:65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</row>
    <row r="170" spans="1:65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</row>
    <row r="171" spans="1:65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</row>
    <row r="172" spans="1:65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</row>
    <row r="173" spans="1:65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</row>
    <row r="174" spans="1:65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</row>
    <row r="175" spans="1:65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</row>
    <row r="176" spans="1:65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</row>
    <row r="177" spans="1:65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</row>
    <row r="178" spans="1:65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</row>
    <row r="179" spans="1:65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</row>
    <row r="180" spans="1:65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</row>
    <row r="181" spans="1:65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</row>
    <row r="182" spans="1:65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</row>
    <row r="183" spans="1:65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</row>
    <row r="184" spans="1:65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</row>
    <row r="185" spans="1:65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/>
      <c r="BI185" s="125"/>
      <c r="BJ185" s="125"/>
      <c r="BK185" s="125"/>
      <c r="BL185" s="125"/>
      <c r="BM185" s="125"/>
    </row>
    <row r="186" spans="1:65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</row>
    <row r="187" spans="1:65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25"/>
      <c r="BM187" s="125"/>
    </row>
    <row r="188" spans="1:65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</row>
    <row r="189" spans="1:65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25"/>
      <c r="BM189" s="125"/>
    </row>
    <row r="190" spans="1:65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</row>
    <row r="191" spans="1:65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25"/>
      <c r="BM191" s="125"/>
    </row>
    <row r="192" spans="1:65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</row>
    <row r="193" spans="1:65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</row>
    <row r="194" spans="1:65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</row>
    <row r="195" spans="1:65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</row>
    <row r="196" spans="1:65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</row>
    <row r="197" spans="1:65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</row>
    <row r="198" spans="1:65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</row>
    <row r="199" spans="1:65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</row>
    <row r="200" spans="1:65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</row>
    <row r="201" spans="1:65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</row>
    <row r="202" spans="1:65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</row>
    <row r="203" spans="1:65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</row>
    <row r="204" spans="1:65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</row>
    <row r="205" spans="1:65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</row>
    <row r="206" spans="1:65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</row>
    <row r="207" spans="1:65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</row>
    <row r="208" spans="1:65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</row>
    <row r="209" spans="1:65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  <c r="BL209" s="125"/>
      <c r="BM209" s="125"/>
    </row>
    <row r="210" spans="1:65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</row>
    <row r="211" spans="1:65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  <c r="BL211" s="125"/>
      <c r="BM211" s="125"/>
    </row>
    <row r="212" spans="1:65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</row>
    <row r="213" spans="1:65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  <c r="BL213" s="125"/>
      <c r="BM213" s="125"/>
    </row>
    <row r="214" spans="1:65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</row>
    <row r="215" spans="1:65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  <c r="BL215" s="125"/>
      <c r="BM215" s="125"/>
    </row>
    <row r="216" spans="1:65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</row>
    <row r="217" spans="1:65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  <c r="BL217" s="125"/>
      <c r="BM217" s="125"/>
    </row>
    <row r="218" spans="1:65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</row>
    <row r="219" spans="1:65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  <c r="BL219" s="125"/>
      <c r="BM219" s="125"/>
    </row>
    <row r="220" spans="1:65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</row>
    <row r="221" spans="1:65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  <c r="BL221" s="125"/>
      <c r="BM221" s="125"/>
    </row>
    <row r="222" spans="1:65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</row>
    <row r="223" spans="1:65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  <c r="BL223" s="125"/>
      <c r="BM223" s="125"/>
    </row>
    <row r="224" spans="1:65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</row>
    <row r="225" spans="1:65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  <c r="BL225" s="125"/>
      <c r="BM225" s="125"/>
    </row>
    <row r="226" spans="1:65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</row>
    <row r="227" spans="1:65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/>
      <c r="AZ227" s="125"/>
      <c r="BA227" s="125"/>
      <c r="BB227" s="125"/>
      <c r="BC227" s="125"/>
      <c r="BD227" s="125"/>
      <c r="BE227" s="125"/>
      <c r="BF227" s="125"/>
      <c r="BG227" s="125"/>
      <c r="BH227" s="125"/>
      <c r="BI227" s="125"/>
      <c r="BJ227" s="125"/>
      <c r="BK227" s="125"/>
      <c r="BL227" s="125"/>
      <c r="BM227" s="125"/>
    </row>
    <row r="228" spans="1:65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/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</row>
    <row r="229" spans="1:65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  <c r="BL229" s="125"/>
      <c r="BM229" s="125"/>
    </row>
    <row r="230" spans="1:65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  <c r="BL230" s="125"/>
      <c r="BM230" s="125"/>
    </row>
    <row r="231" spans="1:65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/>
      <c r="AZ231" s="125"/>
      <c r="BA231" s="125"/>
      <c r="BB231" s="125"/>
      <c r="BC231" s="125"/>
      <c r="BD231" s="125"/>
      <c r="BE231" s="125"/>
      <c r="BF231" s="125"/>
      <c r="BG231" s="125"/>
      <c r="BH231" s="125"/>
      <c r="BI231" s="125"/>
      <c r="BJ231" s="125"/>
      <c r="BK231" s="125"/>
      <c r="BL231" s="125"/>
      <c r="BM231" s="125"/>
    </row>
    <row r="232" spans="1:65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</row>
    <row r="233" spans="1:65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  <c r="BL233" s="125"/>
      <c r="BM233" s="125"/>
    </row>
    <row r="234" spans="1:65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</row>
    <row r="235" spans="1:65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</row>
    <row r="236" spans="1:65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/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</row>
    <row r="237" spans="1:65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  <c r="BL237" s="125"/>
      <c r="BM237" s="125"/>
    </row>
    <row r="238" spans="1:65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  <c r="BL238" s="125"/>
      <c r="BM238" s="125"/>
    </row>
    <row r="239" spans="1:65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  <c r="BL239" s="125"/>
      <c r="BM239" s="125"/>
    </row>
    <row r="240" spans="1:65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</row>
    <row r="241" spans="1:65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/>
      <c r="AT241" s="125"/>
      <c r="AU241" s="125"/>
      <c r="AV241" s="125"/>
      <c r="AW241" s="125"/>
      <c r="AX241" s="125"/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  <c r="BL241" s="125"/>
      <c r="BM241" s="125"/>
    </row>
    <row r="242" spans="1:65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</row>
    <row r="243" spans="1:65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  <c r="BL243" s="125"/>
      <c r="BM243" s="125"/>
    </row>
    <row r="244" spans="1:65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</row>
    <row r="245" spans="1:65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/>
      <c r="AV245" s="125"/>
      <c r="AW245" s="125"/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  <c r="BL245" s="125"/>
      <c r="BM245" s="125"/>
    </row>
    <row r="246" spans="1:65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  <c r="BL246" s="125"/>
      <c r="BM246" s="125"/>
    </row>
    <row r="247" spans="1:65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/>
      <c r="BE247" s="125"/>
      <c r="BF247" s="125"/>
      <c r="BG247" s="125"/>
      <c r="BH247" s="125"/>
      <c r="BI247" s="125"/>
      <c r="BJ247" s="125"/>
      <c r="BK247" s="125"/>
      <c r="BL247" s="125"/>
      <c r="BM247" s="125"/>
    </row>
    <row r="248" spans="1:65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</row>
    <row r="249" spans="1:65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  <c r="BL249" s="125"/>
      <c r="BM249" s="125"/>
    </row>
    <row r="250" spans="1:65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  <c r="BL250" s="125"/>
      <c r="BM250" s="125"/>
    </row>
    <row r="251" spans="1:65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/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/>
      <c r="BH251" s="125"/>
      <c r="BI251" s="125"/>
      <c r="BJ251" s="125"/>
      <c r="BK251" s="125"/>
      <c r="BL251" s="125"/>
      <c r="BM251" s="125"/>
    </row>
    <row r="252" spans="1:65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  <c r="BL252" s="125"/>
      <c r="BM252" s="125"/>
    </row>
    <row r="253" spans="1:65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  <c r="BL253" s="125"/>
      <c r="BM253" s="125"/>
    </row>
    <row r="254" spans="1:65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</row>
    <row r="255" spans="1:65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  <c r="BL255" s="125"/>
      <c r="BM255" s="125"/>
    </row>
    <row r="256" spans="1:65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</row>
    <row r="257" spans="1:65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  <c r="BL257" s="125"/>
      <c r="BM257" s="125"/>
    </row>
    <row r="258" spans="1:65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</row>
    <row r="259" spans="1:65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  <c r="BL259" s="125"/>
      <c r="BM259" s="125"/>
    </row>
    <row r="260" spans="1:65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</row>
    <row r="261" spans="1:65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/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  <c r="BL261" s="125"/>
      <c r="BM261" s="125"/>
    </row>
    <row r="262" spans="1:65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/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</row>
    <row r="263" spans="1:65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/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  <c r="BL263" s="125"/>
      <c r="BM263" s="125"/>
    </row>
    <row r="264" spans="1:65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</row>
    <row r="265" spans="1:65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  <c r="BL265" s="125"/>
      <c r="BM265" s="125"/>
    </row>
    <row r="266" spans="1:65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/>
      <c r="BK266" s="125"/>
      <c r="BL266" s="125"/>
      <c r="BM266" s="125"/>
    </row>
    <row r="267" spans="1:65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5"/>
      <c r="BJ267" s="125"/>
      <c r="BK267" s="125"/>
      <c r="BL267" s="125"/>
      <c r="BM267" s="125"/>
    </row>
    <row r="268" spans="1:65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</row>
    <row r="269" spans="1:65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  <c r="BL269" s="125"/>
      <c r="BM269" s="125"/>
    </row>
    <row r="270" spans="1:65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/>
      <c r="BL270" s="125"/>
      <c r="BM270" s="125"/>
    </row>
    <row r="271" spans="1:65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25"/>
      <c r="BM271" s="125"/>
    </row>
    <row r="272" spans="1:65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</row>
    <row r="273" spans="1:65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  <c r="AQ273" s="125"/>
      <c r="AR273" s="125"/>
      <c r="AS273" s="125"/>
      <c r="AT273" s="125"/>
      <c r="AU273" s="125"/>
      <c r="AV273" s="125"/>
      <c r="AW273" s="125"/>
      <c r="AX273" s="125"/>
      <c r="AY273" s="125"/>
      <c r="AZ273" s="125"/>
      <c r="BA273" s="125"/>
      <c r="BB273" s="125"/>
      <c r="BC273" s="125"/>
      <c r="BD273" s="125"/>
      <c r="BE273" s="125"/>
      <c r="BF273" s="125"/>
      <c r="BG273" s="125"/>
      <c r="BH273" s="125"/>
      <c r="BI273" s="125"/>
      <c r="BJ273" s="125"/>
      <c r="BK273" s="125"/>
      <c r="BL273" s="125"/>
      <c r="BM273" s="125"/>
    </row>
    <row r="274" spans="1:65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</row>
    <row r="275" spans="1:65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  <c r="BL275" s="125"/>
      <c r="BM275" s="125"/>
    </row>
    <row r="276" spans="1:65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</row>
    <row r="277" spans="1:65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  <c r="BL277" s="125"/>
      <c r="BM277" s="125"/>
    </row>
    <row r="278" spans="1:65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</row>
    <row r="279" spans="1:65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  <c r="BL279" s="125"/>
      <c r="BM279" s="125"/>
    </row>
    <row r="280" spans="1:65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</row>
    <row r="281" spans="1:65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  <c r="AQ281" s="125"/>
      <c r="AR281" s="125"/>
      <c r="AS281" s="125"/>
      <c r="AT281" s="125"/>
      <c r="AU281" s="125"/>
      <c r="AV281" s="125"/>
      <c r="AW281" s="125"/>
      <c r="AX281" s="125"/>
      <c r="AY281" s="125"/>
      <c r="AZ281" s="125"/>
      <c r="BA281" s="125"/>
      <c r="BB281" s="125"/>
      <c r="BC281" s="125"/>
      <c r="BD281" s="125"/>
      <c r="BE281" s="125"/>
      <c r="BF281" s="125"/>
      <c r="BG281" s="125"/>
      <c r="BH281" s="125"/>
      <c r="BI281" s="125"/>
      <c r="BJ281" s="125"/>
      <c r="BK281" s="125"/>
      <c r="BL281" s="125"/>
      <c r="BM281" s="125"/>
    </row>
    <row r="282" spans="1:65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</row>
    <row r="283" spans="1:65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  <c r="BL283" s="125"/>
      <c r="BM283" s="125"/>
    </row>
    <row r="284" spans="1:65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</row>
    <row r="285" spans="1:65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  <c r="BL285" s="125"/>
      <c r="BM285" s="125"/>
    </row>
    <row r="286" spans="1:65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</row>
    <row r="287" spans="1:65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/>
      <c r="AU287" s="125"/>
      <c r="AV287" s="125"/>
      <c r="AW287" s="125"/>
      <c r="AX287" s="125"/>
      <c r="AY287" s="125"/>
      <c r="AZ287" s="125"/>
      <c r="BA287" s="125"/>
      <c r="BB287" s="125"/>
      <c r="BC287" s="125"/>
      <c r="BD287" s="125"/>
      <c r="BE287" s="125"/>
      <c r="BF287" s="125"/>
      <c r="BG287" s="125"/>
      <c r="BH287" s="125"/>
      <c r="BI287" s="125"/>
      <c r="BJ287" s="125"/>
      <c r="BK287" s="125"/>
      <c r="BL287" s="125"/>
      <c r="BM287" s="125"/>
    </row>
    <row r="288" spans="1:65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</row>
    <row r="289" spans="1:65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  <c r="BL289" s="125"/>
      <c r="BM289" s="125"/>
    </row>
    <row r="290" spans="1:65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</row>
    <row r="291" spans="1:65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  <c r="BL291" s="125"/>
      <c r="BM291" s="125"/>
    </row>
    <row r="292" spans="1:65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</row>
    <row r="293" spans="1:65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  <c r="BL293" s="125"/>
      <c r="BM293" s="125"/>
    </row>
    <row r="294" spans="1:65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</row>
    <row r="295" spans="1:65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  <c r="BL295" s="125"/>
      <c r="BM295" s="125"/>
    </row>
    <row r="296" spans="1:65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</row>
    <row r="297" spans="1:65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  <c r="BL297" s="125"/>
      <c r="BM297" s="125"/>
    </row>
    <row r="298" spans="1:65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</row>
    <row r="299" spans="1:65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  <c r="BL299" s="125"/>
      <c r="BM299" s="125"/>
    </row>
    <row r="300" spans="1:65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</row>
    <row r="301" spans="1:65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  <c r="BL301" s="125"/>
      <c r="BM301" s="125"/>
    </row>
    <row r="302" spans="1:65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</row>
    <row r="303" spans="1:65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  <c r="BL303" s="125"/>
      <c r="BM303" s="125"/>
    </row>
    <row r="304" spans="1:65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</row>
    <row r="305" spans="1:65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  <c r="BL305" s="125"/>
      <c r="BM305" s="125"/>
    </row>
    <row r="306" spans="1:65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</row>
    <row r="307" spans="1:65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</row>
    <row r="308" spans="1:65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</row>
    <row r="309" spans="1:65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  <c r="BL309" s="125"/>
      <c r="BM309" s="125"/>
    </row>
    <row r="310" spans="1:65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</row>
    <row r="311" spans="1:65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  <c r="BL311" s="125"/>
      <c r="BM311" s="125"/>
    </row>
    <row r="312" spans="1:65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</row>
    <row r="313" spans="1:65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  <c r="BL313" s="125"/>
      <c r="BM313" s="125"/>
    </row>
    <row r="314" spans="1:65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</row>
    <row r="315" spans="1:65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  <c r="BL315" s="125"/>
      <c r="BM315" s="125"/>
    </row>
    <row r="316" spans="1:65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</row>
    <row r="317" spans="1:65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  <c r="BL317" s="125"/>
      <c r="BM317" s="125"/>
    </row>
    <row r="318" spans="1:65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</row>
    <row r="319" spans="1:65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  <c r="BL319" s="125"/>
      <c r="BM319" s="125"/>
    </row>
    <row r="320" spans="1:65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</row>
    <row r="321" spans="1:65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  <c r="BL321" s="125"/>
      <c r="BM321" s="125"/>
    </row>
    <row r="322" spans="1:65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</row>
    <row r="323" spans="1:65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  <c r="BL323" s="125"/>
      <c r="BM323" s="125"/>
    </row>
    <row r="324" spans="1:65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</row>
    <row r="325" spans="1:65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  <c r="BL325" s="125"/>
      <c r="BM325" s="125"/>
    </row>
    <row r="326" spans="1:65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</row>
    <row r="327" spans="1:65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  <c r="BL327" s="125"/>
      <c r="BM327" s="125"/>
    </row>
    <row r="328" spans="1:65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</row>
    <row r="329" spans="1:65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  <c r="BL329" s="125"/>
      <c r="BM329" s="125"/>
    </row>
    <row r="330" spans="1:65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</row>
    <row r="331" spans="1:65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  <c r="BL331" s="125"/>
      <c r="BM331" s="125"/>
    </row>
    <row r="332" spans="1:65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</row>
    <row r="333" spans="1:65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  <c r="BL333" s="125"/>
      <c r="BM333" s="125"/>
    </row>
    <row r="334" spans="1:65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</row>
    <row r="335" spans="1:65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  <c r="BL335" s="125"/>
      <c r="BM335" s="125"/>
    </row>
    <row r="336" spans="1:65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</row>
    <row r="337" spans="1:65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  <c r="AV337" s="125"/>
      <c r="AW337" s="125"/>
      <c r="AX337" s="125"/>
      <c r="AY337" s="125"/>
      <c r="AZ337" s="125"/>
      <c r="BA337" s="125"/>
      <c r="BB337" s="125"/>
      <c r="BC337" s="125"/>
      <c r="BD337" s="125"/>
      <c r="BE337" s="125"/>
      <c r="BF337" s="125"/>
      <c r="BG337" s="125"/>
      <c r="BH337" s="125"/>
      <c r="BI337" s="125"/>
      <c r="BJ337" s="125"/>
      <c r="BK337" s="125"/>
      <c r="BL337" s="125"/>
      <c r="BM337" s="125"/>
    </row>
    <row r="338" spans="1:65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</row>
    <row r="339" spans="1:65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  <c r="BL339" s="125"/>
      <c r="BM339" s="125"/>
    </row>
    <row r="340" spans="1:65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</row>
    <row r="341" spans="1:65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  <c r="BL341" s="125"/>
      <c r="BM341" s="125"/>
    </row>
    <row r="342" spans="1:65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</row>
    <row r="343" spans="1:65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</row>
    <row r="344" spans="1:65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  <c r="BL344" s="125"/>
      <c r="BM344" s="125"/>
    </row>
    <row r="345" spans="1:65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  <c r="BL345" s="125"/>
      <c r="BM345" s="125"/>
    </row>
    <row r="346" spans="1:65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</row>
    <row r="347" spans="1:65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  <c r="BL347" s="125"/>
      <c r="BM347" s="125"/>
    </row>
    <row r="348" spans="1:65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</row>
    <row r="349" spans="1:65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  <c r="BL349" s="125"/>
      <c r="BM349" s="125"/>
    </row>
    <row r="350" spans="1:65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</row>
    <row r="351" spans="1:65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  <c r="BL351" s="125"/>
      <c r="BM351" s="125"/>
    </row>
    <row r="352" spans="1:65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</row>
    <row r="353" spans="1:65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  <c r="BL353" s="125"/>
      <c r="BM353" s="125"/>
    </row>
    <row r="354" spans="1:65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</row>
    <row r="355" spans="1:65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  <c r="BL355" s="125"/>
      <c r="BM355" s="125"/>
    </row>
    <row r="356" spans="1:65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</row>
    <row r="357" spans="1:65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  <c r="BL357" s="125"/>
      <c r="BM357" s="125"/>
    </row>
    <row r="358" spans="1:65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</row>
    <row r="359" spans="1:65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  <c r="BL359" s="125"/>
      <c r="BM359" s="125"/>
    </row>
    <row r="360" spans="1:65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</row>
    <row r="361" spans="1:65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  <c r="BL361" s="125"/>
      <c r="BM361" s="125"/>
    </row>
    <row r="362" spans="1:65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</row>
    <row r="363" spans="1:65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  <c r="BL363" s="125"/>
      <c r="BM363" s="125"/>
    </row>
    <row r="364" spans="1:65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</row>
    <row r="365" spans="1:65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  <c r="BL365" s="125"/>
      <c r="BM365" s="125"/>
    </row>
    <row r="366" spans="1:65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</row>
    <row r="367" spans="1:65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  <c r="BL367" s="125"/>
      <c r="BM367" s="125"/>
    </row>
    <row r="368" spans="1:65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</row>
    <row r="369" spans="1:65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  <c r="BL369" s="125"/>
      <c r="BM369" s="125"/>
    </row>
    <row r="370" spans="1:65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</row>
    <row r="371" spans="1:65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  <c r="BL371" s="125"/>
      <c r="BM371" s="125"/>
    </row>
    <row r="372" spans="1:65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</row>
    <row r="373" spans="1:65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  <c r="BL373" s="125"/>
      <c r="BM373" s="125"/>
    </row>
    <row r="374" spans="1:65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</row>
    <row r="375" spans="1:65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  <c r="BL375" s="125"/>
      <c r="BM375" s="125"/>
    </row>
    <row r="376" spans="1:65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</row>
    <row r="377" spans="1:65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  <c r="BL377" s="125"/>
      <c r="BM377" s="125"/>
    </row>
    <row r="378" spans="1:65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</row>
    <row r="379" spans="1:65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25"/>
      <c r="BM379" s="125"/>
    </row>
    <row r="380" spans="1:65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</row>
    <row r="381" spans="1:65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  <c r="BL381" s="125"/>
      <c r="BM381" s="125"/>
    </row>
    <row r="382" spans="1:65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</row>
    <row r="383" spans="1:65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  <c r="BL383" s="125"/>
      <c r="BM383" s="125"/>
    </row>
    <row r="384" spans="1:65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</row>
    <row r="385" spans="1:65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  <c r="BL385" s="125"/>
      <c r="BM385" s="125"/>
    </row>
    <row r="386" spans="1:65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</row>
    <row r="387" spans="1:65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  <c r="BL387" s="125"/>
      <c r="BM387" s="125"/>
    </row>
    <row r="388" spans="1:65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</row>
    <row r="389" spans="1:65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  <c r="BL389" s="125"/>
      <c r="BM389" s="125"/>
    </row>
    <row r="390" spans="1:65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</row>
    <row r="391" spans="1:65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  <c r="BL391" s="125"/>
      <c r="BM391" s="125"/>
    </row>
    <row r="392" spans="1:65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</row>
    <row r="393" spans="1:65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  <c r="BL393" s="125"/>
      <c r="BM393" s="125"/>
    </row>
    <row r="394" spans="1:65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</row>
    <row r="395" spans="1:65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  <c r="BL395" s="125"/>
      <c r="BM395" s="125"/>
    </row>
    <row r="396" spans="1:65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</row>
    <row r="397" spans="1:65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  <c r="BL397" s="125"/>
      <c r="BM397" s="125"/>
    </row>
    <row r="398" spans="1:65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</row>
    <row r="399" spans="1:65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  <c r="BL399" s="125"/>
      <c r="BM399" s="125"/>
    </row>
    <row r="400" spans="1:65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</row>
    <row r="401" spans="1:65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  <c r="BL401" s="125"/>
      <c r="BM401" s="125"/>
    </row>
    <row r="402" spans="1:65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</row>
    <row r="403" spans="1:65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  <c r="BL403" s="125"/>
      <c r="BM403" s="125"/>
    </row>
    <row r="404" spans="1:65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</row>
    <row r="405" spans="1:65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  <c r="BL405" s="125"/>
      <c r="BM405" s="125"/>
    </row>
    <row r="406" spans="1:65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</row>
    <row r="407" spans="1:65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  <c r="BL407" s="125"/>
      <c r="BM407" s="125"/>
    </row>
    <row r="408" spans="1:65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  <c r="BL408" s="125"/>
      <c r="BM408" s="125"/>
    </row>
    <row r="409" spans="1:65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  <c r="BL409" s="125"/>
      <c r="BM409" s="125"/>
    </row>
    <row r="410" spans="1:65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</row>
    <row r="411" spans="1:65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  <c r="BL411" s="125"/>
      <c r="BM411" s="125"/>
    </row>
    <row r="412" spans="1:65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  <c r="AX412" s="125"/>
      <c r="AY412" s="125"/>
      <c r="AZ412" s="125"/>
      <c r="BA412" s="125"/>
      <c r="BB412" s="125"/>
      <c r="BC412" s="125"/>
      <c r="BD412" s="125"/>
      <c r="BE412" s="125"/>
      <c r="BF412" s="125"/>
      <c r="BG412" s="125"/>
      <c r="BH412" s="125"/>
      <c r="BI412" s="125"/>
      <c r="BJ412" s="125"/>
      <c r="BK412" s="125"/>
      <c r="BL412" s="125"/>
      <c r="BM412" s="125"/>
    </row>
    <row r="413" spans="1:65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25"/>
      <c r="AL413" s="125"/>
      <c r="AM413" s="125"/>
      <c r="AN413" s="125"/>
      <c r="AO413" s="125"/>
      <c r="AP413" s="125"/>
      <c r="AQ413" s="125"/>
      <c r="AR413" s="125"/>
      <c r="AS413" s="125"/>
      <c r="AT413" s="125"/>
      <c r="AU413" s="125"/>
      <c r="AV413" s="125"/>
      <c r="AW413" s="125"/>
      <c r="AX413" s="125"/>
      <c r="AY413" s="125"/>
      <c r="AZ413" s="125"/>
      <c r="BA413" s="125"/>
      <c r="BB413" s="125"/>
      <c r="BC413" s="125"/>
      <c r="BD413" s="125"/>
      <c r="BE413" s="125"/>
      <c r="BF413" s="125"/>
      <c r="BG413" s="125"/>
      <c r="BH413" s="125"/>
      <c r="BI413" s="125"/>
      <c r="BJ413" s="125"/>
      <c r="BK413" s="125"/>
      <c r="BL413" s="125"/>
      <c r="BM413" s="125"/>
    </row>
    <row r="414" spans="1:65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  <c r="AX414" s="125"/>
      <c r="AY414" s="125"/>
      <c r="AZ414" s="125"/>
      <c r="BA414" s="125"/>
      <c r="BB414" s="125"/>
      <c r="BC414" s="125"/>
      <c r="BD414" s="125"/>
      <c r="BE414" s="125"/>
      <c r="BF414" s="125"/>
      <c r="BG414" s="125"/>
      <c r="BH414" s="125"/>
      <c r="BI414" s="125"/>
      <c r="BJ414" s="125"/>
      <c r="BK414" s="125"/>
      <c r="BL414" s="125"/>
      <c r="BM414" s="125"/>
    </row>
    <row r="415" spans="1:6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25"/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  <c r="AX415" s="125"/>
      <c r="AY415" s="125"/>
      <c r="AZ415" s="125"/>
      <c r="BA415" s="125"/>
      <c r="BB415" s="125"/>
      <c r="BC415" s="125"/>
      <c r="BD415" s="125"/>
      <c r="BE415" s="125"/>
      <c r="BF415" s="125"/>
      <c r="BG415" s="125"/>
      <c r="BH415" s="125"/>
      <c r="BI415" s="125"/>
      <c r="BJ415" s="125"/>
      <c r="BK415" s="125"/>
      <c r="BL415" s="125"/>
      <c r="BM415" s="125"/>
    </row>
    <row r="416" spans="1:65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125"/>
      <c r="AZ416" s="125"/>
      <c r="BA416" s="125"/>
      <c r="BB416" s="125"/>
      <c r="BC416" s="125"/>
      <c r="BD416" s="125"/>
      <c r="BE416" s="125"/>
      <c r="BF416" s="125"/>
      <c r="BG416" s="125"/>
      <c r="BH416" s="125"/>
      <c r="BI416" s="125"/>
      <c r="BJ416" s="125"/>
      <c r="BK416" s="125"/>
      <c r="BL416" s="125"/>
      <c r="BM416" s="125"/>
    </row>
    <row r="417" spans="1:65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25"/>
      <c r="AL417" s="125"/>
      <c r="AM417" s="125"/>
      <c r="AN417" s="125"/>
      <c r="AO417" s="125"/>
      <c r="AP417" s="125"/>
      <c r="AQ417" s="125"/>
      <c r="AR417" s="125"/>
      <c r="AS417" s="125"/>
      <c r="AT417" s="125"/>
      <c r="AU417" s="125"/>
      <c r="AV417" s="125"/>
      <c r="AW417" s="125"/>
      <c r="AX417" s="125"/>
      <c r="AY417" s="125"/>
      <c r="AZ417" s="125"/>
      <c r="BA417" s="125"/>
      <c r="BB417" s="125"/>
      <c r="BC417" s="125"/>
      <c r="BD417" s="125"/>
      <c r="BE417" s="125"/>
      <c r="BF417" s="125"/>
      <c r="BG417" s="125"/>
      <c r="BH417" s="125"/>
      <c r="BI417" s="125"/>
      <c r="BJ417" s="125"/>
      <c r="BK417" s="125"/>
      <c r="BL417" s="125"/>
      <c r="BM417" s="125"/>
    </row>
    <row r="418" spans="1:65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  <c r="AX418" s="125"/>
      <c r="AY418" s="125"/>
      <c r="AZ418" s="125"/>
      <c r="BA418" s="125"/>
      <c r="BB418" s="125"/>
      <c r="BC418" s="125"/>
      <c r="BD418" s="125"/>
      <c r="BE418" s="125"/>
      <c r="BF418" s="125"/>
      <c r="BG418" s="125"/>
      <c r="BH418" s="125"/>
      <c r="BI418" s="125"/>
      <c r="BJ418" s="125"/>
      <c r="BK418" s="125"/>
      <c r="BL418" s="125"/>
      <c r="BM418" s="125"/>
    </row>
    <row r="419" spans="1:65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25"/>
      <c r="AL419" s="125"/>
      <c r="AM419" s="125"/>
      <c r="AN419" s="125"/>
      <c r="AO419" s="125"/>
      <c r="AP419" s="125"/>
      <c r="AQ419" s="125"/>
      <c r="AR419" s="125"/>
      <c r="AS419" s="125"/>
      <c r="AT419" s="125"/>
      <c r="AU419" s="125"/>
      <c r="AV419" s="125"/>
      <c r="AW419" s="125"/>
      <c r="AX419" s="125"/>
      <c r="AY419" s="125"/>
      <c r="AZ419" s="125"/>
      <c r="BA419" s="125"/>
      <c r="BB419" s="125"/>
      <c r="BC419" s="125"/>
      <c r="BD419" s="125"/>
      <c r="BE419" s="125"/>
      <c r="BF419" s="125"/>
      <c r="BG419" s="125"/>
      <c r="BH419" s="125"/>
      <c r="BI419" s="125"/>
      <c r="BJ419" s="125"/>
      <c r="BK419" s="125"/>
      <c r="BL419" s="125"/>
      <c r="BM419" s="125"/>
    </row>
    <row r="420" spans="1:65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/>
      <c r="AZ420" s="125"/>
      <c r="BA420" s="125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  <c r="BL420" s="125"/>
      <c r="BM420" s="125"/>
    </row>
    <row r="421" spans="1:65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25"/>
      <c r="AL421" s="125"/>
      <c r="AM421" s="125"/>
      <c r="AN421" s="125"/>
      <c r="AO421" s="125"/>
      <c r="AP421" s="125"/>
      <c r="AQ421" s="125"/>
      <c r="AR421" s="125"/>
      <c r="AS421" s="125"/>
      <c r="AT421" s="125"/>
      <c r="AU421" s="125"/>
      <c r="AV421" s="125"/>
      <c r="AW421" s="125"/>
      <c r="AX421" s="125"/>
      <c r="AY421" s="125"/>
      <c r="AZ421" s="125"/>
      <c r="BA421" s="125"/>
      <c r="BB421" s="125"/>
      <c r="BC421" s="125"/>
      <c r="BD421" s="125"/>
      <c r="BE421" s="125"/>
      <c r="BF421" s="125"/>
      <c r="BG421" s="125"/>
      <c r="BH421" s="125"/>
      <c r="BI421" s="125"/>
      <c r="BJ421" s="125"/>
      <c r="BK421" s="125"/>
      <c r="BL421" s="125"/>
      <c r="BM421" s="125"/>
    </row>
    <row r="422" spans="1:65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  <c r="AX422" s="125"/>
      <c r="AY422" s="125"/>
      <c r="AZ422" s="125"/>
      <c r="BA422" s="125"/>
      <c r="BB422" s="125"/>
      <c r="BC422" s="125"/>
      <c r="BD422" s="125"/>
      <c r="BE422" s="125"/>
      <c r="BF422" s="125"/>
      <c r="BG422" s="125"/>
      <c r="BH422" s="125"/>
      <c r="BI422" s="125"/>
      <c r="BJ422" s="125"/>
      <c r="BK422" s="125"/>
      <c r="BL422" s="125"/>
      <c r="BM422" s="125"/>
    </row>
    <row r="423" spans="1:65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/>
      <c r="AU423" s="125"/>
      <c r="AV423" s="125"/>
      <c r="AW423" s="125"/>
      <c r="AX423" s="125"/>
      <c r="AY423" s="125"/>
      <c r="AZ423" s="125"/>
      <c r="BA423" s="125"/>
      <c r="BB423" s="125"/>
      <c r="BC423" s="125"/>
      <c r="BD423" s="125"/>
      <c r="BE423" s="125"/>
      <c r="BF423" s="125"/>
      <c r="BG423" s="125"/>
      <c r="BH423" s="125"/>
      <c r="BI423" s="125"/>
      <c r="BJ423" s="125"/>
      <c r="BK423" s="125"/>
      <c r="BL423" s="125"/>
      <c r="BM423" s="125"/>
    </row>
    <row r="424" spans="1:65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/>
      <c r="AZ424" s="125"/>
      <c r="BA424" s="125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  <c r="BL424" s="125"/>
      <c r="BM424" s="125"/>
    </row>
    <row r="425" spans="1:6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25"/>
      <c r="AL425" s="125"/>
      <c r="AM425" s="125"/>
      <c r="AN425" s="125"/>
      <c r="AO425" s="125"/>
      <c r="AP425" s="125"/>
      <c r="AQ425" s="125"/>
      <c r="AR425" s="125"/>
      <c r="AS425" s="125"/>
      <c r="AT425" s="125"/>
      <c r="AU425" s="125"/>
      <c r="AV425" s="125"/>
      <c r="AW425" s="125"/>
      <c r="AX425" s="125"/>
      <c r="AY425" s="125"/>
      <c r="AZ425" s="125"/>
      <c r="BA425" s="125"/>
      <c r="BB425" s="125"/>
      <c r="BC425" s="125"/>
      <c r="BD425" s="125"/>
      <c r="BE425" s="125"/>
      <c r="BF425" s="125"/>
      <c r="BG425" s="125"/>
      <c r="BH425" s="125"/>
      <c r="BI425" s="125"/>
      <c r="BJ425" s="125"/>
      <c r="BK425" s="125"/>
      <c r="BL425" s="125"/>
      <c r="BM425" s="125"/>
    </row>
    <row r="426" spans="1:65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  <c r="BL426" s="125"/>
      <c r="BM426" s="125"/>
    </row>
    <row r="427" spans="1:65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25"/>
      <c r="AL427" s="125"/>
      <c r="AM427" s="125"/>
      <c r="AN427" s="125"/>
      <c r="AO427" s="125"/>
      <c r="AP427" s="125"/>
      <c r="AQ427" s="125"/>
      <c r="AR427" s="125"/>
      <c r="AS427" s="125"/>
      <c r="AT427" s="125"/>
      <c r="AU427" s="125"/>
      <c r="AV427" s="125"/>
      <c r="AW427" s="125"/>
      <c r="AX427" s="125"/>
      <c r="AY427" s="125"/>
      <c r="AZ427" s="125"/>
      <c r="BA427" s="125"/>
      <c r="BB427" s="125"/>
      <c r="BC427" s="125"/>
      <c r="BD427" s="125"/>
      <c r="BE427" s="125"/>
      <c r="BF427" s="125"/>
      <c r="BG427" s="125"/>
      <c r="BH427" s="125"/>
      <c r="BI427" s="125"/>
      <c r="BJ427" s="125"/>
      <c r="BK427" s="125"/>
      <c r="BL427" s="125"/>
      <c r="BM427" s="125"/>
    </row>
    <row r="428" spans="1:65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  <c r="AX428" s="125"/>
      <c r="AY428" s="125"/>
      <c r="AZ428" s="125"/>
      <c r="BA428" s="125"/>
      <c r="BB428" s="125"/>
      <c r="BC428" s="125"/>
      <c r="BD428" s="125"/>
      <c r="BE428" s="125"/>
      <c r="BF428" s="125"/>
      <c r="BG428" s="125"/>
      <c r="BH428" s="125"/>
      <c r="BI428" s="125"/>
      <c r="BJ428" s="125"/>
      <c r="BK428" s="125"/>
      <c r="BL428" s="125"/>
      <c r="BM428" s="125"/>
    </row>
    <row r="429" spans="1:65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  <c r="AW429" s="125"/>
      <c r="AX429" s="125"/>
      <c r="AY429" s="125"/>
      <c r="AZ429" s="125"/>
      <c r="BA429" s="125"/>
      <c r="BB429" s="125"/>
      <c r="BC429" s="125"/>
      <c r="BD429" s="125"/>
      <c r="BE429" s="125"/>
      <c r="BF429" s="125"/>
      <c r="BG429" s="125"/>
      <c r="BH429" s="125"/>
      <c r="BI429" s="125"/>
      <c r="BJ429" s="125"/>
      <c r="BK429" s="125"/>
      <c r="BL429" s="125"/>
      <c r="BM429" s="125"/>
    </row>
    <row r="430" spans="1:65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  <c r="BL430" s="125"/>
      <c r="BM430" s="125"/>
    </row>
    <row r="431" spans="1:65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25"/>
      <c r="AL431" s="125"/>
      <c r="AM431" s="125"/>
      <c r="AN431" s="125"/>
      <c r="AO431" s="125"/>
      <c r="AP431" s="125"/>
      <c r="AQ431" s="125"/>
      <c r="AR431" s="125"/>
      <c r="AS431" s="125"/>
      <c r="AT431" s="125"/>
      <c r="AU431" s="125"/>
      <c r="AV431" s="125"/>
      <c r="AW431" s="125"/>
      <c r="AX431" s="125"/>
      <c r="AY431" s="125"/>
      <c r="AZ431" s="125"/>
      <c r="BA431" s="125"/>
      <c r="BB431" s="125"/>
      <c r="BC431" s="125"/>
      <c r="BD431" s="125"/>
      <c r="BE431" s="125"/>
      <c r="BF431" s="125"/>
      <c r="BG431" s="125"/>
      <c r="BH431" s="125"/>
      <c r="BI431" s="125"/>
      <c r="BJ431" s="125"/>
      <c r="BK431" s="125"/>
      <c r="BL431" s="125"/>
      <c r="BM431" s="125"/>
    </row>
    <row r="432" spans="1:65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  <c r="AX432" s="125"/>
      <c r="AY432" s="125"/>
      <c r="AZ432" s="125"/>
      <c r="BA432" s="125"/>
      <c r="BB432" s="125"/>
      <c r="BC432" s="125"/>
      <c r="BD432" s="125"/>
      <c r="BE432" s="125"/>
      <c r="BF432" s="125"/>
      <c r="BG432" s="125"/>
      <c r="BH432" s="125"/>
      <c r="BI432" s="125"/>
      <c r="BJ432" s="125"/>
      <c r="BK432" s="125"/>
      <c r="BL432" s="125"/>
      <c r="BM432" s="125"/>
    </row>
    <row r="433" spans="1:65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25"/>
      <c r="AL433" s="125"/>
      <c r="AM433" s="125"/>
      <c r="AN433" s="125"/>
      <c r="AO433" s="125"/>
      <c r="AP433" s="125"/>
      <c r="AQ433" s="125"/>
      <c r="AR433" s="125"/>
      <c r="AS433" s="125"/>
      <c r="AT433" s="125"/>
      <c r="AU433" s="125"/>
      <c r="AV433" s="125"/>
      <c r="AW433" s="125"/>
      <c r="AX433" s="125"/>
      <c r="AY433" s="125"/>
      <c r="AZ433" s="125"/>
      <c r="BA433" s="125"/>
      <c r="BB433" s="125"/>
      <c r="BC433" s="125"/>
      <c r="BD433" s="125"/>
      <c r="BE433" s="125"/>
      <c r="BF433" s="125"/>
      <c r="BG433" s="125"/>
      <c r="BH433" s="125"/>
      <c r="BI433" s="125"/>
      <c r="BJ433" s="125"/>
      <c r="BK433" s="125"/>
      <c r="BL433" s="125"/>
      <c r="BM433" s="125"/>
    </row>
    <row r="434" spans="1:65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  <c r="AX434" s="125"/>
      <c r="AY434" s="125"/>
      <c r="AZ434" s="125"/>
      <c r="BA434" s="125"/>
      <c r="BB434" s="125"/>
      <c r="BC434" s="125"/>
      <c r="BD434" s="125"/>
      <c r="BE434" s="125"/>
      <c r="BF434" s="125"/>
      <c r="BG434" s="125"/>
      <c r="BH434" s="125"/>
      <c r="BI434" s="125"/>
      <c r="BJ434" s="125"/>
      <c r="BK434" s="125"/>
      <c r="BL434" s="125"/>
      <c r="BM434" s="125"/>
    </row>
    <row r="435" spans="1:6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/>
      <c r="AU435" s="125"/>
      <c r="AV435" s="125"/>
      <c r="AW435" s="125"/>
      <c r="AX435" s="125"/>
      <c r="AY435" s="125"/>
      <c r="AZ435" s="125"/>
      <c r="BA435" s="125"/>
      <c r="BB435" s="125"/>
      <c r="BC435" s="125"/>
      <c r="BD435" s="125"/>
      <c r="BE435" s="125"/>
      <c r="BF435" s="125"/>
      <c r="BG435" s="125"/>
      <c r="BH435" s="125"/>
      <c r="BI435" s="125"/>
      <c r="BJ435" s="125"/>
      <c r="BK435" s="125"/>
      <c r="BL435" s="125"/>
      <c r="BM435" s="125"/>
    </row>
    <row r="436" spans="1:65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  <c r="AX436" s="125"/>
      <c r="AY436" s="125"/>
      <c r="AZ436" s="125"/>
      <c r="BA436" s="125"/>
      <c r="BB436" s="125"/>
      <c r="BC436" s="125"/>
      <c r="BD436" s="125"/>
      <c r="BE436" s="125"/>
      <c r="BF436" s="125"/>
      <c r="BG436" s="125"/>
      <c r="BH436" s="125"/>
      <c r="BI436" s="125"/>
      <c r="BJ436" s="125"/>
      <c r="BK436" s="125"/>
      <c r="BL436" s="125"/>
      <c r="BM436" s="125"/>
    </row>
    <row r="437" spans="1:65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25"/>
      <c r="AL437" s="125"/>
      <c r="AM437" s="125"/>
      <c r="AN437" s="125"/>
      <c r="AO437" s="125"/>
      <c r="AP437" s="125"/>
      <c r="AQ437" s="125"/>
      <c r="AR437" s="125"/>
      <c r="AS437" s="125"/>
      <c r="AT437" s="125"/>
      <c r="AU437" s="125"/>
      <c r="AV437" s="125"/>
      <c r="AW437" s="125"/>
      <c r="AX437" s="125"/>
      <c r="AY437" s="125"/>
      <c r="AZ437" s="125"/>
      <c r="BA437" s="125"/>
      <c r="BB437" s="125"/>
      <c r="BC437" s="125"/>
      <c r="BD437" s="125"/>
      <c r="BE437" s="125"/>
      <c r="BF437" s="125"/>
      <c r="BG437" s="125"/>
      <c r="BH437" s="125"/>
      <c r="BI437" s="125"/>
      <c r="BJ437" s="125"/>
      <c r="BK437" s="125"/>
      <c r="BL437" s="125"/>
      <c r="BM437" s="125"/>
    </row>
    <row r="438" spans="1:65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125"/>
      <c r="AZ438" s="125"/>
      <c r="BA438" s="125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  <c r="BL438" s="125"/>
      <c r="BM438" s="125"/>
    </row>
    <row r="439" spans="1:65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/>
      <c r="AU439" s="125"/>
      <c r="AV439" s="125"/>
      <c r="AW439" s="125"/>
      <c r="AX439" s="125"/>
      <c r="AY439" s="125"/>
      <c r="AZ439" s="125"/>
      <c r="BA439" s="125"/>
      <c r="BB439" s="125"/>
      <c r="BC439" s="125"/>
      <c r="BD439" s="125"/>
      <c r="BE439" s="125"/>
      <c r="BF439" s="125"/>
      <c r="BG439" s="125"/>
      <c r="BH439" s="125"/>
      <c r="BI439" s="125"/>
      <c r="BJ439" s="125"/>
      <c r="BK439" s="125"/>
      <c r="BL439" s="125"/>
      <c r="BM439" s="125"/>
    </row>
    <row r="440" spans="1:65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  <c r="BL440" s="125"/>
      <c r="BM440" s="125"/>
    </row>
    <row r="441" spans="1:65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  <c r="AW441" s="125"/>
      <c r="AX441" s="125"/>
      <c r="AY441" s="125"/>
      <c r="AZ441" s="125"/>
      <c r="BA441" s="125"/>
      <c r="BB441" s="125"/>
      <c r="BC441" s="125"/>
      <c r="BD441" s="125"/>
      <c r="BE441" s="125"/>
      <c r="BF441" s="125"/>
      <c r="BG441" s="125"/>
      <c r="BH441" s="125"/>
      <c r="BI441" s="125"/>
      <c r="BJ441" s="125"/>
      <c r="BK441" s="125"/>
      <c r="BL441" s="125"/>
      <c r="BM441" s="125"/>
    </row>
    <row r="442" spans="1:65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  <c r="AX442" s="125"/>
      <c r="AY442" s="125"/>
      <c r="AZ442" s="125"/>
      <c r="BA442" s="125"/>
      <c r="BB442" s="125"/>
      <c r="BC442" s="125"/>
      <c r="BD442" s="125"/>
      <c r="BE442" s="125"/>
      <c r="BF442" s="125"/>
      <c r="BG442" s="125"/>
      <c r="BH442" s="125"/>
      <c r="BI442" s="125"/>
      <c r="BJ442" s="125"/>
      <c r="BK442" s="125"/>
      <c r="BL442" s="125"/>
      <c r="BM442" s="125"/>
    </row>
    <row r="443" spans="1:65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  <c r="AV443" s="125"/>
      <c r="AW443" s="125"/>
      <c r="AX443" s="125"/>
      <c r="AY443" s="125"/>
      <c r="AZ443" s="125"/>
      <c r="BA443" s="125"/>
      <c r="BB443" s="125"/>
      <c r="BC443" s="125"/>
      <c r="BD443" s="125"/>
      <c r="BE443" s="125"/>
      <c r="BF443" s="125"/>
      <c r="BG443" s="125"/>
      <c r="BH443" s="125"/>
      <c r="BI443" s="125"/>
      <c r="BJ443" s="125"/>
      <c r="BK443" s="125"/>
      <c r="BL443" s="125"/>
      <c r="BM443" s="125"/>
    </row>
    <row r="444" spans="1:65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125"/>
      <c r="AZ444" s="125"/>
      <c r="BA444" s="125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  <c r="BL444" s="125"/>
      <c r="BM444" s="125"/>
    </row>
    <row r="445" spans="1:6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25"/>
      <c r="AL445" s="125"/>
      <c r="AM445" s="125"/>
      <c r="AN445" s="125"/>
      <c r="AO445" s="125"/>
      <c r="AP445" s="125"/>
      <c r="AQ445" s="125"/>
      <c r="AR445" s="125"/>
      <c r="AS445" s="125"/>
      <c r="AT445" s="125"/>
      <c r="AU445" s="125"/>
      <c r="AV445" s="125"/>
      <c r="AW445" s="125"/>
      <c r="AX445" s="125"/>
      <c r="AY445" s="125"/>
      <c r="AZ445" s="125"/>
      <c r="BA445" s="125"/>
      <c r="BB445" s="125"/>
      <c r="BC445" s="125"/>
      <c r="BD445" s="125"/>
      <c r="BE445" s="125"/>
      <c r="BF445" s="125"/>
      <c r="BG445" s="125"/>
      <c r="BH445" s="125"/>
      <c r="BI445" s="125"/>
      <c r="BJ445" s="125"/>
      <c r="BK445" s="125"/>
      <c r="BL445" s="125"/>
      <c r="BM445" s="125"/>
    </row>
    <row r="446" spans="1:65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  <c r="AX446" s="125"/>
      <c r="AY446" s="125"/>
      <c r="AZ446" s="125"/>
      <c r="BA446" s="125"/>
      <c r="BB446" s="125"/>
      <c r="BC446" s="125"/>
      <c r="BD446" s="125"/>
      <c r="BE446" s="125"/>
      <c r="BF446" s="125"/>
      <c r="BG446" s="125"/>
      <c r="BH446" s="125"/>
      <c r="BI446" s="125"/>
      <c r="BJ446" s="125"/>
      <c r="BK446" s="125"/>
      <c r="BL446" s="125"/>
      <c r="BM446" s="125"/>
    </row>
    <row r="447" spans="1:65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5"/>
      <c r="AW447" s="125"/>
      <c r="AX447" s="125"/>
      <c r="AY447" s="125"/>
      <c r="AZ447" s="125"/>
      <c r="BA447" s="125"/>
      <c r="BB447" s="125"/>
      <c r="BC447" s="125"/>
      <c r="BD447" s="125"/>
      <c r="BE447" s="125"/>
      <c r="BF447" s="125"/>
      <c r="BG447" s="125"/>
      <c r="BH447" s="125"/>
      <c r="BI447" s="125"/>
      <c r="BJ447" s="125"/>
      <c r="BK447" s="125"/>
      <c r="BL447" s="125"/>
      <c r="BM447" s="125"/>
    </row>
    <row r="448" spans="1:65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  <c r="BL448" s="125"/>
      <c r="BM448" s="125"/>
    </row>
    <row r="449" spans="1:65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25"/>
      <c r="AL449" s="125"/>
      <c r="AM449" s="125"/>
      <c r="AN449" s="125"/>
      <c r="AO449" s="125"/>
      <c r="AP449" s="125"/>
      <c r="AQ449" s="125"/>
      <c r="AR449" s="125"/>
      <c r="AS449" s="125"/>
      <c r="AT449" s="125"/>
      <c r="AU449" s="125"/>
      <c r="AV449" s="125"/>
      <c r="AW449" s="125"/>
      <c r="AX449" s="125"/>
      <c r="AY449" s="125"/>
      <c r="AZ449" s="125"/>
      <c r="BA449" s="125"/>
      <c r="BB449" s="125"/>
      <c r="BC449" s="125"/>
      <c r="BD449" s="125"/>
      <c r="BE449" s="125"/>
      <c r="BF449" s="125"/>
      <c r="BG449" s="125"/>
      <c r="BH449" s="125"/>
      <c r="BI449" s="125"/>
      <c r="BJ449" s="125"/>
      <c r="BK449" s="125"/>
      <c r="BL449" s="125"/>
      <c r="BM449" s="125"/>
    </row>
    <row r="450" spans="1:65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  <c r="AX450" s="125"/>
      <c r="AY450" s="125"/>
      <c r="AZ450" s="125"/>
      <c r="BA450" s="125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  <c r="BL450" s="125"/>
      <c r="BM450" s="125"/>
    </row>
    <row r="451" spans="1:65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25"/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  <c r="AW451" s="125"/>
      <c r="AX451" s="125"/>
      <c r="AY451" s="125"/>
      <c r="AZ451" s="125"/>
      <c r="BA451" s="125"/>
      <c r="BB451" s="125"/>
      <c r="BC451" s="125"/>
      <c r="BD451" s="125"/>
      <c r="BE451" s="125"/>
      <c r="BF451" s="125"/>
      <c r="BG451" s="125"/>
      <c r="BH451" s="125"/>
      <c r="BI451" s="125"/>
      <c r="BJ451" s="125"/>
      <c r="BK451" s="125"/>
      <c r="BL451" s="125"/>
      <c r="BM451" s="125"/>
    </row>
    <row r="452" spans="1:65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  <c r="AX452" s="125"/>
      <c r="AY452" s="125"/>
      <c r="AZ452" s="125"/>
      <c r="BA452" s="125"/>
      <c r="BB452" s="125"/>
      <c r="BC452" s="125"/>
      <c r="BD452" s="125"/>
      <c r="BE452" s="125"/>
      <c r="BF452" s="125"/>
      <c r="BG452" s="125"/>
      <c r="BH452" s="125"/>
      <c r="BI452" s="125"/>
      <c r="BJ452" s="125"/>
      <c r="BK452" s="125"/>
      <c r="BL452" s="125"/>
      <c r="BM452" s="125"/>
    </row>
    <row r="453" spans="1:65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25"/>
      <c r="AL453" s="125"/>
      <c r="AM453" s="125"/>
      <c r="AN453" s="125"/>
      <c r="AO453" s="125"/>
      <c r="AP453" s="125"/>
      <c r="AQ453" s="125"/>
      <c r="AR453" s="125"/>
      <c r="AS453" s="125"/>
      <c r="AT453" s="125"/>
      <c r="AU453" s="125"/>
      <c r="AV453" s="125"/>
      <c r="AW453" s="125"/>
      <c r="AX453" s="125"/>
      <c r="AY453" s="125"/>
      <c r="AZ453" s="125"/>
      <c r="BA453" s="125"/>
      <c r="BB453" s="125"/>
      <c r="BC453" s="125"/>
      <c r="BD453" s="125"/>
      <c r="BE453" s="125"/>
      <c r="BF453" s="125"/>
      <c r="BG453" s="125"/>
      <c r="BH453" s="125"/>
      <c r="BI453" s="125"/>
      <c r="BJ453" s="125"/>
      <c r="BK453" s="125"/>
      <c r="BL453" s="125"/>
      <c r="BM453" s="125"/>
    </row>
    <row r="454" spans="1:65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  <c r="AX454" s="125"/>
      <c r="AY454" s="125"/>
      <c r="AZ454" s="125"/>
      <c r="BA454" s="125"/>
      <c r="BB454" s="125"/>
      <c r="BC454" s="125"/>
      <c r="BD454" s="125"/>
      <c r="BE454" s="125"/>
      <c r="BF454" s="125"/>
      <c r="BG454" s="125"/>
      <c r="BH454" s="125"/>
      <c r="BI454" s="125"/>
      <c r="BJ454" s="125"/>
      <c r="BK454" s="125"/>
      <c r="BL454" s="125"/>
      <c r="BM454" s="125"/>
    </row>
    <row r="455" spans="1:65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25"/>
      <c r="AL455" s="125"/>
      <c r="AM455" s="125"/>
      <c r="AN455" s="125"/>
      <c r="AO455" s="125"/>
      <c r="AP455" s="125"/>
      <c r="AQ455" s="125"/>
      <c r="AR455" s="125"/>
      <c r="AS455" s="125"/>
      <c r="AT455" s="125"/>
      <c r="AU455" s="125"/>
      <c r="AV455" s="125"/>
      <c r="AW455" s="125"/>
      <c r="AX455" s="125"/>
      <c r="AY455" s="125"/>
      <c r="AZ455" s="125"/>
      <c r="BA455" s="125"/>
      <c r="BB455" s="125"/>
      <c r="BC455" s="125"/>
      <c r="BD455" s="125"/>
      <c r="BE455" s="125"/>
      <c r="BF455" s="125"/>
      <c r="BG455" s="125"/>
      <c r="BH455" s="125"/>
      <c r="BI455" s="125"/>
      <c r="BJ455" s="125"/>
      <c r="BK455" s="125"/>
      <c r="BL455" s="125"/>
      <c r="BM455" s="125"/>
    </row>
    <row r="456" spans="1:65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  <c r="AX456" s="125"/>
      <c r="AY456" s="125"/>
      <c r="AZ456" s="125"/>
      <c r="BA456" s="125"/>
      <c r="BB456" s="125"/>
      <c r="BC456" s="125"/>
      <c r="BD456" s="125"/>
      <c r="BE456" s="125"/>
      <c r="BF456" s="125"/>
      <c r="BG456" s="125"/>
      <c r="BH456" s="125"/>
      <c r="BI456" s="125"/>
      <c r="BJ456" s="125"/>
      <c r="BK456" s="125"/>
      <c r="BL456" s="125"/>
      <c r="BM456" s="125"/>
    </row>
    <row r="457" spans="1:65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25"/>
      <c r="AL457" s="125"/>
      <c r="AM457" s="125"/>
      <c r="AN457" s="125"/>
      <c r="AO457" s="125"/>
      <c r="AP457" s="125"/>
      <c r="AQ457" s="125"/>
      <c r="AR457" s="125"/>
      <c r="AS457" s="125"/>
      <c r="AT457" s="125"/>
      <c r="AU457" s="125"/>
      <c r="AV457" s="125"/>
      <c r="AW457" s="125"/>
      <c r="AX457" s="125"/>
      <c r="AY457" s="125"/>
      <c r="AZ457" s="125"/>
      <c r="BA457" s="125"/>
      <c r="BB457" s="125"/>
      <c r="BC457" s="125"/>
      <c r="BD457" s="125"/>
      <c r="BE457" s="125"/>
      <c r="BF457" s="125"/>
      <c r="BG457" s="125"/>
      <c r="BH457" s="125"/>
      <c r="BI457" s="125"/>
      <c r="BJ457" s="125"/>
      <c r="BK457" s="125"/>
      <c r="BL457" s="125"/>
      <c r="BM457" s="125"/>
    </row>
    <row r="458" spans="1:65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  <c r="AX458" s="125"/>
      <c r="AY458" s="125"/>
      <c r="AZ458" s="125"/>
      <c r="BA458" s="125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  <c r="BL458" s="125"/>
      <c r="BM458" s="125"/>
    </row>
    <row r="459" spans="1:65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  <c r="AV459" s="125"/>
      <c r="AW459" s="125"/>
      <c r="AX459" s="125"/>
      <c r="AY459" s="125"/>
      <c r="AZ459" s="125"/>
      <c r="BA459" s="125"/>
      <c r="BB459" s="125"/>
      <c r="BC459" s="125"/>
      <c r="BD459" s="125"/>
      <c r="BE459" s="125"/>
      <c r="BF459" s="125"/>
      <c r="BG459" s="125"/>
      <c r="BH459" s="125"/>
      <c r="BI459" s="125"/>
      <c r="BJ459" s="125"/>
      <c r="BK459" s="125"/>
      <c r="BL459" s="125"/>
      <c r="BM459" s="125"/>
    </row>
    <row r="460" spans="1:65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  <c r="AX460" s="125"/>
      <c r="AY460" s="125"/>
      <c r="AZ460" s="125"/>
      <c r="BA460" s="125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  <c r="BL460" s="125"/>
      <c r="BM460" s="125"/>
    </row>
    <row r="461" spans="1:65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  <c r="AW461" s="125"/>
      <c r="AX461" s="125"/>
      <c r="AY461" s="125"/>
      <c r="AZ461" s="125"/>
      <c r="BA461" s="125"/>
      <c r="BB461" s="125"/>
      <c r="BC461" s="125"/>
      <c r="BD461" s="125"/>
      <c r="BE461" s="125"/>
      <c r="BF461" s="125"/>
      <c r="BG461" s="125"/>
      <c r="BH461" s="125"/>
      <c r="BI461" s="125"/>
      <c r="BJ461" s="125"/>
      <c r="BK461" s="125"/>
      <c r="BL461" s="125"/>
      <c r="BM461" s="125"/>
    </row>
    <row r="462" spans="1:65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  <c r="BL462" s="125"/>
      <c r="BM462" s="125"/>
    </row>
    <row r="463" spans="1:65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  <c r="AW463" s="125"/>
      <c r="AX463" s="125"/>
      <c r="AY463" s="125"/>
      <c r="AZ463" s="125"/>
      <c r="BA463" s="125"/>
      <c r="BB463" s="125"/>
      <c r="BC463" s="125"/>
      <c r="BD463" s="125"/>
      <c r="BE463" s="125"/>
      <c r="BF463" s="125"/>
      <c r="BG463" s="125"/>
      <c r="BH463" s="125"/>
      <c r="BI463" s="125"/>
      <c r="BJ463" s="125"/>
      <c r="BK463" s="125"/>
      <c r="BL463" s="125"/>
      <c r="BM463" s="125"/>
    </row>
    <row r="464" spans="1:65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  <c r="BL464" s="125"/>
      <c r="BM464" s="125"/>
    </row>
    <row r="465" spans="1:65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/>
      <c r="AU465" s="125"/>
      <c r="AV465" s="125"/>
      <c r="AW465" s="125"/>
      <c r="AX465" s="125"/>
      <c r="AY465" s="125"/>
      <c r="AZ465" s="125"/>
      <c r="BA465" s="125"/>
      <c r="BB465" s="125"/>
      <c r="BC465" s="125"/>
      <c r="BD465" s="125"/>
      <c r="BE465" s="125"/>
      <c r="BF465" s="125"/>
      <c r="BG465" s="125"/>
      <c r="BH465" s="125"/>
      <c r="BI465" s="125"/>
      <c r="BJ465" s="125"/>
      <c r="BK465" s="125"/>
      <c r="BL465" s="125"/>
      <c r="BM465" s="125"/>
    </row>
    <row r="466" spans="1:65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  <c r="AX466" s="125"/>
      <c r="AY466" s="125"/>
      <c r="AZ466" s="125"/>
      <c r="BA466" s="125"/>
      <c r="BB466" s="125"/>
      <c r="BC466" s="125"/>
      <c r="BD466" s="125"/>
      <c r="BE466" s="125"/>
      <c r="BF466" s="125"/>
      <c r="BG466" s="125"/>
      <c r="BH466" s="125"/>
      <c r="BI466" s="125"/>
      <c r="BJ466" s="125"/>
      <c r="BK466" s="125"/>
      <c r="BL466" s="125"/>
      <c r="BM466" s="125"/>
    </row>
    <row r="467" spans="1:65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5"/>
      <c r="AM467" s="125"/>
      <c r="AN467" s="125"/>
      <c r="AO467" s="125"/>
      <c r="AP467" s="125"/>
      <c r="AQ467" s="125"/>
      <c r="AR467" s="125"/>
      <c r="AS467" s="125"/>
      <c r="AT467" s="125"/>
      <c r="AU467" s="125"/>
      <c r="AV467" s="125"/>
      <c r="AW467" s="125"/>
      <c r="AX467" s="125"/>
      <c r="AY467" s="125"/>
      <c r="AZ467" s="125"/>
      <c r="BA467" s="125"/>
      <c r="BB467" s="125"/>
      <c r="BC467" s="125"/>
      <c r="BD467" s="125"/>
      <c r="BE467" s="125"/>
      <c r="BF467" s="125"/>
      <c r="BG467" s="125"/>
      <c r="BH467" s="125"/>
      <c r="BI467" s="125"/>
      <c r="BJ467" s="125"/>
      <c r="BK467" s="125"/>
      <c r="BL467" s="125"/>
      <c r="BM467" s="125"/>
    </row>
    <row r="468" spans="1:65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  <c r="AX468" s="125"/>
      <c r="AY468" s="125"/>
      <c r="AZ468" s="125"/>
      <c r="BA468" s="125"/>
      <c r="BB468" s="125"/>
      <c r="BC468" s="125"/>
      <c r="BD468" s="125"/>
      <c r="BE468" s="125"/>
      <c r="BF468" s="125"/>
      <c r="BG468" s="125"/>
      <c r="BH468" s="125"/>
      <c r="BI468" s="125"/>
      <c r="BJ468" s="125"/>
      <c r="BK468" s="125"/>
      <c r="BL468" s="125"/>
      <c r="BM468" s="125"/>
    </row>
    <row r="469" spans="1:65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  <c r="AV469" s="125"/>
      <c r="AW469" s="125"/>
      <c r="AX469" s="125"/>
      <c r="AY469" s="125"/>
      <c r="AZ469" s="125"/>
      <c r="BA469" s="125"/>
      <c r="BB469" s="125"/>
      <c r="BC469" s="125"/>
      <c r="BD469" s="125"/>
      <c r="BE469" s="125"/>
      <c r="BF469" s="125"/>
      <c r="BG469" s="125"/>
      <c r="BH469" s="125"/>
      <c r="BI469" s="125"/>
      <c r="BJ469" s="125"/>
      <c r="BK469" s="125"/>
      <c r="BL469" s="125"/>
      <c r="BM469" s="125"/>
    </row>
    <row r="470" spans="1:65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  <c r="AX470" s="125"/>
      <c r="AY470" s="125"/>
      <c r="AZ470" s="125"/>
      <c r="BA470" s="125"/>
      <c r="BB470" s="125"/>
      <c r="BC470" s="125"/>
      <c r="BD470" s="125"/>
      <c r="BE470" s="125"/>
      <c r="BF470" s="125"/>
      <c r="BG470" s="125"/>
      <c r="BH470" s="125"/>
      <c r="BI470" s="125"/>
      <c r="BJ470" s="125"/>
      <c r="BK470" s="125"/>
      <c r="BL470" s="125"/>
      <c r="BM470" s="125"/>
    </row>
    <row r="471" spans="1:65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/>
      <c r="AU471" s="125"/>
      <c r="AV471" s="125"/>
      <c r="AW471" s="125"/>
      <c r="AX471" s="125"/>
      <c r="AY471" s="125"/>
      <c r="AZ471" s="125"/>
      <c r="BA471" s="125"/>
      <c r="BB471" s="125"/>
      <c r="BC471" s="125"/>
      <c r="BD471" s="125"/>
      <c r="BE471" s="125"/>
      <c r="BF471" s="125"/>
      <c r="BG471" s="125"/>
      <c r="BH471" s="125"/>
      <c r="BI471" s="125"/>
      <c r="BJ471" s="125"/>
      <c r="BK471" s="125"/>
      <c r="BL471" s="125"/>
      <c r="BM471" s="125"/>
    </row>
    <row r="472" spans="1:65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  <c r="AX472" s="125"/>
      <c r="AY472" s="125"/>
      <c r="AZ472" s="125"/>
      <c r="BA472" s="125"/>
      <c r="BB472" s="125"/>
      <c r="BC472" s="125"/>
      <c r="BD472" s="125"/>
      <c r="BE472" s="125"/>
      <c r="BF472" s="125"/>
      <c r="BG472" s="125"/>
      <c r="BH472" s="125"/>
      <c r="BI472" s="125"/>
      <c r="BJ472" s="125"/>
      <c r="BK472" s="125"/>
      <c r="BL472" s="125"/>
      <c r="BM472" s="125"/>
    </row>
    <row r="473" spans="1:65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25"/>
      <c r="AL473" s="125"/>
      <c r="AM473" s="125"/>
      <c r="AN473" s="125"/>
      <c r="AO473" s="125"/>
      <c r="AP473" s="125"/>
      <c r="AQ473" s="125"/>
      <c r="AR473" s="125"/>
      <c r="AS473" s="125"/>
      <c r="AT473" s="125"/>
      <c r="AU473" s="125"/>
      <c r="AV473" s="125"/>
      <c r="AW473" s="125"/>
      <c r="AX473" s="125"/>
      <c r="AY473" s="125"/>
      <c r="AZ473" s="125"/>
      <c r="BA473" s="125"/>
      <c r="BB473" s="125"/>
      <c r="BC473" s="125"/>
      <c r="BD473" s="125"/>
      <c r="BE473" s="125"/>
      <c r="BF473" s="125"/>
      <c r="BG473" s="125"/>
      <c r="BH473" s="125"/>
      <c r="BI473" s="125"/>
      <c r="BJ473" s="125"/>
      <c r="BK473" s="125"/>
      <c r="BL473" s="125"/>
      <c r="BM473" s="125"/>
    </row>
    <row r="474" spans="1:65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  <c r="AX474" s="125"/>
      <c r="AY474" s="125"/>
      <c r="AZ474" s="125"/>
      <c r="BA474" s="125"/>
      <c r="BB474" s="125"/>
      <c r="BC474" s="125"/>
      <c r="BD474" s="125"/>
      <c r="BE474" s="125"/>
      <c r="BF474" s="125"/>
      <c r="BG474" s="125"/>
      <c r="BH474" s="125"/>
      <c r="BI474" s="125"/>
      <c r="BJ474" s="125"/>
      <c r="BK474" s="125"/>
      <c r="BL474" s="125"/>
      <c r="BM474" s="125"/>
    </row>
    <row r="475" spans="1:65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25"/>
      <c r="AL475" s="125"/>
      <c r="AM475" s="125"/>
      <c r="AN475" s="125"/>
      <c r="AO475" s="125"/>
      <c r="AP475" s="125"/>
      <c r="AQ475" s="125"/>
      <c r="AR475" s="125"/>
      <c r="AS475" s="125"/>
      <c r="AT475" s="125"/>
      <c r="AU475" s="125"/>
      <c r="AV475" s="125"/>
      <c r="AW475" s="125"/>
      <c r="AX475" s="125"/>
      <c r="AY475" s="125"/>
      <c r="AZ475" s="125"/>
      <c r="BA475" s="125"/>
      <c r="BB475" s="125"/>
      <c r="BC475" s="125"/>
      <c r="BD475" s="125"/>
      <c r="BE475" s="125"/>
      <c r="BF475" s="125"/>
      <c r="BG475" s="125"/>
      <c r="BH475" s="125"/>
      <c r="BI475" s="125"/>
      <c r="BJ475" s="125"/>
      <c r="BK475" s="125"/>
      <c r="BL475" s="125"/>
      <c r="BM475" s="125"/>
    </row>
    <row r="476" spans="1:65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  <c r="AX476" s="125"/>
      <c r="AY476" s="125"/>
      <c r="AZ476" s="125"/>
      <c r="BA476" s="125"/>
      <c r="BB476" s="125"/>
      <c r="BC476" s="125"/>
      <c r="BD476" s="125"/>
      <c r="BE476" s="125"/>
      <c r="BF476" s="125"/>
      <c r="BG476" s="125"/>
      <c r="BH476" s="125"/>
      <c r="BI476" s="125"/>
      <c r="BJ476" s="125"/>
      <c r="BK476" s="125"/>
      <c r="BL476" s="125"/>
      <c r="BM476" s="125"/>
    </row>
    <row r="477" spans="1:65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/>
      <c r="AU477" s="125"/>
      <c r="AV477" s="125"/>
      <c r="AW477" s="125"/>
      <c r="AX477" s="125"/>
      <c r="AY477" s="125"/>
      <c r="AZ477" s="125"/>
      <c r="BA477" s="125"/>
      <c r="BB477" s="125"/>
      <c r="BC477" s="125"/>
      <c r="BD477" s="125"/>
      <c r="BE477" s="125"/>
      <c r="BF477" s="125"/>
      <c r="BG477" s="125"/>
      <c r="BH477" s="125"/>
      <c r="BI477" s="125"/>
      <c r="BJ477" s="125"/>
      <c r="BK477" s="125"/>
      <c r="BL477" s="125"/>
      <c r="BM477" s="125"/>
    </row>
    <row r="478" spans="1:65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  <c r="BL478" s="125"/>
      <c r="BM478" s="125"/>
    </row>
    <row r="479" spans="1:65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/>
      <c r="AU479" s="125"/>
      <c r="AV479" s="125"/>
      <c r="AW479" s="125"/>
      <c r="AX479" s="125"/>
      <c r="AY479" s="125"/>
      <c r="AZ479" s="125"/>
      <c r="BA479" s="125"/>
      <c r="BB479" s="125"/>
      <c r="BC479" s="125"/>
      <c r="BD479" s="125"/>
      <c r="BE479" s="125"/>
      <c r="BF479" s="125"/>
      <c r="BG479" s="125"/>
      <c r="BH479" s="125"/>
      <c r="BI479" s="125"/>
      <c r="BJ479" s="125"/>
      <c r="BK479" s="125"/>
      <c r="BL479" s="125"/>
      <c r="BM479" s="125"/>
    </row>
    <row r="480" spans="1:65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  <c r="AX480" s="125"/>
      <c r="AY480" s="125"/>
      <c r="AZ480" s="125"/>
      <c r="BA480" s="125"/>
      <c r="BB480" s="125"/>
      <c r="BC480" s="125"/>
      <c r="BD480" s="125"/>
      <c r="BE480" s="125"/>
      <c r="BF480" s="125"/>
      <c r="BG480" s="125"/>
      <c r="BH480" s="125"/>
      <c r="BI480" s="125"/>
      <c r="BJ480" s="125"/>
      <c r="BK480" s="125"/>
      <c r="BL480" s="125"/>
      <c r="BM480" s="125"/>
    </row>
    <row r="481" spans="1:65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25"/>
      <c r="AL481" s="125"/>
      <c r="AM481" s="125"/>
      <c r="AN481" s="125"/>
      <c r="AO481" s="125"/>
      <c r="AP481" s="125"/>
      <c r="AQ481" s="125"/>
      <c r="AR481" s="125"/>
      <c r="AS481" s="125"/>
      <c r="AT481" s="125"/>
      <c r="AU481" s="125"/>
      <c r="AV481" s="125"/>
      <c r="AW481" s="125"/>
      <c r="AX481" s="125"/>
      <c r="AY481" s="125"/>
      <c r="AZ481" s="125"/>
      <c r="BA481" s="125"/>
      <c r="BB481" s="125"/>
      <c r="BC481" s="125"/>
      <c r="BD481" s="125"/>
      <c r="BE481" s="125"/>
      <c r="BF481" s="125"/>
      <c r="BG481" s="125"/>
      <c r="BH481" s="125"/>
      <c r="BI481" s="125"/>
      <c r="BJ481" s="125"/>
      <c r="BK481" s="125"/>
      <c r="BL481" s="125"/>
      <c r="BM481" s="125"/>
    </row>
    <row r="482" spans="1:65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  <c r="AX482" s="125"/>
      <c r="AY482" s="125"/>
      <c r="AZ482" s="125"/>
      <c r="BA482" s="125"/>
      <c r="BB482" s="125"/>
      <c r="BC482" s="125"/>
      <c r="BD482" s="125"/>
      <c r="BE482" s="125"/>
      <c r="BF482" s="125"/>
      <c r="BG482" s="125"/>
      <c r="BH482" s="125"/>
      <c r="BI482" s="125"/>
      <c r="BJ482" s="125"/>
      <c r="BK482" s="125"/>
      <c r="BL482" s="125"/>
      <c r="BM482" s="125"/>
    </row>
    <row r="483" spans="1:65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25"/>
      <c r="AL483" s="125"/>
      <c r="AM483" s="125"/>
      <c r="AN483" s="125"/>
      <c r="AO483" s="125"/>
      <c r="AP483" s="125"/>
      <c r="AQ483" s="125"/>
      <c r="AR483" s="125"/>
      <c r="AS483" s="125"/>
      <c r="AT483" s="125"/>
      <c r="AU483" s="125"/>
      <c r="AV483" s="125"/>
      <c r="AW483" s="125"/>
      <c r="AX483" s="125"/>
      <c r="AY483" s="125"/>
      <c r="AZ483" s="125"/>
      <c r="BA483" s="125"/>
      <c r="BB483" s="125"/>
      <c r="BC483" s="125"/>
      <c r="BD483" s="125"/>
      <c r="BE483" s="125"/>
      <c r="BF483" s="125"/>
      <c r="BG483" s="125"/>
      <c r="BH483" s="125"/>
      <c r="BI483" s="125"/>
      <c r="BJ483" s="125"/>
      <c r="BK483" s="125"/>
      <c r="BL483" s="125"/>
      <c r="BM483" s="125"/>
    </row>
    <row r="484" spans="1:65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  <c r="AX484" s="125"/>
      <c r="AY484" s="125"/>
      <c r="AZ484" s="125"/>
      <c r="BA484" s="125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  <c r="BL484" s="125"/>
      <c r="BM484" s="125"/>
    </row>
    <row r="485" spans="1:65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25"/>
      <c r="AL485" s="125"/>
      <c r="AM485" s="125"/>
      <c r="AN485" s="125"/>
      <c r="AO485" s="125"/>
      <c r="AP485" s="125"/>
      <c r="AQ485" s="125"/>
      <c r="AR485" s="125"/>
      <c r="AS485" s="125"/>
      <c r="AT485" s="125"/>
      <c r="AU485" s="125"/>
      <c r="AV485" s="125"/>
      <c r="AW485" s="125"/>
      <c r="AX485" s="125"/>
      <c r="AY485" s="125"/>
      <c r="AZ485" s="125"/>
      <c r="BA485" s="125"/>
      <c r="BB485" s="125"/>
      <c r="BC485" s="125"/>
      <c r="BD485" s="125"/>
      <c r="BE485" s="125"/>
      <c r="BF485" s="125"/>
      <c r="BG485" s="125"/>
      <c r="BH485" s="125"/>
      <c r="BI485" s="125"/>
      <c r="BJ485" s="125"/>
      <c r="BK485" s="125"/>
      <c r="BL485" s="125"/>
      <c r="BM485" s="125"/>
    </row>
    <row r="486" spans="1:65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  <c r="AX486" s="125"/>
      <c r="AY486" s="125"/>
      <c r="AZ486" s="125"/>
      <c r="BA486" s="125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  <c r="BL486" s="125"/>
      <c r="BM486" s="125"/>
    </row>
    <row r="487" spans="1:65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/>
      <c r="AS487" s="125"/>
      <c r="AT487" s="125"/>
      <c r="AU487" s="125"/>
      <c r="AV487" s="125"/>
      <c r="AW487" s="125"/>
      <c r="AX487" s="125"/>
      <c r="AY487" s="125"/>
      <c r="AZ487" s="125"/>
      <c r="BA487" s="125"/>
      <c r="BB487" s="125"/>
      <c r="BC487" s="125"/>
      <c r="BD487" s="125"/>
      <c r="BE487" s="125"/>
      <c r="BF487" s="125"/>
      <c r="BG487" s="125"/>
      <c r="BH487" s="125"/>
      <c r="BI487" s="125"/>
      <c r="BJ487" s="125"/>
      <c r="BK487" s="125"/>
      <c r="BL487" s="125"/>
      <c r="BM487" s="125"/>
    </row>
    <row r="488" spans="1:65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  <c r="BL488" s="125"/>
      <c r="BM488" s="125"/>
    </row>
    <row r="489" spans="1:65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/>
      <c r="AS489" s="125"/>
      <c r="AT489" s="125"/>
      <c r="AU489" s="125"/>
      <c r="AV489" s="125"/>
      <c r="AW489" s="125"/>
      <c r="AX489" s="125"/>
      <c r="AY489" s="125"/>
      <c r="AZ489" s="125"/>
      <c r="BA489" s="125"/>
      <c r="BB489" s="125"/>
      <c r="BC489" s="125"/>
      <c r="BD489" s="125"/>
      <c r="BE489" s="125"/>
      <c r="BF489" s="125"/>
      <c r="BG489" s="125"/>
      <c r="BH489" s="125"/>
      <c r="BI489" s="125"/>
      <c r="BJ489" s="125"/>
      <c r="BK489" s="125"/>
      <c r="BL489" s="125"/>
      <c r="BM489" s="125"/>
    </row>
    <row r="490" spans="1:65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  <c r="BL490" s="125"/>
      <c r="BM490" s="125"/>
    </row>
    <row r="491" spans="1:65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  <c r="AV491" s="125"/>
      <c r="AW491" s="125"/>
      <c r="AX491" s="125"/>
      <c r="AY491" s="125"/>
      <c r="AZ491" s="125"/>
      <c r="BA491" s="125"/>
      <c r="BB491" s="125"/>
      <c r="BC491" s="125"/>
      <c r="BD491" s="125"/>
      <c r="BE491" s="125"/>
      <c r="BF491" s="125"/>
      <c r="BG491" s="125"/>
      <c r="BH491" s="125"/>
      <c r="BI491" s="125"/>
      <c r="BJ491" s="125"/>
      <c r="BK491" s="125"/>
      <c r="BL491" s="125"/>
      <c r="BM491" s="125"/>
    </row>
    <row r="492" spans="1:65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  <c r="BL492" s="125"/>
      <c r="BM492" s="125"/>
    </row>
    <row r="493" spans="1:65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/>
      <c r="AS493" s="125"/>
      <c r="AT493" s="125"/>
      <c r="AU493" s="125"/>
      <c r="AV493" s="125"/>
      <c r="AW493" s="125"/>
      <c r="AX493" s="125"/>
      <c r="AY493" s="125"/>
      <c r="AZ493" s="125"/>
      <c r="BA493" s="125"/>
      <c r="BB493" s="125"/>
      <c r="BC493" s="125"/>
      <c r="BD493" s="125"/>
      <c r="BE493" s="125"/>
      <c r="BF493" s="125"/>
      <c r="BG493" s="125"/>
      <c r="BH493" s="125"/>
      <c r="BI493" s="125"/>
      <c r="BJ493" s="125"/>
      <c r="BK493" s="125"/>
      <c r="BL493" s="125"/>
      <c r="BM493" s="125"/>
    </row>
    <row r="494" spans="1:65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  <c r="BL494" s="125"/>
      <c r="BM494" s="125"/>
    </row>
    <row r="495" spans="1:65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/>
      <c r="AS495" s="125"/>
      <c r="AT495" s="125"/>
      <c r="AU495" s="125"/>
      <c r="AV495" s="125"/>
      <c r="AW495" s="125"/>
      <c r="AX495" s="125"/>
      <c r="AY495" s="125"/>
      <c r="AZ495" s="125"/>
      <c r="BA495" s="125"/>
      <c r="BB495" s="125"/>
      <c r="BC495" s="125"/>
      <c r="BD495" s="125"/>
      <c r="BE495" s="125"/>
      <c r="BF495" s="125"/>
      <c r="BG495" s="125"/>
      <c r="BH495" s="125"/>
      <c r="BI495" s="125"/>
      <c r="BJ495" s="125"/>
      <c r="BK495" s="125"/>
      <c r="BL495" s="125"/>
      <c r="BM495" s="125"/>
    </row>
    <row r="496" spans="1:65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  <c r="BL496" s="125"/>
      <c r="BM496" s="125"/>
    </row>
    <row r="497" spans="1:65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/>
      <c r="AU497" s="125"/>
      <c r="AV497" s="125"/>
      <c r="AW497" s="125"/>
      <c r="AX497" s="125"/>
      <c r="AY497" s="125"/>
      <c r="AZ497" s="125"/>
      <c r="BA497" s="125"/>
      <c r="BB497" s="125"/>
      <c r="BC497" s="125"/>
      <c r="BD497" s="125"/>
      <c r="BE497" s="125"/>
      <c r="BF497" s="125"/>
      <c r="BG497" s="125"/>
      <c r="BH497" s="125"/>
      <c r="BI497" s="125"/>
      <c r="BJ497" s="125"/>
      <c r="BK497" s="125"/>
      <c r="BL497" s="125"/>
      <c r="BM497" s="125"/>
    </row>
    <row r="498" spans="1:65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  <c r="AX498" s="125"/>
      <c r="AY498" s="125"/>
      <c r="AZ498" s="125"/>
      <c r="BA498" s="125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  <c r="BL498" s="125"/>
      <c r="BM498" s="125"/>
    </row>
    <row r="499" spans="1:65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25"/>
      <c r="AL499" s="125"/>
      <c r="AM499" s="125"/>
      <c r="AN499" s="125"/>
      <c r="AO499" s="125"/>
      <c r="AP499" s="125"/>
      <c r="AQ499" s="125"/>
      <c r="AR499" s="125"/>
      <c r="AS499" s="125"/>
      <c r="AT499" s="125"/>
      <c r="AU499" s="125"/>
      <c r="AV499" s="125"/>
      <c r="AW499" s="125"/>
      <c r="AX499" s="125"/>
      <c r="AY499" s="125"/>
      <c r="AZ499" s="125"/>
      <c r="BA499" s="125"/>
      <c r="BB499" s="125"/>
      <c r="BC499" s="125"/>
      <c r="BD499" s="125"/>
      <c r="BE499" s="125"/>
      <c r="BF499" s="125"/>
      <c r="BG499" s="125"/>
      <c r="BH499" s="125"/>
      <c r="BI499" s="125"/>
      <c r="BJ499" s="125"/>
      <c r="BK499" s="125"/>
      <c r="BL499" s="125"/>
      <c r="BM499" s="125"/>
    </row>
    <row r="500" spans="1:65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  <c r="AX500" s="125"/>
      <c r="AY500" s="125"/>
      <c r="AZ500" s="125"/>
      <c r="BA500" s="125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  <c r="BL500" s="125"/>
      <c r="BM500" s="125"/>
    </row>
    <row r="501" spans="1:65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/>
      <c r="AS501" s="125"/>
      <c r="AT501" s="125"/>
      <c r="AU501" s="125"/>
      <c r="AV501" s="125"/>
      <c r="AW501" s="125"/>
      <c r="AX501" s="125"/>
      <c r="AY501" s="125"/>
      <c r="AZ501" s="125"/>
      <c r="BA501" s="125"/>
      <c r="BB501" s="125"/>
      <c r="BC501" s="125"/>
      <c r="BD501" s="125"/>
      <c r="BE501" s="125"/>
      <c r="BF501" s="125"/>
      <c r="BG501" s="125"/>
      <c r="BH501" s="125"/>
      <c r="BI501" s="125"/>
      <c r="BJ501" s="125"/>
      <c r="BK501" s="125"/>
      <c r="BL501" s="125"/>
      <c r="BM501" s="125"/>
    </row>
    <row r="502" spans="1:65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  <c r="BL502" s="125"/>
      <c r="BM502" s="125"/>
    </row>
    <row r="503" spans="1:65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/>
      <c r="AU503" s="125"/>
      <c r="AV503" s="125"/>
      <c r="AW503" s="125"/>
      <c r="AX503" s="125"/>
      <c r="AY503" s="125"/>
      <c r="AZ503" s="125"/>
      <c r="BA503" s="125"/>
      <c r="BB503" s="125"/>
      <c r="BC503" s="125"/>
      <c r="BD503" s="125"/>
      <c r="BE503" s="125"/>
      <c r="BF503" s="125"/>
      <c r="BG503" s="125"/>
      <c r="BH503" s="125"/>
      <c r="BI503" s="125"/>
      <c r="BJ503" s="125"/>
      <c r="BK503" s="125"/>
      <c r="BL503" s="125"/>
      <c r="BM503" s="125"/>
    </row>
    <row r="504" spans="1:65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  <c r="BL504" s="125"/>
      <c r="BM504" s="125"/>
    </row>
    <row r="505" spans="1:65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/>
      <c r="AS505" s="125"/>
      <c r="AT505" s="125"/>
      <c r="AU505" s="125"/>
      <c r="AV505" s="125"/>
      <c r="AW505" s="125"/>
      <c r="AX505" s="125"/>
      <c r="AY505" s="125"/>
      <c r="AZ505" s="125"/>
      <c r="BA505" s="125"/>
      <c r="BB505" s="125"/>
      <c r="BC505" s="125"/>
      <c r="BD505" s="125"/>
      <c r="BE505" s="125"/>
      <c r="BF505" s="125"/>
      <c r="BG505" s="125"/>
      <c r="BH505" s="125"/>
      <c r="BI505" s="125"/>
      <c r="BJ505" s="125"/>
      <c r="BK505" s="125"/>
      <c r="BL505" s="125"/>
      <c r="BM505" s="125"/>
    </row>
    <row r="506" spans="1:65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  <c r="BL506" s="125"/>
      <c r="BM506" s="125"/>
    </row>
    <row r="507" spans="1:65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/>
      <c r="AS507" s="125"/>
      <c r="AT507" s="125"/>
      <c r="AU507" s="125"/>
      <c r="AV507" s="125"/>
      <c r="AW507" s="125"/>
      <c r="AX507" s="125"/>
      <c r="AY507" s="125"/>
      <c r="AZ507" s="125"/>
      <c r="BA507" s="125"/>
      <c r="BB507" s="125"/>
      <c r="BC507" s="125"/>
      <c r="BD507" s="125"/>
      <c r="BE507" s="125"/>
      <c r="BF507" s="125"/>
      <c r="BG507" s="125"/>
      <c r="BH507" s="125"/>
      <c r="BI507" s="125"/>
      <c r="BJ507" s="125"/>
      <c r="BK507" s="125"/>
      <c r="BL507" s="125"/>
      <c r="BM507" s="125"/>
    </row>
    <row r="508" spans="1:65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  <c r="AX508" s="125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  <c r="BL508" s="125"/>
      <c r="BM508" s="125"/>
    </row>
    <row r="509" spans="1:65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/>
      <c r="AU509" s="125"/>
      <c r="AV509" s="125"/>
      <c r="AW509" s="125"/>
      <c r="AX509" s="125"/>
      <c r="AY509" s="125"/>
      <c r="AZ509" s="125"/>
      <c r="BA509" s="125"/>
      <c r="BB509" s="125"/>
      <c r="BC509" s="125"/>
      <c r="BD509" s="125"/>
      <c r="BE509" s="125"/>
      <c r="BF509" s="125"/>
      <c r="BG509" s="125"/>
      <c r="BH509" s="125"/>
      <c r="BI509" s="125"/>
      <c r="BJ509" s="125"/>
      <c r="BK509" s="125"/>
      <c r="BL509" s="125"/>
      <c r="BM509" s="125"/>
    </row>
    <row r="510" spans="1:65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5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  <c r="BL510" s="125"/>
      <c r="BM510" s="125"/>
    </row>
    <row r="511" spans="1:65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/>
      <c r="AU511" s="125"/>
      <c r="AV511" s="125"/>
      <c r="AW511" s="125"/>
      <c r="AX511" s="125"/>
      <c r="AY511" s="125"/>
      <c r="AZ511" s="125"/>
      <c r="BA511" s="125"/>
      <c r="BB511" s="125"/>
      <c r="BC511" s="125"/>
      <c r="BD511" s="125"/>
      <c r="BE511" s="125"/>
      <c r="BF511" s="125"/>
      <c r="BG511" s="125"/>
      <c r="BH511" s="125"/>
      <c r="BI511" s="125"/>
      <c r="BJ511" s="125"/>
      <c r="BK511" s="125"/>
      <c r="BL511" s="125"/>
      <c r="BM511" s="125"/>
    </row>
    <row r="512" spans="1:65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  <c r="BL512" s="125"/>
      <c r="BM512" s="125"/>
    </row>
    <row r="513" spans="1:65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25"/>
      <c r="AL513" s="125"/>
      <c r="AM513" s="125"/>
      <c r="AN513" s="125"/>
      <c r="AO513" s="125"/>
      <c r="AP513" s="125"/>
      <c r="AQ513" s="125"/>
      <c r="AR513" s="125"/>
      <c r="AS513" s="125"/>
      <c r="AT513" s="125"/>
      <c r="AU513" s="125"/>
      <c r="AV513" s="125"/>
      <c r="AW513" s="125"/>
      <c r="AX513" s="125"/>
      <c r="AY513" s="125"/>
      <c r="AZ513" s="125"/>
      <c r="BA513" s="125"/>
      <c r="BB513" s="125"/>
      <c r="BC513" s="125"/>
      <c r="BD513" s="125"/>
      <c r="BE513" s="125"/>
      <c r="BF513" s="125"/>
      <c r="BG513" s="125"/>
      <c r="BH513" s="125"/>
      <c r="BI513" s="125"/>
      <c r="BJ513" s="125"/>
      <c r="BK513" s="125"/>
      <c r="BL513" s="125"/>
      <c r="BM513" s="125"/>
    </row>
    <row r="514" spans="1:65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  <c r="BL514" s="125"/>
      <c r="BM514" s="125"/>
    </row>
    <row r="515" spans="1:65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25"/>
      <c r="AL515" s="125"/>
      <c r="AM515" s="125"/>
      <c r="AN515" s="125"/>
      <c r="AO515" s="125"/>
      <c r="AP515" s="125"/>
      <c r="AQ515" s="125"/>
      <c r="AR515" s="125"/>
      <c r="AS515" s="125"/>
      <c r="AT515" s="125"/>
      <c r="AU515" s="125"/>
      <c r="AV515" s="125"/>
      <c r="AW515" s="125"/>
      <c r="AX515" s="125"/>
      <c r="AY515" s="125"/>
      <c r="AZ515" s="125"/>
      <c r="BA515" s="125"/>
      <c r="BB515" s="125"/>
      <c r="BC515" s="125"/>
      <c r="BD515" s="125"/>
      <c r="BE515" s="125"/>
      <c r="BF515" s="125"/>
      <c r="BG515" s="125"/>
      <c r="BH515" s="125"/>
      <c r="BI515" s="125"/>
      <c r="BJ515" s="125"/>
      <c r="BK515" s="125"/>
      <c r="BL515" s="125"/>
      <c r="BM515" s="125"/>
    </row>
    <row r="516" spans="1:65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  <c r="BL516" s="125"/>
      <c r="BM516" s="125"/>
    </row>
    <row r="517" spans="1:65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/>
      <c r="AU517" s="125"/>
      <c r="AV517" s="125"/>
      <c r="AW517" s="125"/>
      <c r="AX517" s="125"/>
      <c r="AY517" s="125"/>
      <c r="AZ517" s="125"/>
      <c r="BA517" s="125"/>
      <c r="BB517" s="125"/>
      <c r="BC517" s="125"/>
      <c r="BD517" s="125"/>
      <c r="BE517" s="125"/>
      <c r="BF517" s="125"/>
      <c r="BG517" s="125"/>
      <c r="BH517" s="125"/>
      <c r="BI517" s="125"/>
      <c r="BJ517" s="125"/>
      <c r="BK517" s="125"/>
      <c r="BL517" s="125"/>
      <c r="BM517" s="125"/>
    </row>
    <row r="518" spans="1:65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  <c r="BL518" s="125"/>
      <c r="BM518" s="125"/>
    </row>
    <row r="519" spans="1:65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25"/>
      <c r="AL519" s="125"/>
      <c r="AM519" s="125"/>
      <c r="AN519" s="125"/>
      <c r="AO519" s="125"/>
      <c r="AP519" s="125"/>
      <c r="AQ519" s="125"/>
      <c r="AR519" s="125"/>
      <c r="AS519" s="125"/>
      <c r="AT519" s="125"/>
      <c r="AU519" s="125"/>
      <c r="AV519" s="125"/>
      <c r="AW519" s="125"/>
      <c r="AX519" s="125"/>
      <c r="AY519" s="125"/>
      <c r="AZ519" s="125"/>
      <c r="BA519" s="125"/>
      <c r="BB519" s="125"/>
      <c r="BC519" s="125"/>
      <c r="BD519" s="125"/>
      <c r="BE519" s="125"/>
      <c r="BF519" s="125"/>
      <c r="BG519" s="125"/>
      <c r="BH519" s="125"/>
      <c r="BI519" s="125"/>
      <c r="BJ519" s="125"/>
      <c r="BK519" s="125"/>
      <c r="BL519" s="125"/>
      <c r="BM519" s="125"/>
    </row>
    <row r="520" spans="1:65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  <c r="BL520" s="125"/>
      <c r="BM520" s="125"/>
    </row>
    <row r="521" spans="1:65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/>
      <c r="AS521" s="125"/>
      <c r="AT521" s="125"/>
      <c r="AU521" s="125"/>
      <c r="AV521" s="125"/>
      <c r="AW521" s="125"/>
      <c r="AX521" s="125"/>
      <c r="AY521" s="125"/>
      <c r="AZ521" s="125"/>
      <c r="BA521" s="125"/>
      <c r="BB521" s="125"/>
      <c r="BC521" s="125"/>
      <c r="BD521" s="125"/>
      <c r="BE521" s="125"/>
      <c r="BF521" s="125"/>
      <c r="BG521" s="125"/>
      <c r="BH521" s="125"/>
      <c r="BI521" s="125"/>
      <c r="BJ521" s="125"/>
      <c r="BK521" s="125"/>
      <c r="BL521" s="125"/>
      <c r="BM521" s="125"/>
    </row>
    <row r="522" spans="1:65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  <c r="BL522" s="125"/>
      <c r="BM522" s="125"/>
    </row>
    <row r="523" spans="1:65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  <c r="AW523" s="125"/>
      <c r="AX523" s="125"/>
      <c r="AY523" s="125"/>
      <c r="AZ523" s="125"/>
      <c r="BA523" s="125"/>
      <c r="BB523" s="125"/>
      <c r="BC523" s="125"/>
      <c r="BD523" s="125"/>
      <c r="BE523" s="125"/>
      <c r="BF523" s="125"/>
      <c r="BG523" s="125"/>
      <c r="BH523" s="125"/>
      <c r="BI523" s="125"/>
      <c r="BJ523" s="125"/>
      <c r="BK523" s="125"/>
      <c r="BL523" s="125"/>
      <c r="BM523" s="125"/>
    </row>
    <row r="524" spans="1:65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  <c r="BL524" s="125"/>
      <c r="BM524" s="125"/>
    </row>
    <row r="525" spans="1:65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/>
      <c r="AU525" s="125"/>
      <c r="AV525" s="125"/>
      <c r="AW525" s="125"/>
      <c r="AX525" s="125"/>
      <c r="AY525" s="125"/>
      <c r="AZ525" s="125"/>
      <c r="BA525" s="125"/>
      <c r="BB525" s="125"/>
      <c r="BC525" s="125"/>
      <c r="BD525" s="125"/>
      <c r="BE525" s="125"/>
      <c r="BF525" s="125"/>
      <c r="BG525" s="125"/>
      <c r="BH525" s="125"/>
      <c r="BI525" s="125"/>
      <c r="BJ525" s="125"/>
      <c r="BK525" s="125"/>
      <c r="BL525" s="125"/>
      <c r="BM525" s="125"/>
    </row>
    <row r="526" spans="1:65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  <c r="BL526" s="125"/>
      <c r="BM526" s="125"/>
    </row>
    <row r="527" spans="1:65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  <c r="AW527" s="125"/>
      <c r="AX527" s="125"/>
      <c r="AY527" s="125"/>
      <c r="AZ527" s="125"/>
      <c r="BA527" s="125"/>
      <c r="BB527" s="125"/>
      <c r="BC527" s="125"/>
      <c r="BD527" s="125"/>
      <c r="BE527" s="125"/>
      <c r="BF527" s="125"/>
      <c r="BG527" s="125"/>
      <c r="BH527" s="125"/>
      <c r="BI527" s="125"/>
      <c r="BJ527" s="125"/>
      <c r="BK527" s="125"/>
      <c r="BL527" s="125"/>
      <c r="BM527" s="125"/>
    </row>
    <row r="528" spans="1:65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  <c r="BL528" s="125"/>
      <c r="BM528" s="125"/>
    </row>
    <row r="529" spans="1:65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/>
      <c r="AU529" s="125"/>
      <c r="AV529" s="125"/>
      <c r="AW529" s="125"/>
      <c r="AX529" s="125"/>
      <c r="AY529" s="125"/>
      <c r="AZ529" s="125"/>
      <c r="BA529" s="125"/>
      <c r="BB529" s="125"/>
      <c r="BC529" s="125"/>
      <c r="BD529" s="125"/>
      <c r="BE529" s="125"/>
      <c r="BF529" s="125"/>
      <c r="BG529" s="125"/>
      <c r="BH529" s="125"/>
      <c r="BI529" s="125"/>
      <c r="BJ529" s="125"/>
      <c r="BK529" s="125"/>
      <c r="BL529" s="125"/>
      <c r="BM529" s="125"/>
    </row>
    <row r="530" spans="1:65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  <c r="AX530" s="125"/>
      <c r="AY530" s="125"/>
      <c r="AZ530" s="125"/>
      <c r="BA530" s="125"/>
      <c r="BB530" s="125"/>
      <c r="BC530" s="125"/>
      <c r="BD530" s="125"/>
      <c r="BE530" s="125"/>
      <c r="BF530" s="125"/>
      <c r="BG530" s="125"/>
      <c r="BH530" s="125"/>
      <c r="BI530" s="125"/>
      <c r="BJ530" s="125"/>
      <c r="BK530" s="125"/>
      <c r="BL530" s="125"/>
      <c r="BM530" s="125"/>
    </row>
    <row r="531" spans="1:65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  <c r="AV531" s="125"/>
      <c r="AW531" s="125"/>
      <c r="AX531" s="125"/>
      <c r="AY531" s="125"/>
      <c r="AZ531" s="125"/>
      <c r="BA531" s="125"/>
      <c r="BB531" s="125"/>
      <c r="BC531" s="125"/>
      <c r="BD531" s="125"/>
      <c r="BE531" s="125"/>
      <c r="BF531" s="125"/>
      <c r="BG531" s="125"/>
      <c r="BH531" s="125"/>
      <c r="BI531" s="125"/>
      <c r="BJ531" s="125"/>
      <c r="BK531" s="125"/>
      <c r="BL531" s="125"/>
      <c r="BM531" s="125"/>
    </row>
    <row r="532" spans="1:65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  <c r="AX532" s="125"/>
      <c r="AY532" s="125"/>
      <c r="AZ532" s="125"/>
      <c r="BA532" s="125"/>
      <c r="BB532" s="125"/>
      <c r="BC532" s="125"/>
      <c r="BD532" s="125"/>
      <c r="BE532" s="125"/>
      <c r="BF532" s="125"/>
      <c r="BG532" s="125"/>
      <c r="BH532" s="125"/>
      <c r="BI532" s="125"/>
      <c r="BJ532" s="125"/>
      <c r="BK532" s="125"/>
      <c r="BL532" s="125"/>
      <c r="BM532" s="125"/>
    </row>
    <row r="533" spans="1:65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5"/>
      <c r="AS533" s="125"/>
      <c r="AT533" s="125"/>
      <c r="AU533" s="125"/>
      <c r="AV533" s="125"/>
      <c r="AW533" s="125"/>
      <c r="AX533" s="125"/>
      <c r="AY533" s="125"/>
      <c r="AZ533" s="125"/>
      <c r="BA533" s="125"/>
      <c r="BB533" s="125"/>
      <c r="BC533" s="125"/>
      <c r="BD533" s="125"/>
      <c r="BE533" s="125"/>
      <c r="BF533" s="125"/>
      <c r="BG533" s="125"/>
      <c r="BH533" s="125"/>
      <c r="BI533" s="125"/>
      <c r="BJ533" s="125"/>
      <c r="BK533" s="125"/>
      <c r="BL533" s="125"/>
      <c r="BM533" s="125"/>
    </row>
    <row r="534" spans="1:65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  <c r="BL534" s="125"/>
      <c r="BM534" s="125"/>
    </row>
    <row r="535" spans="1:65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/>
      <c r="AU535" s="125"/>
      <c r="AV535" s="125"/>
      <c r="AW535" s="125"/>
      <c r="AX535" s="125"/>
      <c r="AY535" s="125"/>
      <c r="AZ535" s="125"/>
      <c r="BA535" s="125"/>
      <c r="BB535" s="125"/>
      <c r="BC535" s="125"/>
      <c r="BD535" s="125"/>
      <c r="BE535" s="125"/>
      <c r="BF535" s="125"/>
      <c r="BG535" s="125"/>
      <c r="BH535" s="125"/>
      <c r="BI535" s="125"/>
      <c r="BJ535" s="125"/>
      <c r="BK535" s="125"/>
      <c r="BL535" s="125"/>
      <c r="BM535" s="125"/>
    </row>
    <row r="536" spans="1:65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  <c r="AW536" s="125"/>
      <c r="AX536" s="125"/>
      <c r="AY536" s="125"/>
      <c r="AZ536" s="125"/>
      <c r="BA536" s="125"/>
      <c r="BB536" s="125"/>
      <c r="BC536" s="125"/>
      <c r="BD536" s="125"/>
      <c r="BE536" s="125"/>
      <c r="BF536" s="125"/>
      <c r="BG536" s="125"/>
      <c r="BH536" s="125"/>
      <c r="BI536" s="125"/>
      <c r="BJ536" s="125"/>
      <c r="BK536" s="125"/>
      <c r="BL536" s="125"/>
      <c r="BM536" s="125"/>
    </row>
    <row r="537" spans="1:65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  <c r="AX537" s="125"/>
      <c r="AY537" s="125"/>
      <c r="AZ537" s="125"/>
      <c r="BA537" s="125"/>
      <c r="BB537" s="125"/>
      <c r="BC537" s="125"/>
      <c r="BD537" s="125"/>
      <c r="BE537" s="125"/>
      <c r="BF537" s="125"/>
      <c r="BG537" s="125"/>
      <c r="BH537" s="125"/>
      <c r="BI537" s="125"/>
      <c r="BJ537" s="125"/>
      <c r="BK537" s="125"/>
      <c r="BL537" s="125"/>
      <c r="BM537" s="125"/>
    </row>
    <row r="538" spans="1:65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  <c r="AX538" s="125"/>
      <c r="AY538" s="125"/>
      <c r="AZ538" s="125"/>
      <c r="BA538" s="125"/>
      <c r="BB538" s="125"/>
      <c r="BC538" s="125"/>
      <c r="BD538" s="125"/>
      <c r="BE538" s="125"/>
      <c r="BF538" s="125"/>
      <c r="BG538" s="125"/>
      <c r="BH538" s="125"/>
      <c r="BI538" s="125"/>
      <c r="BJ538" s="125"/>
      <c r="BK538" s="125"/>
      <c r="BL538" s="125"/>
      <c r="BM538" s="125"/>
    </row>
    <row r="539" spans="1:65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25"/>
      <c r="AL539" s="125"/>
      <c r="AM539" s="125"/>
      <c r="AN539" s="125"/>
      <c r="AO539" s="125"/>
      <c r="AP539" s="125"/>
      <c r="AQ539" s="125"/>
      <c r="AR539" s="125"/>
      <c r="AS539" s="125"/>
      <c r="AT539" s="125"/>
      <c r="AU539" s="125"/>
      <c r="AV539" s="125"/>
      <c r="AW539" s="125"/>
      <c r="AX539" s="125"/>
      <c r="AY539" s="125"/>
      <c r="AZ539" s="125"/>
      <c r="BA539" s="125"/>
      <c r="BB539" s="125"/>
      <c r="BC539" s="125"/>
      <c r="BD539" s="125"/>
      <c r="BE539" s="125"/>
      <c r="BF539" s="125"/>
      <c r="BG539" s="125"/>
      <c r="BH539" s="125"/>
      <c r="BI539" s="125"/>
      <c r="BJ539" s="125"/>
      <c r="BK539" s="125"/>
      <c r="BL539" s="125"/>
      <c r="BM539" s="125"/>
    </row>
    <row r="540" spans="1:65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25"/>
      <c r="AL540" s="125"/>
      <c r="AM540" s="125"/>
      <c r="AN540" s="125"/>
      <c r="AO540" s="125"/>
      <c r="AP540" s="125"/>
      <c r="AQ540" s="125"/>
      <c r="AR540" s="125"/>
      <c r="AS540" s="125"/>
      <c r="AT540" s="125"/>
      <c r="AU540" s="125"/>
      <c r="AV540" s="125"/>
      <c r="AW540" s="125"/>
      <c r="AX540" s="125"/>
      <c r="AY540" s="125"/>
      <c r="AZ540" s="125"/>
      <c r="BA540" s="125"/>
      <c r="BB540" s="125"/>
      <c r="BC540" s="125"/>
      <c r="BD540" s="125"/>
      <c r="BE540" s="125"/>
      <c r="BF540" s="125"/>
      <c r="BG540" s="125"/>
      <c r="BH540" s="125"/>
      <c r="BI540" s="125"/>
      <c r="BJ540" s="125"/>
      <c r="BK540" s="125"/>
      <c r="BL540" s="125"/>
      <c r="BM540" s="125"/>
    </row>
    <row r="541" spans="1:65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25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  <c r="AW541" s="125"/>
      <c r="AX541" s="125"/>
      <c r="AY541" s="125"/>
      <c r="AZ541" s="125"/>
      <c r="BA541" s="125"/>
      <c r="BB541" s="125"/>
      <c r="BC541" s="125"/>
      <c r="BD541" s="125"/>
      <c r="BE541" s="125"/>
      <c r="BF541" s="125"/>
      <c r="BG541" s="125"/>
      <c r="BH541" s="125"/>
      <c r="BI541" s="125"/>
      <c r="BJ541" s="125"/>
      <c r="BK541" s="125"/>
      <c r="BL541" s="125"/>
      <c r="BM541" s="125"/>
    </row>
    <row r="542" spans="1:65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25"/>
      <c r="AL542" s="125"/>
      <c r="AM542" s="125"/>
      <c r="AN542" s="125"/>
      <c r="AO542" s="125"/>
      <c r="AP542" s="125"/>
      <c r="AQ542" s="125"/>
      <c r="AR542" s="125"/>
      <c r="AS542" s="125"/>
      <c r="AT542" s="125"/>
      <c r="AU542" s="125"/>
      <c r="AV542" s="125"/>
      <c r="AW542" s="125"/>
      <c r="AX542" s="125"/>
      <c r="AY542" s="125"/>
      <c r="AZ542" s="125"/>
      <c r="BA542" s="125"/>
      <c r="BB542" s="125"/>
      <c r="BC542" s="125"/>
      <c r="BD542" s="125"/>
      <c r="BE542" s="125"/>
      <c r="BF542" s="125"/>
      <c r="BG542" s="125"/>
      <c r="BH542" s="125"/>
      <c r="BI542" s="125"/>
      <c r="BJ542" s="125"/>
      <c r="BK542" s="125"/>
      <c r="BL542" s="125"/>
      <c r="BM542" s="125"/>
    </row>
    <row r="543" spans="1:65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25"/>
      <c r="AL543" s="125"/>
      <c r="AM543" s="125"/>
      <c r="AN543" s="125"/>
      <c r="AO543" s="125"/>
      <c r="AP543" s="125"/>
      <c r="AQ543" s="125"/>
      <c r="AR543" s="125"/>
      <c r="AS543" s="125"/>
      <c r="AT543" s="125"/>
      <c r="AU543" s="125"/>
      <c r="AV543" s="125"/>
      <c r="AW543" s="125"/>
      <c r="AX543" s="125"/>
      <c r="AY543" s="125"/>
      <c r="AZ543" s="125"/>
      <c r="BA543" s="125"/>
      <c r="BB543" s="125"/>
      <c r="BC543" s="125"/>
      <c r="BD543" s="125"/>
      <c r="BE543" s="125"/>
      <c r="BF543" s="125"/>
      <c r="BG543" s="125"/>
      <c r="BH543" s="125"/>
      <c r="BI543" s="125"/>
      <c r="BJ543" s="125"/>
      <c r="BK543" s="125"/>
      <c r="BL543" s="125"/>
      <c r="BM543" s="125"/>
    </row>
    <row r="544" spans="1:65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  <c r="AV544" s="125"/>
      <c r="AW544" s="125"/>
      <c r="AX544" s="125"/>
      <c r="AY544" s="125"/>
      <c r="AZ544" s="125"/>
      <c r="BA544" s="125"/>
      <c r="BB544" s="125"/>
      <c r="BC544" s="125"/>
      <c r="BD544" s="125"/>
      <c r="BE544" s="125"/>
      <c r="BF544" s="125"/>
      <c r="BG544" s="125"/>
      <c r="BH544" s="125"/>
      <c r="BI544" s="125"/>
      <c r="BJ544" s="125"/>
      <c r="BK544" s="125"/>
      <c r="BL544" s="125"/>
      <c r="BM544" s="125"/>
    </row>
    <row r="545" spans="1:65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/>
      <c r="AS545" s="125"/>
      <c r="AT545" s="125"/>
      <c r="AU545" s="125"/>
      <c r="AV545" s="125"/>
      <c r="AW545" s="125"/>
      <c r="AX545" s="125"/>
      <c r="AY545" s="125"/>
      <c r="AZ545" s="125"/>
      <c r="BA545" s="125"/>
      <c r="BB545" s="125"/>
      <c r="BC545" s="125"/>
      <c r="BD545" s="125"/>
      <c r="BE545" s="125"/>
      <c r="BF545" s="125"/>
      <c r="BG545" s="125"/>
      <c r="BH545" s="125"/>
      <c r="BI545" s="125"/>
      <c r="BJ545" s="125"/>
      <c r="BK545" s="125"/>
      <c r="BL545" s="125"/>
      <c r="BM545" s="125"/>
    </row>
    <row r="546" spans="1:65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  <c r="AW546" s="125"/>
      <c r="AX546" s="125"/>
      <c r="AY546" s="125"/>
      <c r="AZ546" s="125"/>
      <c r="BA546" s="125"/>
      <c r="BB546" s="125"/>
      <c r="BC546" s="125"/>
      <c r="BD546" s="125"/>
      <c r="BE546" s="125"/>
      <c r="BF546" s="125"/>
      <c r="BG546" s="125"/>
      <c r="BH546" s="125"/>
      <c r="BI546" s="125"/>
      <c r="BJ546" s="125"/>
      <c r="BK546" s="125"/>
      <c r="BL546" s="125"/>
      <c r="BM546" s="125"/>
    </row>
    <row r="547" spans="1:65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  <c r="AW547" s="125"/>
      <c r="AX547" s="125"/>
      <c r="AY547" s="125"/>
      <c r="AZ547" s="125"/>
      <c r="BA547" s="125"/>
      <c r="BB547" s="125"/>
      <c r="BC547" s="125"/>
      <c r="BD547" s="125"/>
      <c r="BE547" s="125"/>
      <c r="BF547" s="125"/>
      <c r="BG547" s="125"/>
      <c r="BH547" s="125"/>
      <c r="BI547" s="125"/>
      <c r="BJ547" s="125"/>
      <c r="BK547" s="125"/>
      <c r="BL547" s="125"/>
      <c r="BM547" s="125"/>
    </row>
    <row r="548" spans="1:65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  <c r="AW548" s="125"/>
      <c r="AX548" s="125"/>
      <c r="AY548" s="125"/>
      <c r="AZ548" s="125"/>
      <c r="BA548" s="125"/>
      <c r="BB548" s="125"/>
      <c r="BC548" s="125"/>
      <c r="BD548" s="125"/>
      <c r="BE548" s="125"/>
      <c r="BF548" s="125"/>
      <c r="BG548" s="125"/>
      <c r="BH548" s="125"/>
      <c r="BI548" s="125"/>
      <c r="BJ548" s="125"/>
      <c r="BK548" s="125"/>
      <c r="BL548" s="125"/>
      <c r="BM548" s="125"/>
    </row>
    <row r="549" spans="1:65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  <c r="AV549" s="125"/>
      <c r="AW549" s="125"/>
      <c r="AX549" s="125"/>
      <c r="AY549" s="125"/>
      <c r="AZ549" s="125"/>
      <c r="BA549" s="125"/>
      <c r="BB549" s="125"/>
      <c r="BC549" s="125"/>
      <c r="BD549" s="125"/>
      <c r="BE549" s="125"/>
      <c r="BF549" s="125"/>
      <c r="BG549" s="125"/>
      <c r="BH549" s="125"/>
      <c r="BI549" s="125"/>
      <c r="BJ549" s="125"/>
      <c r="BK549" s="125"/>
      <c r="BL549" s="125"/>
      <c r="BM549" s="125"/>
    </row>
    <row r="550" spans="1:65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25"/>
      <c r="AL550" s="125"/>
      <c r="AM550" s="125"/>
      <c r="AN550" s="125"/>
      <c r="AO550" s="125"/>
      <c r="AP550" s="125"/>
      <c r="AQ550" s="125"/>
      <c r="AR550" s="125"/>
      <c r="AS550" s="125"/>
      <c r="AT550" s="125"/>
      <c r="AU550" s="125"/>
      <c r="AV550" s="125"/>
      <c r="AW550" s="125"/>
      <c r="AX550" s="125"/>
      <c r="AY550" s="125"/>
      <c r="AZ550" s="125"/>
      <c r="BA550" s="125"/>
      <c r="BB550" s="125"/>
      <c r="BC550" s="125"/>
      <c r="BD550" s="125"/>
      <c r="BE550" s="125"/>
      <c r="BF550" s="125"/>
      <c r="BG550" s="125"/>
      <c r="BH550" s="125"/>
      <c r="BI550" s="125"/>
      <c r="BJ550" s="125"/>
      <c r="BK550" s="125"/>
      <c r="BL550" s="125"/>
      <c r="BM550" s="125"/>
    </row>
    <row r="551" spans="1:65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  <c r="AW551" s="125"/>
      <c r="AX551" s="125"/>
      <c r="AY551" s="125"/>
      <c r="AZ551" s="125"/>
      <c r="BA551" s="125"/>
      <c r="BB551" s="125"/>
      <c r="BC551" s="125"/>
      <c r="BD551" s="125"/>
      <c r="BE551" s="125"/>
      <c r="BF551" s="125"/>
      <c r="BG551" s="125"/>
      <c r="BH551" s="125"/>
      <c r="BI551" s="125"/>
      <c r="BJ551" s="125"/>
      <c r="BK551" s="125"/>
      <c r="BL551" s="125"/>
      <c r="BM551" s="125"/>
    </row>
    <row r="552" spans="1:65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  <c r="AW552" s="125"/>
      <c r="AX552" s="125"/>
      <c r="AY552" s="125"/>
      <c r="AZ552" s="125"/>
      <c r="BA552" s="125"/>
      <c r="BB552" s="125"/>
      <c r="BC552" s="125"/>
      <c r="BD552" s="125"/>
      <c r="BE552" s="125"/>
      <c r="BF552" s="125"/>
      <c r="BG552" s="125"/>
      <c r="BH552" s="125"/>
      <c r="BI552" s="125"/>
      <c r="BJ552" s="125"/>
      <c r="BK552" s="125"/>
      <c r="BL552" s="125"/>
      <c r="BM552" s="125"/>
    </row>
    <row r="553" spans="1:65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25"/>
      <c r="AL553" s="125"/>
      <c r="AM553" s="125"/>
      <c r="AN553" s="125"/>
      <c r="AO553" s="125"/>
      <c r="AP553" s="125"/>
      <c r="AQ553" s="125"/>
      <c r="AR553" s="125"/>
      <c r="AS553" s="125"/>
      <c r="AT553" s="125"/>
      <c r="AU553" s="125"/>
      <c r="AV553" s="125"/>
      <c r="AW553" s="125"/>
      <c r="AX553" s="125"/>
      <c r="AY553" s="125"/>
      <c r="AZ553" s="125"/>
      <c r="BA553" s="125"/>
      <c r="BB553" s="125"/>
      <c r="BC553" s="125"/>
      <c r="BD553" s="125"/>
      <c r="BE553" s="125"/>
      <c r="BF553" s="125"/>
      <c r="BG553" s="125"/>
      <c r="BH553" s="125"/>
      <c r="BI553" s="125"/>
      <c r="BJ553" s="125"/>
      <c r="BK553" s="125"/>
      <c r="BL553" s="125"/>
      <c r="BM553" s="125"/>
    </row>
    <row r="554" spans="1:65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  <c r="AW554" s="125"/>
      <c r="AX554" s="125"/>
      <c r="AY554" s="125"/>
      <c r="AZ554" s="125"/>
      <c r="BA554" s="125"/>
      <c r="BB554" s="125"/>
      <c r="BC554" s="125"/>
      <c r="BD554" s="125"/>
      <c r="BE554" s="125"/>
      <c r="BF554" s="125"/>
      <c r="BG554" s="125"/>
      <c r="BH554" s="125"/>
      <c r="BI554" s="125"/>
      <c r="BJ554" s="125"/>
      <c r="BK554" s="125"/>
      <c r="BL554" s="125"/>
      <c r="BM554" s="125"/>
    </row>
    <row r="555" spans="1:65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  <c r="AW555" s="125"/>
      <c r="AX555" s="125"/>
      <c r="AY555" s="125"/>
      <c r="AZ555" s="125"/>
      <c r="BA555" s="125"/>
      <c r="BB555" s="125"/>
      <c r="BC555" s="125"/>
      <c r="BD555" s="125"/>
      <c r="BE555" s="125"/>
      <c r="BF555" s="125"/>
      <c r="BG555" s="125"/>
      <c r="BH555" s="125"/>
      <c r="BI555" s="125"/>
      <c r="BJ555" s="125"/>
      <c r="BK555" s="125"/>
      <c r="BL555" s="125"/>
      <c r="BM555" s="125"/>
    </row>
    <row r="556" spans="1:65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  <c r="AW556" s="125"/>
      <c r="AX556" s="125"/>
      <c r="AY556" s="125"/>
      <c r="AZ556" s="125"/>
      <c r="BA556" s="125"/>
      <c r="BB556" s="125"/>
      <c r="BC556" s="125"/>
      <c r="BD556" s="125"/>
      <c r="BE556" s="125"/>
      <c r="BF556" s="125"/>
      <c r="BG556" s="125"/>
      <c r="BH556" s="125"/>
      <c r="BI556" s="125"/>
      <c r="BJ556" s="125"/>
      <c r="BK556" s="125"/>
      <c r="BL556" s="125"/>
      <c r="BM556" s="125"/>
    </row>
    <row r="557" spans="1:65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  <c r="AW557" s="125"/>
      <c r="AX557" s="125"/>
      <c r="AY557" s="125"/>
      <c r="AZ557" s="125"/>
      <c r="BA557" s="125"/>
      <c r="BB557" s="125"/>
      <c r="BC557" s="125"/>
      <c r="BD557" s="125"/>
      <c r="BE557" s="125"/>
      <c r="BF557" s="125"/>
      <c r="BG557" s="125"/>
      <c r="BH557" s="125"/>
      <c r="BI557" s="125"/>
      <c r="BJ557" s="125"/>
      <c r="BK557" s="125"/>
      <c r="BL557" s="125"/>
      <c r="BM557" s="125"/>
    </row>
    <row r="558" spans="1:65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  <c r="AW558" s="125"/>
      <c r="AX558" s="125"/>
      <c r="AY558" s="125"/>
      <c r="AZ558" s="125"/>
      <c r="BA558" s="125"/>
      <c r="BB558" s="125"/>
      <c r="BC558" s="125"/>
      <c r="BD558" s="125"/>
      <c r="BE558" s="125"/>
      <c r="BF558" s="125"/>
      <c r="BG558" s="125"/>
      <c r="BH558" s="125"/>
      <c r="BI558" s="125"/>
      <c r="BJ558" s="125"/>
      <c r="BK558" s="125"/>
      <c r="BL558" s="125"/>
      <c r="BM558" s="125"/>
    </row>
    <row r="559" spans="1:65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  <c r="AW559" s="125"/>
      <c r="AX559" s="125"/>
      <c r="AY559" s="125"/>
      <c r="AZ559" s="125"/>
      <c r="BA559" s="125"/>
      <c r="BB559" s="125"/>
      <c r="BC559" s="125"/>
      <c r="BD559" s="125"/>
      <c r="BE559" s="125"/>
      <c r="BF559" s="125"/>
      <c r="BG559" s="125"/>
      <c r="BH559" s="125"/>
      <c r="BI559" s="125"/>
      <c r="BJ559" s="125"/>
      <c r="BK559" s="125"/>
      <c r="BL559" s="125"/>
      <c r="BM559" s="125"/>
    </row>
    <row r="560" spans="1:65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  <c r="AW560" s="125"/>
      <c r="AX560" s="125"/>
      <c r="AY560" s="125"/>
      <c r="AZ560" s="125"/>
      <c r="BA560" s="125"/>
      <c r="BB560" s="125"/>
      <c r="BC560" s="125"/>
      <c r="BD560" s="125"/>
      <c r="BE560" s="125"/>
      <c r="BF560" s="125"/>
      <c r="BG560" s="125"/>
      <c r="BH560" s="125"/>
      <c r="BI560" s="125"/>
      <c r="BJ560" s="125"/>
      <c r="BK560" s="125"/>
      <c r="BL560" s="125"/>
      <c r="BM560" s="125"/>
    </row>
    <row r="561" spans="1:65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  <c r="AW561" s="125"/>
      <c r="AX561" s="125"/>
      <c r="AY561" s="125"/>
      <c r="AZ561" s="125"/>
      <c r="BA561" s="125"/>
      <c r="BB561" s="125"/>
      <c r="BC561" s="125"/>
      <c r="BD561" s="125"/>
      <c r="BE561" s="125"/>
      <c r="BF561" s="125"/>
      <c r="BG561" s="125"/>
      <c r="BH561" s="125"/>
      <c r="BI561" s="125"/>
      <c r="BJ561" s="125"/>
      <c r="BK561" s="125"/>
      <c r="BL561" s="125"/>
      <c r="BM561" s="125"/>
    </row>
    <row r="562" spans="1:65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25"/>
      <c r="AL562" s="125"/>
      <c r="AM562" s="125"/>
      <c r="AN562" s="125"/>
      <c r="AO562" s="125"/>
      <c r="AP562" s="125"/>
      <c r="AQ562" s="125"/>
      <c r="AR562" s="125"/>
      <c r="AS562" s="125"/>
      <c r="AT562" s="125"/>
      <c r="AU562" s="125"/>
      <c r="AV562" s="125"/>
      <c r="AW562" s="125"/>
      <c r="AX562" s="125"/>
      <c r="AY562" s="125"/>
      <c r="AZ562" s="125"/>
      <c r="BA562" s="125"/>
      <c r="BB562" s="125"/>
      <c r="BC562" s="125"/>
      <c r="BD562" s="125"/>
      <c r="BE562" s="125"/>
      <c r="BF562" s="125"/>
      <c r="BG562" s="125"/>
      <c r="BH562" s="125"/>
      <c r="BI562" s="125"/>
      <c r="BJ562" s="125"/>
      <c r="BK562" s="125"/>
      <c r="BL562" s="125"/>
      <c r="BM562" s="125"/>
    </row>
    <row r="563" spans="1:65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25"/>
      <c r="AL563" s="125"/>
      <c r="AM563" s="125"/>
      <c r="AN563" s="125"/>
      <c r="AO563" s="125"/>
      <c r="AP563" s="125"/>
      <c r="AQ563" s="125"/>
      <c r="AR563" s="125"/>
      <c r="AS563" s="125"/>
      <c r="AT563" s="125"/>
      <c r="AU563" s="125"/>
      <c r="AV563" s="125"/>
      <c r="AW563" s="125"/>
      <c r="AX563" s="125"/>
      <c r="AY563" s="125"/>
      <c r="AZ563" s="125"/>
      <c r="BA563" s="125"/>
      <c r="BB563" s="125"/>
      <c r="BC563" s="125"/>
      <c r="BD563" s="125"/>
      <c r="BE563" s="125"/>
      <c r="BF563" s="125"/>
      <c r="BG563" s="125"/>
      <c r="BH563" s="125"/>
      <c r="BI563" s="125"/>
      <c r="BJ563" s="125"/>
      <c r="BK563" s="125"/>
      <c r="BL563" s="125"/>
      <c r="BM563" s="125"/>
    </row>
    <row r="564" spans="1:65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25"/>
      <c r="AL564" s="125"/>
      <c r="AM564" s="125"/>
      <c r="AN564" s="125"/>
      <c r="AO564" s="125"/>
      <c r="AP564" s="125"/>
      <c r="AQ564" s="125"/>
      <c r="AR564" s="125"/>
      <c r="AS564" s="125"/>
      <c r="AT564" s="125"/>
      <c r="AU564" s="125"/>
      <c r="AV564" s="125"/>
      <c r="AW564" s="125"/>
      <c r="AX564" s="125"/>
      <c r="AY564" s="125"/>
      <c r="AZ564" s="125"/>
      <c r="BA564" s="125"/>
      <c r="BB564" s="125"/>
      <c r="BC564" s="125"/>
      <c r="BD564" s="125"/>
      <c r="BE564" s="125"/>
      <c r="BF564" s="125"/>
      <c r="BG564" s="125"/>
      <c r="BH564" s="125"/>
      <c r="BI564" s="125"/>
      <c r="BJ564" s="125"/>
      <c r="BK564" s="125"/>
      <c r="BL564" s="125"/>
      <c r="BM564" s="125"/>
    </row>
    <row r="565" spans="1:65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  <c r="AV565" s="125"/>
      <c r="AW565" s="125"/>
      <c r="AX565" s="125"/>
      <c r="AY565" s="125"/>
      <c r="AZ565" s="125"/>
      <c r="BA565" s="125"/>
      <c r="BB565" s="125"/>
      <c r="BC565" s="125"/>
      <c r="BD565" s="125"/>
      <c r="BE565" s="125"/>
      <c r="BF565" s="125"/>
      <c r="BG565" s="125"/>
      <c r="BH565" s="125"/>
      <c r="BI565" s="125"/>
      <c r="BJ565" s="125"/>
      <c r="BK565" s="125"/>
      <c r="BL565" s="125"/>
      <c r="BM565" s="125"/>
    </row>
    <row r="566" spans="1:65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25"/>
      <c r="AL566" s="125"/>
      <c r="AM566" s="125"/>
      <c r="AN566" s="125"/>
      <c r="AO566" s="125"/>
      <c r="AP566" s="125"/>
      <c r="AQ566" s="125"/>
      <c r="AR566" s="125"/>
      <c r="AS566" s="125"/>
      <c r="AT566" s="125"/>
      <c r="AU566" s="125"/>
      <c r="AV566" s="125"/>
      <c r="AW566" s="125"/>
      <c r="AX566" s="125"/>
      <c r="AY566" s="125"/>
      <c r="AZ566" s="125"/>
      <c r="BA566" s="125"/>
      <c r="BB566" s="125"/>
      <c r="BC566" s="125"/>
      <c r="BD566" s="125"/>
      <c r="BE566" s="125"/>
      <c r="BF566" s="125"/>
      <c r="BG566" s="125"/>
      <c r="BH566" s="125"/>
      <c r="BI566" s="125"/>
      <c r="BJ566" s="125"/>
      <c r="BK566" s="125"/>
      <c r="BL566" s="125"/>
      <c r="BM566" s="125"/>
    </row>
    <row r="567" spans="1:65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25"/>
      <c r="AL567" s="125"/>
      <c r="AM567" s="125"/>
      <c r="AN567" s="125"/>
      <c r="AO567" s="125"/>
      <c r="AP567" s="125"/>
      <c r="AQ567" s="125"/>
      <c r="AR567" s="125"/>
      <c r="AS567" s="125"/>
      <c r="AT567" s="125"/>
      <c r="AU567" s="125"/>
      <c r="AV567" s="125"/>
      <c r="AW567" s="125"/>
      <c r="AX567" s="125"/>
      <c r="AY567" s="125"/>
      <c r="AZ567" s="125"/>
      <c r="BA567" s="125"/>
      <c r="BB567" s="125"/>
      <c r="BC567" s="125"/>
      <c r="BD567" s="125"/>
      <c r="BE567" s="125"/>
      <c r="BF567" s="125"/>
      <c r="BG567" s="125"/>
      <c r="BH567" s="125"/>
      <c r="BI567" s="125"/>
      <c r="BJ567" s="125"/>
      <c r="BK567" s="125"/>
      <c r="BL567" s="125"/>
      <c r="BM567" s="125"/>
    </row>
    <row r="568" spans="1:65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25"/>
      <c r="AL568" s="125"/>
      <c r="AM568" s="125"/>
      <c r="AN568" s="125"/>
      <c r="AO568" s="125"/>
      <c r="AP568" s="125"/>
      <c r="AQ568" s="125"/>
      <c r="AR568" s="125"/>
      <c r="AS568" s="125"/>
      <c r="AT568" s="125"/>
      <c r="AU568" s="125"/>
      <c r="AV568" s="125"/>
      <c r="AW568" s="125"/>
      <c r="AX568" s="125"/>
      <c r="AY568" s="125"/>
      <c r="AZ568" s="125"/>
      <c r="BA568" s="125"/>
      <c r="BB568" s="125"/>
      <c r="BC568" s="125"/>
      <c r="BD568" s="125"/>
      <c r="BE568" s="125"/>
      <c r="BF568" s="125"/>
      <c r="BG568" s="125"/>
      <c r="BH568" s="125"/>
      <c r="BI568" s="125"/>
      <c r="BJ568" s="125"/>
      <c r="BK568" s="125"/>
      <c r="BL568" s="125"/>
      <c r="BM568" s="125"/>
    </row>
    <row r="569" spans="1:65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  <c r="AW569" s="125"/>
      <c r="AX569" s="125"/>
      <c r="AY569" s="125"/>
      <c r="AZ569" s="125"/>
      <c r="BA569" s="125"/>
      <c r="BB569" s="125"/>
      <c r="BC569" s="125"/>
      <c r="BD569" s="125"/>
      <c r="BE569" s="125"/>
      <c r="BF569" s="125"/>
      <c r="BG569" s="125"/>
      <c r="BH569" s="125"/>
      <c r="BI569" s="125"/>
      <c r="BJ569" s="125"/>
      <c r="BK569" s="125"/>
      <c r="BL569" s="125"/>
      <c r="BM569" s="125"/>
    </row>
    <row r="570" spans="1:65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5"/>
      <c r="AP570" s="125"/>
      <c r="AQ570" s="125"/>
      <c r="AR570" s="125"/>
      <c r="AS570" s="125"/>
      <c r="AT570" s="125"/>
      <c r="AU570" s="125"/>
      <c r="AV570" s="125"/>
      <c r="AW570" s="125"/>
      <c r="AX570" s="125"/>
      <c r="AY570" s="125"/>
      <c r="AZ570" s="125"/>
      <c r="BA570" s="125"/>
      <c r="BB570" s="125"/>
      <c r="BC570" s="125"/>
      <c r="BD570" s="125"/>
      <c r="BE570" s="125"/>
      <c r="BF570" s="125"/>
      <c r="BG570" s="125"/>
      <c r="BH570" s="125"/>
      <c r="BI570" s="125"/>
      <c r="BJ570" s="125"/>
      <c r="BK570" s="125"/>
      <c r="BL570" s="125"/>
      <c r="BM570" s="125"/>
    </row>
    <row r="571" spans="1:65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25"/>
      <c r="AL571" s="125"/>
      <c r="AM571" s="125"/>
      <c r="AN571" s="125"/>
      <c r="AO571" s="125"/>
      <c r="AP571" s="125"/>
      <c r="AQ571" s="125"/>
      <c r="AR571" s="125"/>
      <c r="AS571" s="125"/>
      <c r="AT571" s="125"/>
      <c r="AU571" s="125"/>
      <c r="AV571" s="125"/>
      <c r="AW571" s="125"/>
      <c r="AX571" s="125"/>
      <c r="AY571" s="125"/>
      <c r="AZ571" s="125"/>
      <c r="BA571" s="125"/>
      <c r="BB571" s="125"/>
      <c r="BC571" s="125"/>
      <c r="BD571" s="125"/>
      <c r="BE571" s="125"/>
      <c r="BF571" s="125"/>
      <c r="BG571" s="125"/>
      <c r="BH571" s="125"/>
      <c r="BI571" s="125"/>
      <c r="BJ571" s="125"/>
      <c r="BK571" s="125"/>
      <c r="BL571" s="125"/>
      <c r="BM571" s="12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7"/>
  <sheetViews>
    <sheetView showGridLines="0" topLeftCell="A4" zoomScaleNormal="100" workbookViewId="0">
      <pane xSplit="2" ySplit="1" topLeftCell="C5" activePane="bottomRight" state="frozen"/>
      <selection activeCell="A4" sqref="A4"/>
      <selection pane="topRight" activeCell="B4" sqref="B4"/>
      <selection pane="bottomLeft" activeCell="A6" sqref="A6"/>
      <selection pane="bottomRight" activeCell="AE5" sqref="AE5"/>
    </sheetView>
  </sheetViews>
  <sheetFormatPr baseColWidth="10" defaultColWidth="9.7109375" defaultRowHeight="12.75"/>
  <cols>
    <col min="1" max="1" width="2.5703125" style="2" customWidth="1"/>
    <col min="2" max="2" width="28.85546875" style="2" customWidth="1"/>
    <col min="3" max="7" width="15.7109375" style="2" customWidth="1"/>
    <col min="8" max="8" width="12.42578125" style="2" customWidth="1"/>
    <col min="9" max="9" width="15.42578125" style="2" customWidth="1"/>
    <col min="10" max="10" width="12.5703125" style="5" customWidth="1"/>
    <col min="11" max="11" width="12.28515625" style="2" customWidth="1"/>
    <col min="12" max="12" width="15.5703125" style="2" customWidth="1"/>
    <col min="13" max="13" width="12" style="5" customWidth="1"/>
    <col min="14" max="14" width="17.7109375" style="6" customWidth="1"/>
    <col min="15" max="15" width="18" style="2" customWidth="1"/>
    <col min="16" max="16" width="16.140625" style="2" customWidth="1"/>
    <col min="17" max="17" width="14.140625" style="2" customWidth="1"/>
    <col min="18" max="18" width="15.5703125" style="2" customWidth="1"/>
    <col min="19" max="19" width="16.140625" style="2" customWidth="1"/>
    <col min="20" max="20" width="15" style="2" customWidth="1"/>
    <col min="21" max="21" width="14" style="2" customWidth="1"/>
    <col min="22" max="22" width="12.85546875" style="2" customWidth="1"/>
    <col min="23" max="23" width="14.42578125" style="2" customWidth="1"/>
    <col min="24" max="24" width="16.85546875" style="2" customWidth="1"/>
    <col min="25" max="25" width="14.140625" style="5" customWidth="1"/>
    <col min="26" max="26" width="18.42578125" style="2" bestFit="1" customWidth="1"/>
    <col min="27" max="27" width="3.7109375" style="1" customWidth="1"/>
    <col min="28" max="30" width="18.42578125" style="2" customWidth="1"/>
    <col min="31" max="31" width="20.140625" style="2" customWidth="1"/>
    <col min="32" max="32" width="16.140625" style="2" bestFit="1" customWidth="1"/>
    <col min="33" max="16384" width="9.7109375" style="2"/>
  </cols>
  <sheetData>
    <row r="1" spans="1:32" ht="33" customHeight="1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</row>
    <row r="2" spans="1:32" ht="26.25"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</row>
    <row r="3" spans="1:32" ht="18.75" thickBot="1">
      <c r="C3" s="467" t="s">
        <v>100</v>
      </c>
      <c r="D3" s="467"/>
      <c r="E3" s="467"/>
      <c r="F3" s="467"/>
      <c r="G3" s="467"/>
      <c r="H3" s="466" t="s">
        <v>60</v>
      </c>
      <c r="I3" s="466"/>
      <c r="J3" s="466"/>
      <c r="K3" s="466"/>
      <c r="L3" s="466"/>
      <c r="M3" s="466"/>
      <c r="N3" s="466"/>
      <c r="O3" s="466" t="s">
        <v>87</v>
      </c>
      <c r="P3" s="466"/>
      <c r="Q3" s="466"/>
      <c r="R3" s="466"/>
      <c r="S3" s="466"/>
      <c r="T3" s="466"/>
      <c r="U3" s="466"/>
      <c r="V3" s="466"/>
      <c r="W3" s="10"/>
      <c r="X3" s="466"/>
      <c r="Y3" s="466"/>
      <c r="Z3" s="351" t="s">
        <v>87</v>
      </c>
      <c r="AB3" s="467" t="s">
        <v>115</v>
      </c>
      <c r="AC3" s="467"/>
      <c r="AD3" s="467"/>
      <c r="AE3" s="467"/>
      <c r="AF3" s="467"/>
    </row>
    <row r="4" spans="1:32" ht="64.5" thickBot="1">
      <c r="B4" s="296" t="s">
        <v>0</v>
      </c>
      <c r="C4" s="296" t="s">
        <v>290</v>
      </c>
      <c r="D4" s="296" t="s">
        <v>287</v>
      </c>
      <c r="E4" s="360" t="s">
        <v>113</v>
      </c>
      <c r="F4" s="361" t="s">
        <v>114</v>
      </c>
      <c r="G4" s="362" t="s">
        <v>77</v>
      </c>
      <c r="H4" s="296" t="s">
        <v>223</v>
      </c>
      <c r="I4" s="360" t="s">
        <v>73</v>
      </c>
      <c r="J4" s="363">
        <v>0.85</v>
      </c>
      <c r="K4" s="296" t="s">
        <v>58</v>
      </c>
      <c r="L4" s="360" t="s">
        <v>74</v>
      </c>
      <c r="M4" s="363">
        <v>0.15</v>
      </c>
      <c r="N4" s="364" t="s">
        <v>75</v>
      </c>
      <c r="O4" s="255" t="s">
        <v>355</v>
      </c>
      <c r="P4" s="255" t="s">
        <v>356</v>
      </c>
      <c r="Q4" s="255" t="s">
        <v>357</v>
      </c>
      <c r="R4" s="296" t="s">
        <v>358</v>
      </c>
      <c r="S4" s="354" t="s">
        <v>413</v>
      </c>
      <c r="T4" s="354" t="s">
        <v>414</v>
      </c>
      <c r="U4" s="296" t="s">
        <v>415</v>
      </c>
      <c r="V4" s="255" t="s">
        <v>416</v>
      </c>
      <c r="W4" s="357" t="s">
        <v>417</v>
      </c>
      <c r="X4" s="354" t="s">
        <v>418</v>
      </c>
      <c r="Y4" s="296" t="s">
        <v>89</v>
      </c>
      <c r="Z4" s="365" t="s">
        <v>76</v>
      </c>
      <c r="AB4" s="366" t="s">
        <v>90</v>
      </c>
      <c r="AC4" s="366" t="s">
        <v>88</v>
      </c>
      <c r="AD4" s="366" t="s">
        <v>89</v>
      </c>
      <c r="AE4" s="366" t="s">
        <v>121</v>
      </c>
      <c r="AF4" s="366" t="s">
        <v>78</v>
      </c>
    </row>
    <row r="5" spans="1:32" s="3" customFormat="1" ht="22.5">
      <c r="B5" s="356"/>
      <c r="C5" s="367" t="s">
        <v>155</v>
      </c>
      <c r="D5" s="358" t="s">
        <v>156</v>
      </c>
      <c r="E5" s="358" t="s">
        <v>54</v>
      </c>
      <c r="F5" s="358" t="s">
        <v>55</v>
      </c>
      <c r="G5" s="368" t="s">
        <v>68</v>
      </c>
      <c r="H5" s="356" t="s">
        <v>57</v>
      </c>
      <c r="I5" s="358" t="s">
        <v>66</v>
      </c>
      <c r="J5" s="369" t="s">
        <v>69</v>
      </c>
      <c r="K5" s="355" t="s">
        <v>59</v>
      </c>
      <c r="L5" s="358" t="s">
        <v>70</v>
      </c>
      <c r="M5" s="369" t="s">
        <v>71</v>
      </c>
      <c r="N5" s="370" t="s">
        <v>61</v>
      </c>
      <c r="O5" s="355" t="s">
        <v>419</v>
      </c>
      <c r="P5" s="355" t="s">
        <v>420</v>
      </c>
      <c r="Q5" s="355" t="s">
        <v>421</v>
      </c>
      <c r="R5" s="355" t="s">
        <v>422</v>
      </c>
      <c r="S5" s="356" t="s">
        <v>423</v>
      </c>
      <c r="T5" s="356" t="s">
        <v>359</v>
      </c>
      <c r="U5" s="355" t="s">
        <v>424</v>
      </c>
      <c r="V5" s="355" t="s">
        <v>425</v>
      </c>
      <c r="W5" s="355" t="s">
        <v>360</v>
      </c>
      <c r="X5" s="355" t="s">
        <v>426</v>
      </c>
      <c r="Y5" s="358" t="s">
        <v>427</v>
      </c>
      <c r="Z5" s="359" t="s">
        <v>428</v>
      </c>
      <c r="AA5" s="371"/>
      <c r="AB5" s="355">
        <f>+AE5*0.5</f>
        <v>428748290.78999978</v>
      </c>
      <c r="AC5" s="355">
        <f>+AE5*0.25</f>
        <v>214374145.39499989</v>
      </c>
      <c r="AD5" s="355">
        <f>+AE5*0.25</f>
        <v>214374145.39499989</v>
      </c>
      <c r="AE5" s="355">
        <f>+'PART PEF2022 '!F10</f>
        <v>857496581.57999957</v>
      </c>
    </row>
    <row r="6" spans="1:32" s="4" customFormat="1" ht="23.25" customHeight="1" thickBot="1">
      <c r="B6" s="372"/>
      <c r="C6" s="373"/>
      <c r="D6" s="373"/>
      <c r="E6" s="373"/>
      <c r="F6" s="373"/>
      <c r="G6" s="374"/>
      <c r="H6" s="372"/>
      <c r="I6" s="373"/>
      <c r="J6" s="375"/>
      <c r="K6" s="373"/>
      <c r="L6" s="373"/>
      <c r="M6" s="375"/>
      <c r="N6" s="376"/>
      <c r="O6" s="377"/>
      <c r="P6" s="377"/>
      <c r="Q6" s="377"/>
      <c r="R6" s="377"/>
      <c r="S6" s="378"/>
      <c r="T6" s="378"/>
      <c r="U6" s="377"/>
      <c r="V6" s="377"/>
      <c r="W6" s="377"/>
      <c r="X6" s="379"/>
      <c r="Y6" s="1"/>
      <c r="Z6" s="380"/>
      <c r="AA6" s="373"/>
      <c r="AB6" s="355" t="s">
        <v>101</v>
      </c>
      <c r="AC6" s="355" t="s">
        <v>102</v>
      </c>
      <c r="AD6" s="355" t="s">
        <v>65</v>
      </c>
      <c r="AE6" s="381" t="s">
        <v>103</v>
      </c>
      <c r="AF6" s="381" t="s">
        <v>63</v>
      </c>
    </row>
    <row r="7" spans="1:32" ht="13.5" thickTop="1">
      <c r="A7" s="21" t="s">
        <v>361</v>
      </c>
      <c r="B7" s="299" t="s">
        <v>1</v>
      </c>
      <c r="C7" s="382">
        <v>558823</v>
      </c>
      <c r="D7" s="382">
        <v>145672.85</v>
      </c>
      <c r="E7" s="383">
        <f t="shared" ref="E7:E58" si="0">+D7/C7</f>
        <v>0.26067797853703228</v>
      </c>
      <c r="F7" s="384">
        <f>+E7*D7</f>
        <v>37973.704065728321</v>
      </c>
      <c r="G7" s="391">
        <f t="shared" ref="G7:G57" si="1">+F7/F$58</f>
        <v>2.3846074066165529E-5</v>
      </c>
      <c r="H7" s="385">
        <v>2974</v>
      </c>
      <c r="I7" s="386">
        <f t="shared" ref="I7:I57" si="2">+H7/$H$58</f>
        <v>5.141377508841821E-4</v>
      </c>
      <c r="J7" s="386">
        <f>+I7*J$4</f>
        <v>4.3701708825155477E-4</v>
      </c>
      <c r="K7" s="382">
        <v>46.9</v>
      </c>
      <c r="L7" s="430">
        <f t="shared" ref="L7:L58" si="3">+K7/$K$58</f>
        <v>7.3102605507790314E-4</v>
      </c>
      <c r="M7" s="387">
        <f>+L7*M$4</f>
        <v>1.0965390826168547E-4</v>
      </c>
      <c r="N7" s="391">
        <f>+M7+J7</f>
        <v>5.4667099651324028E-4</v>
      </c>
      <c r="O7" s="388">
        <v>296</v>
      </c>
      <c r="P7" s="388">
        <v>291</v>
      </c>
      <c r="Q7" s="389">
        <v>1.7570912812999999</v>
      </c>
      <c r="R7" s="390">
        <f>+P7/P$58</f>
        <v>2.7055597858981759E-4</v>
      </c>
      <c r="S7" s="389">
        <f t="shared" ref="S7:S57" si="4">+Q7*R7</f>
        <v>4.7539155108375792E-4</v>
      </c>
      <c r="T7" s="389">
        <f>+S7/S$58</f>
        <v>2.4656536212427173E-4</v>
      </c>
      <c r="U7" s="388">
        <f>+AD$5*0.85*T7</f>
        <v>44928.652970989511</v>
      </c>
      <c r="V7" s="390">
        <f t="shared" ref="V7:V57" si="5">+O7/P7</f>
        <v>1.0171821305841924</v>
      </c>
      <c r="W7" s="390">
        <f>+V7/V$58</f>
        <v>1.351657209931304E-2</v>
      </c>
      <c r="X7" s="388">
        <f>AD$5*0.15*W7</f>
        <v>434640.53886901983</v>
      </c>
      <c r="Y7" s="382">
        <f t="shared" ref="Y7:Y57" si="6">+X7+U7</f>
        <v>479569.19184000936</v>
      </c>
      <c r="Z7" s="391">
        <f>+Y7/Y$58</f>
        <v>2.2370663727025869E-3</v>
      </c>
      <c r="AB7" s="392">
        <f t="shared" ref="AB7:AB57" si="7">+G7*AB$5</f>
        <v>10223.963497920211</v>
      </c>
      <c r="AC7" s="393">
        <f t="shared" ref="AC7:AC57" si="8">+N7*AC$5</f>
        <v>117192.12768975885</v>
      </c>
      <c r="AD7" s="393">
        <f>+Z7*AD$5</f>
        <v>479569.19184000936</v>
      </c>
      <c r="AE7" s="393">
        <f>SUM(AB7:AD7)</f>
        <v>606985.28302768839</v>
      </c>
      <c r="AF7" s="427">
        <f>+AE7/AE$58</f>
        <v>7.0785737933703942E-4</v>
      </c>
    </row>
    <row r="8" spans="1:32">
      <c r="A8" s="21" t="s">
        <v>362</v>
      </c>
      <c r="B8" s="304" t="s">
        <v>2</v>
      </c>
      <c r="C8" s="394">
        <v>2588435</v>
      </c>
      <c r="D8" s="394">
        <v>768052</v>
      </c>
      <c r="E8" s="395">
        <f t="shared" si="0"/>
        <v>0.2967244686461124</v>
      </c>
      <c r="F8" s="396">
        <f t="shared" ref="F8:F57" si="9">+E8*D8</f>
        <v>227899.82159258393</v>
      </c>
      <c r="G8" s="403">
        <f t="shared" si="1"/>
        <v>1.4311261329566678E-4</v>
      </c>
      <c r="H8" s="397">
        <v>3382</v>
      </c>
      <c r="I8" s="398">
        <f t="shared" si="2"/>
        <v>5.8467177992276519E-4</v>
      </c>
      <c r="J8" s="398">
        <f t="shared" ref="J8:J57" si="10">+I8*J$4</f>
        <v>4.9697101293435045E-4</v>
      </c>
      <c r="K8" s="394">
        <v>980.9</v>
      </c>
      <c r="L8" s="431">
        <f t="shared" si="3"/>
        <v>1.528919951867623E-2</v>
      </c>
      <c r="M8" s="399">
        <f t="shared" ref="M8:M57" si="11">+L8*M$4</f>
        <v>2.2933799278014345E-3</v>
      </c>
      <c r="N8" s="403">
        <f t="shared" ref="N8:N57" si="12">+M8+J8</f>
        <v>2.7903509407357849E-3</v>
      </c>
      <c r="O8" s="400">
        <v>250</v>
      </c>
      <c r="P8" s="400">
        <v>278</v>
      </c>
      <c r="Q8" s="401">
        <v>1.7189329948000001</v>
      </c>
      <c r="R8" s="402">
        <f t="shared" ref="R8:R57" si="13">+P8/P$58</f>
        <v>2.5846928538821062E-4</v>
      </c>
      <c r="S8" s="401">
        <f t="shared" si="4"/>
        <v>4.4429138279617278E-4</v>
      </c>
      <c r="T8" s="401">
        <f t="shared" ref="T8:T57" si="14">+S8/S$58</f>
        <v>2.3043502863712235E-4</v>
      </c>
      <c r="U8" s="400">
        <f t="shared" ref="U8:U57" si="15">+AD$5*0.85*T8</f>
        <v>41989.415483182114</v>
      </c>
      <c r="V8" s="402">
        <f t="shared" si="5"/>
        <v>0.89928057553956831</v>
      </c>
      <c r="W8" s="402">
        <f t="shared" ref="W8:W57" si="16">+V8/V$58</f>
        <v>1.1949866568941082E-2</v>
      </c>
      <c r="X8" s="400">
        <f t="shared" ref="X8:X57" si="17">AD$5*0.15*W8</f>
        <v>384261.36499515356</v>
      </c>
      <c r="Y8" s="394">
        <f t="shared" si="6"/>
        <v>426250.78047833568</v>
      </c>
      <c r="Z8" s="403">
        <f t="shared" ref="Z8:Z57" si="18">+Y8/Y$58</f>
        <v>1.9883497596827164E-3</v>
      </c>
      <c r="AB8" s="404">
        <f t="shared" si="7"/>
        <v>61359.288341007334</v>
      </c>
      <c r="AC8" s="405">
        <f t="shared" si="8"/>
        <v>598179.09827236785</v>
      </c>
      <c r="AD8" s="405">
        <f t="shared" ref="AD8:AD57" si="19">+Z8*AD$5</f>
        <v>426250.78047833574</v>
      </c>
      <c r="AE8" s="405">
        <f t="shared" ref="AE8:AE57" si="20">SUM(AB8:AD8)</f>
        <v>1085789.167091711</v>
      </c>
      <c r="AF8" s="428">
        <f t="shared" ref="AF8:AF57" si="21">+AE8/AE$58</f>
        <v>1.2662314817524585E-3</v>
      </c>
    </row>
    <row r="9" spans="1:32">
      <c r="A9" s="21" t="s">
        <v>363</v>
      </c>
      <c r="B9" s="304" t="s">
        <v>216</v>
      </c>
      <c r="C9" s="394">
        <v>1115974</v>
      </c>
      <c r="D9" s="394">
        <v>272877</v>
      </c>
      <c r="E9" s="395">
        <f t="shared" si="0"/>
        <v>0.24451913754263091</v>
      </c>
      <c r="F9" s="396">
        <f t="shared" si="9"/>
        <v>66723.648695220501</v>
      </c>
      <c r="G9" s="403">
        <f t="shared" si="1"/>
        <v>4.1899970200352918E-5</v>
      </c>
      <c r="H9" s="397">
        <v>1407</v>
      </c>
      <c r="I9" s="398">
        <f t="shared" si="2"/>
        <v>2.4323867366981983E-4</v>
      </c>
      <c r="J9" s="398">
        <f t="shared" si="10"/>
        <v>2.0675287261934686E-4</v>
      </c>
      <c r="K9" s="394">
        <v>694.5</v>
      </c>
      <c r="L9" s="431">
        <f t="shared" si="3"/>
        <v>1.0825108640759142E-2</v>
      </c>
      <c r="M9" s="399">
        <f t="shared" si="11"/>
        <v>1.6237662961138713E-3</v>
      </c>
      <c r="N9" s="403">
        <f t="shared" si="12"/>
        <v>1.8305191687332182E-3</v>
      </c>
      <c r="O9" s="400">
        <v>366</v>
      </c>
      <c r="P9" s="400">
        <v>167</v>
      </c>
      <c r="Q9" s="401">
        <v>1.7050555638</v>
      </c>
      <c r="R9" s="402">
        <f t="shared" si="13"/>
        <v>1.5526752035910496E-4</v>
      </c>
      <c r="S9" s="401">
        <f t="shared" si="4"/>
        <v>2.6473974946572169E-4</v>
      </c>
      <c r="T9" s="401">
        <f t="shared" si="14"/>
        <v>1.3730923918798022E-4</v>
      </c>
      <c r="U9" s="400">
        <f t="shared" si="15"/>
        <v>25020.218184896756</v>
      </c>
      <c r="V9" s="402">
        <f t="shared" si="5"/>
        <v>2.191616766467066</v>
      </c>
      <c r="W9" s="402">
        <f t="shared" si="16"/>
        <v>2.9122755057643529E-2</v>
      </c>
      <c r="X9" s="400">
        <f t="shared" si="17"/>
        <v>936474.85905453633</v>
      </c>
      <c r="Y9" s="394">
        <f t="shared" si="6"/>
        <v>961495.07723943307</v>
      </c>
      <c r="Z9" s="403">
        <f t="shared" si="18"/>
        <v>4.485126111956313E-3</v>
      </c>
      <c r="AB9" s="404">
        <f t="shared" si="7"/>
        <v>17964.540607553237</v>
      </c>
      <c r="AC9" s="405">
        <f t="shared" si="8"/>
        <v>392415.98242634925</v>
      </c>
      <c r="AD9" s="405">
        <f t="shared" si="19"/>
        <v>961495.07723943319</v>
      </c>
      <c r="AE9" s="405">
        <f t="shared" si="20"/>
        <v>1371875.6002733358</v>
      </c>
      <c r="AF9" s="428">
        <f t="shared" si="21"/>
        <v>1.5998613052725591E-3</v>
      </c>
    </row>
    <row r="10" spans="1:32" ht="13.5" customHeight="1">
      <c r="A10" s="21" t="s">
        <v>364</v>
      </c>
      <c r="B10" s="304" t="s">
        <v>4</v>
      </c>
      <c r="C10" s="394">
        <v>37146815</v>
      </c>
      <c r="D10" s="394">
        <v>23142962</v>
      </c>
      <c r="E10" s="395">
        <f t="shared" si="0"/>
        <v>0.62301335928800361</v>
      </c>
      <c r="F10" s="396">
        <f t="shared" si="9"/>
        <v>14418374.499494614</v>
      </c>
      <c r="G10" s="403">
        <f t="shared" si="1"/>
        <v>9.0542030251656077E-3</v>
      </c>
      <c r="H10" s="397">
        <v>35289</v>
      </c>
      <c r="I10" s="398">
        <f t="shared" si="2"/>
        <v>6.1006748792709828E-3</v>
      </c>
      <c r="J10" s="398">
        <f t="shared" si="10"/>
        <v>5.1855736473803348E-3</v>
      </c>
      <c r="K10" s="394">
        <v>190.5</v>
      </c>
      <c r="L10" s="431">
        <f t="shared" si="3"/>
        <v>2.9693062578324213E-3</v>
      </c>
      <c r="M10" s="399">
        <f t="shared" si="11"/>
        <v>4.4539593867486317E-4</v>
      </c>
      <c r="N10" s="403">
        <f t="shared" si="12"/>
        <v>5.6309695860551979E-3</v>
      </c>
      <c r="O10" s="400">
        <v>6372</v>
      </c>
      <c r="P10" s="400">
        <v>6876</v>
      </c>
      <c r="Q10" s="401">
        <v>1.5964581414000001</v>
      </c>
      <c r="R10" s="402">
        <f t="shared" si="13"/>
        <v>6.3929309580191959E-3</v>
      </c>
      <c r="S10" s="401">
        <f t="shared" si="4"/>
        <v>1.0206046675337848E-2</v>
      </c>
      <c r="T10" s="401">
        <f t="shared" si="14"/>
        <v>5.2934419819306551E-3</v>
      </c>
      <c r="U10" s="400">
        <f t="shared" si="15"/>
        <v>964560.53591323877</v>
      </c>
      <c r="V10" s="402">
        <f t="shared" si="5"/>
        <v>0.92670157068062831</v>
      </c>
      <c r="W10" s="402">
        <f t="shared" si="16"/>
        <v>1.2314243652174133E-2</v>
      </c>
      <c r="X10" s="400">
        <f t="shared" si="17"/>
        <v>395978.31886809482</v>
      </c>
      <c r="Y10" s="394">
        <f t="shared" si="6"/>
        <v>1360538.8547813336</v>
      </c>
      <c r="Z10" s="403">
        <f t="shared" si="18"/>
        <v>6.3465622324671775E-3</v>
      </c>
      <c r="AB10" s="404">
        <f t="shared" si="7"/>
        <v>3881974.0715053999</v>
      </c>
      <c r="AC10" s="405">
        <f t="shared" si="8"/>
        <v>1207134.2927558194</v>
      </c>
      <c r="AD10" s="405">
        <f t="shared" si="19"/>
        <v>1360538.8547813338</v>
      </c>
      <c r="AE10" s="405">
        <f t="shared" si="20"/>
        <v>6449647.2190425526</v>
      </c>
      <c r="AF10" s="428">
        <f t="shared" si="21"/>
        <v>7.5214844672133966E-3</v>
      </c>
    </row>
    <row r="11" spans="1:32">
      <c r="A11" s="21" t="s">
        <v>365</v>
      </c>
      <c r="B11" s="304" t="s">
        <v>334</v>
      </c>
      <c r="C11" s="394">
        <v>10240869</v>
      </c>
      <c r="D11" s="394">
        <v>2531264</v>
      </c>
      <c r="E11" s="395">
        <f t="shared" si="0"/>
        <v>0.24717277410735358</v>
      </c>
      <c r="F11" s="396">
        <f t="shared" si="9"/>
        <v>625659.5448780763</v>
      </c>
      <c r="G11" s="403">
        <f t="shared" si="1"/>
        <v>3.9289092845780761E-4</v>
      </c>
      <c r="H11" s="397">
        <v>18030</v>
      </c>
      <c r="I11" s="398">
        <f t="shared" si="2"/>
        <v>3.1169817244256232E-3</v>
      </c>
      <c r="J11" s="398">
        <f t="shared" si="10"/>
        <v>2.6494344657617798E-3</v>
      </c>
      <c r="K11" s="394">
        <v>4539.2</v>
      </c>
      <c r="L11" s="431">
        <f t="shared" si="3"/>
        <v>7.0752099556708276E-2</v>
      </c>
      <c r="M11" s="399">
        <f t="shared" si="11"/>
        <v>1.0612814933506241E-2</v>
      </c>
      <c r="N11" s="403">
        <f t="shared" si="12"/>
        <v>1.3262249399268022E-2</v>
      </c>
      <c r="O11" s="400">
        <v>7349</v>
      </c>
      <c r="P11" s="400">
        <v>5491</v>
      </c>
      <c r="Q11" s="401">
        <v>1.7933312159000001</v>
      </c>
      <c r="R11" s="402">
        <f t="shared" si="13"/>
        <v>5.1052332592326066E-3</v>
      </c>
      <c r="S11" s="401">
        <f t="shared" si="4"/>
        <v>9.1553741682327307E-3</v>
      </c>
      <c r="T11" s="401">
        <f t="shared" si="14"/>
        <v>4.7485028752136602E-3</v>
      </c>
      <c r="U11" s="400">
        <f t="shared" si="15"/>
        <v>865262.80891268386</v>
      </c>
      <c r="V11" s="402">
        <f t="shared" si="5"/>
        <v>1.3383718812602441</v>
      </c>
      <c r="W11" s="402">
        <f t="shared" si="16"/>
        <v>1.7784622325559021E-2</v>
      </c>
      <c r="X11" s="400">
        <f t="shared" si="17"/>
        <v>571884.48183218262</v>
      </c>
      <c r="Y11" s="394">
        <f t="shared" si="6"/>
        <v>1437147.2907448665</v>
      </c>
      <c r="Z11" s="403">
        <f t="shared" si="18"/>
        <v>6.7039207927654648E-3</v>
      </c>
      <c r="AB11" s="404">
        <f t="shared" si="7"/>
        <v>168451.3140431811</v>
      </c>
      <c r="AC11" s="405">
        <f t="shared" si="8"/>
        <v>2843083.3809834328</v>
      </c>
      <c r="AD11" s="405">
        <f t="shared" si="19"/>
        <v>1437147.2907448667</v>
      </c>
      <c r="AE11" s="405">
        <f t="shared" si="20"/>
        <v>4448681.9857714809</v>
      </c>
      <c r="AF11" s="428">
        <f t="shared" si="21"/>
        <v>5.1879880122372747E-3</v>
      </c>
    </row>
    <row r="12" spans="1:32">
      <c r="A12" s="21" t="s">
        <v>366</v>
      </c>
      <c r="B12" s="304" t="s">
        <v>6</v>
      </c>
      <c r="C12" s="394">
        <v>679461530</v>
      </c>
      <c r="D12" s="394">
        <v>299493654.98000002</v>
      </c>
      <c r="E12" s="395">
        <f t="shared" si="0"/>
        <v>0.44078088568163676</v>
      </c>
      <c r="F12" s="396">
        <f t="shared" si="9"/>
        <v>132011078.49811494</v>
      </c>
      <c r="G12" s="403">
        <f t="shared" si="1"/>
        <v>8.2898048343445538E-2</v>
      </c>
      <c r="H12" s="397">
        <v>656464</v>
      </c>
      <c r="I12" s="398">
        <f t="shared" si="2"/>
        <v>0.11348786970290306</v>
      </c>
      <c r="J12" s="398">
        <f t="shared" si="10"/>
        <v>9.6464689247467594E-2</v>
      </c>
      <c r="K12" s="394">
        <v>224</v>
      </c>
      <c r="L12" s="431">
        <f t="shared" si="3"/>
        <v>3.4914677257452094E-3</v>
      </c>
      <c r="M12" s="399">
        <f t="shared" si="11"/>
        <v>5.2372015886178135E-4</v>
      </c>
      <c r="N12" s="403">
        <f t="shared" si="12"/>
        <v>9.6988409406329371E-2</v>
      </c>
      <c r="O12" s="400">
        <v>77936</v>
      </c>
      <c r="P12" s="400">
        <v>87455</v>
      </c>
      <c r="Q12" s="401">
        <v>1.8323297204</v>
      </c>
      <c r="R12" s="402">
        <f t="shared" si="13"/>
        <v>8.1310904149733673E-2</v>
      </c>
      <c r="S12" s="401">
        <f t="shared" si="4"/>
        <v>0.14898838626615271</v>
      </c>
      <c r="T12" s="401">
        <f t="shared" si="14"/>
        <v>7.7273934146028844E-2</v>
      </c>
      <c r="U12" s="400">
        <f t="shared" si="15"/>
        <v>14080703.554784767</v>
      </c>
      <c r="V12" s="402">
        <f t="shared" si="5"/>
        <v>0.89115545137499286</v>
      </c>
      <c r="W12" s="402">
        <f t="shared" si="16"/>
        <v>1.1841897874560577E-2</v>
      </c>
      <c r="X12" s="400">
        <f t="shared" si="17"/>
        <v>380789.51050706836</v>
      </c>
      <c r="Y12" s="394">
        <f t="shared" si="6"/>
        <v>14461493.065291835</v>
      </c>
      <c r="Z12" s="403">
        <f t="shared" si="18"/>
        <v>6.7459128705308596E-2</v>
      </c>
      <c r="AB12" s="404">
        <f t="shared" si="7"/>
        <v>35542396.537079044</v>
      </c>
      <c r="AC12" s="405">
        <f t="shared" si="8"/>
        <v>20791807.379702229</v>
      </c>
      <c r="AD12" s="405">
        <f t="shared" si="19"/>
        <v>14461493.065291835</v>
      </c>
      <c r="AE12" s="405">
        <f t="shared" si="20"/>
        <v>70795696.982073113</v>
      </c>
      <c r="AF12" s="428">
        <f t="shared" si="21"/>
        <v>8.2560908699632257E-2</v>
      </c>
    </row>
    <row r="13" spans="1:32">
      <c r="A13" s="21" t="s">
        <v>367</v>
      </c>
      <c r="B13" s="304" t="s">
        <v>7</v>
      </c>
      <c r="C13" s="394">
        <v>1835394</v>
      </c>
      <c r="D13" s="394">
        <v>788778.4</v>
      </c>
      <c r="E13" s="395">
        <f t="shared" si="0"/>
        <v>0.42975971371814448</v>
      </c>
      <c r="F13" s="396">
        <f t="shared" si="9"/>
        <v>338985.17937105609</v>
      </c>
      <c r="G13" s="403">
        <f t="shared" si="1"/>
        <v>2.1287008716934795E-4</v>
      </c>
      <c r="H13" s="397">
        <v>14992</v>
      </c>
      <c r="I13" s="398">
        <f t="shared" si="2"/>
        <v>2.5917798121236242E-3</v>
      </c>
      <c r="J13" s="398">
        <f t="shared" si="10"/>
        <v>2.2030128403050806E-3</v>
      </c>
      <c r="K13" s="394">
        <v>2688.6</v>
      </c>
      <c r="L13" s="431">
        <f t="shared" si="3"/>
        <v>4.1906964854636471E-2</v>
      </c>
      <c r="M13" s="399">
        <f t="shared" si="11"/>
        <v>6.2860447281954702E-3</v>
      </c>
      <c r="N13" s="403">
        <f t="shared" si="12"/>
        <v>8.48905756850055E-3</v>
      </c>
      <c r="O13" s="400">
        <v>10274</v>
      </c>
      <c r="P13" s="400">
        <v>7471</v>
      </c>
      <c r="Q13" s="401">
        <v>2.3084826450000002</v>
      </c>
      <c r="R13" s="402">
        <f t="shared" si="13"/>
        <v>6.9461296084004373E-3</v>
      </c>
      <c r="S13" s="401">
        <f t="shared" si="4"/>
        <v>1.6035019650913057E-2</v>
      </c>
      <c r="T13" s="401">
        <f t="shared" si="14"/>
        <v>8.3166821494490614E-3</v>
      </c>
      <c r="U13" s="400">
        <f t="shared" si="15"/>
        <v>1515449.3840634942</v>
      </c>
      <c r="V13" s="402">
        <f t="shared" si="5"/>
        <v>1.375184044973899</v>
      </c>
      <c r="W13" s="402">
        <f t="shared" si="16"/>
        <v>1.8273791619834338E-2</v>
      </c>
      <c r="X13" s="400">
        <f t="shared" si="17"/>
        <v>587614.26924424456</v>
      </c>
      <c r="Y13" s="394">
        <f t="shared" si="6"/>
        <v>2103063.6533077387</v>
      </c>
      <c r="Z13" s="403">
        <f t="shared" si="18"/>
        <v>9.8102485700068531E-3</v>
      </c>
      <c r="AB13" s="404">
        <f t="shared" si="7"/>
        <v>91267.686034176193</v>
      </c>
      <c r="AC13" s="405">
        <f t="shared" si="8"/>
        <v>1819834.4614562611</v>
      </c>
      <c r="AD13" s="405">
        <f t="shared" si="19"/>
        <v>2103063.6533077387</v>
      </c>
      <c r="AE13" s="405">
        <f t="shared" si="20"/>
        <v>4014165.8007981759</v>
      </c>
      <c r="AF13" s="428">
        <f t="shared" si="21"/>
        <v>4.6812615782115237E-3</v>
      </c>
    </row>
    <row r="14" spans="1:32">
      <c r="A14" s="21" t="s">
        <v>368</v>
      </c>
      <c r="B14" s="304" t="s">
        <v>8</v>
      </c>
      <c r="C14" s="394">
        <v>2443492</v>
      </c>
      <c r="D14" s="394">
        <v>799410</v>
      </c>
      <c r="E14" s="395">
        <f t="shared" si="0"/>
        <v>0.32715883661579409</v>
      </c>
      <c r="F14" s="396">
        <f t="shared" si="9"/>
        <v>261534.04557903195</v>
      </c>
      <c r="G14" s="403">
        <f t="shared" si="1"/>
        <v>1.6423365523960225E-4</v>
      </c>
      <c r="H14" s="397">
        <v>3661</v>
      </c>
      <c r="I14" s="398">
        <f t="shared" si="2"/>
        <v>6.329046086035611E-4</v>
      </c>
      <c r="J14" s="398">
        <f t="shared" si="10"/>
        <v>5.3796891731302697E-4</v>
      </c>
      <c r="K14" s="394">
        <v>466.7</v>
      </c>
      <c r="L14" s="431">
        <f t="shared" si="3"/>
        <v>7.2744106589521839E-3</v>
      </c>
      <c r="M14" s="399">
        <f t="shared" si="11"/>
        <v>1.0911615988428275E-3</v>
      </c>
      <c r="N14" s="403">
        <f t="shared" si="12"/>
        <v>1.6291305161558545E-3</v>
      </c>
      <c r="O14" s="400">
        <v>1472</v>
      </c>
      <c r="P14" s="400">
        <v>1100</v>
      </c>
      <c r="Q14" s="401">
        <v>1.4822637890000001</v>
      </c>
      <c r="R14" s="402">
        <f t="shared" si="13"/>
        <v>1.0227201939821285E-3</v>
      </c>
      <c r="S14" s="401">
        <f t="shared" si="4"/>
        <v>1.515941109818765E-3</v>
      </c>
      <c r="T14" s="401">
        <f t="shared" si="14"/>
        <v>7.8625412641311154E-4</v>
      </c>
      <c r="U14" s="400">
        <f t="shared" si="15"/>
        <v>143269.67295113753</v>
      </c>
      <c r="V14" s="402">
        <f t="shared" si="5"/>
        <v>1.3381818181818181</v>
      </c>
      <c r="W14" s="402">
        <f t="shared" si="16"/>
        <v>1.7782096719548338E-2</v>
      </c>
      <c r="X14" s="400">
        <f t="shared" si="17"/>
        <v>571803.26813766093</v>
      </c>
      <c r="Y14" s="394">
        <f t="shared" si="6"/>
        <v>715072.94108879846</v>
      </c>
      <c r="Z14" s="403">
        <f t="shared" si="18"/>
        <v>3.3356305153833961E-3</v>
      </c>
      <c r="AB14" s="404">
        <f t="shared" si="7"/>
        <v>70414.898974173557</v>
      </c>
      <c r="AC14" s="405">
        <f t="shared" si="8"/>
        <v>349243.46213782637</v>
      </c>
      <c r="AD14" s="405">
        <f t="shared" si="19"/>
        <v>715072.94108879857</v>
      </c>
      <c r="AE14" s="405">
        <f t="shared" si="20"/>
        <v>1134731.3022007984</v>
      </c>
      <c r="AF14" s="428">
        <f t="shared" si="21"/>
        <v>1.3233070855046135E-3</v>
      </c>
    </row>
    <row r="15" spans="1:32">
      <c r="A15" s="21" t="s">
        <v>369</v>
      </c>
      <c r="B15" s="304" t="s">
        <v>335</v>
      </c>
      <c r="C15" s="394">
        <v>96076042</v>
      </c>
      <c r="D15" s="394">
        <v>27527682</v>
      </c>
      <c r="E15" s="395">
        <f t="shared" si="0"/>
        <v>0.28651973402484671</v>
      </c>
      <c r="F15" s="396">
        <f t="shared" si="9"/>
        <v>7887224.1249605604</v>
      </c>
      <c r="G15" s="403">
        <f t="shared" si="1"/>
        <v>4.9528834567919003E-3</v>
      </c>
      <c r="H15" s="397">
        <v>122337</v>
      </c>
      <c r="I15" s="398">
        <f t="shared" si="2"/>
        <v>2.1149317427679282E-2</v>
      </c>
      <c r="J15" s="398">
        <f t="shared" si="10"/>
        <v>1.7976919813527389E-2</v>
      </c>
      <c r="K15" s="394">
        <v>1140.9000000000001</v>
      </c>
      <c r="L15" s="431">
        <f t="shared" si="3"/>
        <v>1.7783105037065667E-2</v>
      </c>
      <c r="M15" s="399">
        <f t="shared" si="11"/>
        <v>2.6674657555598499E-3</v>
      </c>
      <c r="N15" s="403">
        <f t="shared" si="12"/>
        <v>2.0644385569087237E-2</v>
      </c>
      <c r="O15" s="400">
        <v>26523</v>
      </c>
      <c r="P15" s="400">
        <v>24758</v>
      </c>
      <c r="Q15" s="401">
        <v>1.8739893594999999</v>
      </c>
      <c r="R15" s="402">
        <f t="shared" si="13"/>
        <v>2.3018642329645032E-2</v>
      </c>
      <c r="S15" s="401">
        <f t="shared" si="4"/>
        <v>4.3136690795891081E-2</v>
      </c>
      <c r="T15" s="401">
        <f t="shared" si="14"/>
        <v>2.2373165367967789E-2</v>
      </c>
      <c r="U15" s="400">
        <f t="shared" si="15"/>
        <v>4076793.9747082372</v>
      </c>
      <c r="V15" s="402">
        <f t="shared" si="5"/>
        <v>1.0712900880523468</v>
      </c>
      <c r="W15" s="402">
        <f t="shared" si="16"/>
        <v>1.4235572253046412E-2</v>
      </c>
      <c r="X15" s="400">
        <f t="shared" si="17"/>
        <v>457760.79539333965</v>
      </c>
      <c r="Y15" s="394">
        <f t="shared" si="6"/>
        <v>4534554.770101577</v>
      </c>
      <c r="Z15" s="403">
        <f t="shared" si="18"/>
        <v>2.1152526400729583E-2</v>
      </c>
      <c r="AB15" s="404">
        <f t="shared" si="7"/>
        <v>2123540.3165815929</v>
      </c>
      <c r="AC15" s="405">
        <f t="shared" si="8"/>
        <v>4425622.5135779446</v>
      </c>
      <c r="AD15" s="405">
        <f t="shared" si="19"/>
        <v>4534554.770101577</v>
      </c>
      <c r="AE15" s="405">
        <f t="shared" si="20"/>
        <v>11083717.600261115</v>
      </c>
      <c r="AF15" s="428">
        <f t="shared" si="21"/>
        <v>1.2925669720850153E-2</v>
      </c>
    </row>
    <row r="16" spans="1:32">
      <c r="A16" s="21" t="s">
        <v>370</v>
      </c>
      <c r="B16" s="304" t="s">
        <v>336</v>
      </c>
      <c r="C16" s="394">
        <v>25918809</v>
      </c>
      <c r="D16" s="394">
        <v>4946842.92</v>
      </c>
      <c r="E16" s="395">
        <f t="shared" si="0"/>
        <v>0.19085919109940583</v>
      </c>
      <c r="F16" s="396">
        <f t="shared" si="9"/>
        <v>944150.43820702273</v>
      </c>
      <c r="G16" s="403">
        <f t="shared" si="1"/>
        <v>5.9289136609158675E-4</v>
      </c>
      <c r="H16" s="397">
        <v>104478</v>
      </c>
      <c r="I16" s="398">
        <f t="shared" si="2"/>
        <v>1.8061897759541888E-2</v>
      </c>
      <c r="J16" s="398">
        <f t="shared" si="10"/>
        <v>1.5352613095610604E-2</v>
      </c>
      <c r="K16" s="394">
        <v>104.3</v>
      </c>
      <c r="L16" s="431">
        <f t="shared" si="3"/>
        <v>1.6257146598001131E-3</v>
      </c>
      <c r="M16" s="399">
        <f t="shared" si="11"/>
        <v>2.4385719897001694E-4</v>
      </c>
      <c r="N16" s="403">
        <f t="shared" si="12"/>
        <v>1.5596470294580621E-2</v>
      </c>
      <c r="O16" s="400">
        <v>8234</v>
      </c>
      <c r="P16" s="400">
        <v>27842</v>
      </c>
      <c r="Q16" s="401">
        <v>1.8343045897000001</v>
      </c>
      <c r="R16" s="402">
        <f t="shared" si="13"/>
        <v>2.5885977855318563E-2</v>
      </c>
      <c r="S16" s="401">
        <f t="shared" si="4"/>
        <v>4.7482767988883408E-2</v>
      </c>
      <c r="T16" s="401">
        <f t="shared" si="14"/>
        <v>2.4627290613709465E-2</v>
      </c>
      <c r="U16" s="400">
        <f t="shared" si="15"/>
        <v>4487536.2219020287</v>
      </c>
      <c r="V16" s="402">
        <f t="shared" si="5"/>
        <v>0.29574024854536313</v>
      </c>
      <c r="W16" s="402">
        <f t="shared" si="16"/>
        <v>3.9298708382110078E-3</v>
      </c>
      <c r="X16" s="400">
        <f t="shared" si="17"/>
        <v>126369.4053681325</v>
      </c>
      <c r="Y16" s="394">
        <f t="shared" si="6"/>
        <v>4613905.6272701612</v>
      </c>
      <c r="Z16" s="403">
        <f t="shared" si="18"/>
        <v>2.1522677647384698E-2</v>
      </c>
      <c r="AB16" s="404">
        <f t="shared" si="7"/>
        <v>254201.15983591584</v>
      </c>
      <c r="AC16" s="405">
        <f t="shared" si="8"/>
        <v>3343479.9905792228</v>
      </c>
      <c r="AD16" s="405">
        <f t="shared" si="19"/>
        <v>4613905.6272701612</v>
      </c>
      <c r="AE16" s="405">
        <f t="shared" si="20"/>
        <v>8211586.7776852995</v>
      </c>
      <c r="AF16" s="428">
        <f t="shared" si="21"/>
        <v>9.5762326685371203E-3</v>
      </c>
    </row>
    <row r="17" spans="1:32">
      <c r="A17" s="21" t="s">
        <v>371</v>
      </c>
      <c r="B17" s="304" t="s">
        <v>311</v>
      </c>
      <c r="C17" s="394">
        <v>2065528</v>
      </c>
      <c r="D17" s="394">
        <v>1221813</v>
      </c>
      <c r="E17" s="395">
        <f t="shared" si="0"/>
        <v>0.59152575031662602</v>
      </c>
      <c r="F17" s="396">
        <f t="shared" si="9"/>
        <v>722733.85157160775</v>
      </c>
      <c r="G17" s="403">
        <f t="shared" si="1"/>
        <v>4.5384998326396719E-4</v>
      </c>
      <c r="H17" s="397">
        <v>7340</v>
      </c>
      <c r="I17" s="398">
        <f t="shared" si="2"/>
        <v>1.2689210126058832E-3</v>
      </c>
      <c r="J17" s="398">
        <f t="shared" si="10"/>
        <v>1.0785828607150008E-3</v>
      </c>
      <c r="K17" s="394">
        <v>1007.4</v>
      </c>
      <c r="L17" s="431">
        <f t="shared" si="3"/>
        <v>1.5702252620159483E-2</v>
      </c>
      <c r="M17" s="399">
        <f t="shared" si="11"/>
        <v>2.3553378930239225E-3</v>
      </c>
      <c r="N17" s="403">
        <f t="shared" si="12"/>
        <v>3.4339207537389233E-3</v>
      </c>
      <c r="O17" s="400">
        <v>3737</v>
      </c>
      <c r="P17" s="400">
        <v>763</v>
      </c>
      <c r="Q17" s="401">
        <v>1.7930753231000001</v>
      </c>
      <c r="R17" s="402">
        <f t="shared" si="13"/>
        <v>7.0939591637123999E-4</v>
      </c>
      <c r="S17" s="401">
        <f t="shared" si="4"/>
        <v>1.2720003119531817E-3</v>
      </c>
      <c r="T17" s="401">
        <f t="shared" si="14"/>
        <v>6.5973241809605702E-4</v>
      </c>
      <c r="U17" s="400">
        <f t="shared" si="15"/>
        <v>120215.13732091113</v>
      </c>
      <c r="V17" s="402">
        <f t="shared" si="5"/>
        <v>4.8977719528178243</v>
      </c>
      <c r="W17" s="402">
        <f t="shared" si="16"/>
        <v>6.5082826109257794E-2</v>
      </c>
      <c r="X17" s="400">
        <f t="shared" si="17"/>
        <v>2092811.2840595287</v>
      </c>
      <c r="Y17" s="394">
        <f t="shared" si="6"/>
        <v>2213026.4213804398</v>
      </c>
      <c r="Z17" s="403">
        <f t="shared" si="18"/>
        <v>1.0323196471770319E-2</v>
      </c>
      <c r="AB17" s="404">
        <f t="shared" si="7"/>
        <v>194587.40459949593</v>
      </c>
      <c r="AC17" s="405">
        <f t="shared" si="8"/>
        <v>736143.82693693554</v>
      </c>
      <c r="AD17" s="405">
        <f t="shared" si="19"/>
        <v>2213026.4213804402</v>
      </c>
      <c r="AE17" s="405">
        <f t="shared" si="20"/>
        <v>3143757.6529168719</v>
      </c>
      <c r="AF17" s="428">
        <f t="shared" si="21"/>
        <v>3.6662042980092941E-3</v>
      </c>
    </row>
    <row r="18" spans="1:32">
      <c r="A18" s="21" t="s">
        <v>372</v>
      </c>
      <c r="B18" s="304" t="s">
        <v>12</v>
      </c>
      <c r="C18" s="394">
        <v>4522487</v>
      </c>
      <c r="D18" s="394">
        <v>1408205</v>
      </c>
      <c r="E18" s="395">
        <f t="shared" si="0"/>
        <v>0.31137845172357598</v>
      </c>
      <c r="F18" s="396">
        <f t="shared" si="9"/>
        <v>438484.69260939833</v>
      </c>
      <c r="G18" s="403">
        <f t="shared" si="1"/>
        <v>2.7535208150211281E-4</v>
      </c>
      <c r="H18" s="397">
        <v>9930</v>
      </c>
      <c r="I18" s="398">
        <f t="shared" si="2"/>
        <v>1.7166737949831634E-3</v>
      </c>
      <c r="J18" s="398">
        <f t="shared" si="10"/>
        <v>1.4591727257356889E-3</v>
      </c>
      <c r="K18" s="394">
        <v>4265.7</v>
      </c>
      <c r="L18" s="431">
        <f t="shared" si="3"/>
        <v>6.6489079811211327E-2</v>
      </c>
      <c r="M18" s="399">
        <f t="shared" si="11"/>
        <v>9.9733619716816987E-3</v>
      </c>
      <c r="N18" s="403">
        <f t="shared" si="12"/>
        <v>1.1432534697417387E-2</v>
      </c>
      <c r="O18" s="400">
        <v>4127</v>
      </c>
      <c r="P18" s="400">
        <v>1614</v>
      </c>
      <c r="Q18" s="401">
        <v>1.7681716602999999</v>
      </c>
      <c r="R18" s="402">
        <f t="shared" si="13"/>
        <v>1.5006094482610502E-3</v>
      </c>
      <c r="S18" s="401">
        <f t="shared" si="4"/>
        <v>2.6533350995936078E-3</v>
      </c>
      <c r="T18" s="401">
        <f t="shared" si="14"/>
        <v>1.3761719748213892E-3</v>
      </c>
      <c r="U18" s="400">
        <f t="shared" si="15"/>
        <v>250763.33736605191</v>
      </c>
      <c r="V18" s="402">
        <f t="shared" si="5"/>
        <v>2.5570012391573731</v>
      </c>
      <c r="W18" s="402">
        <f t="shared" si="16"/>
        <v>3.3978075870496942E-2</v>
      </c>
      <c r="X18" s="400">
        <f t="shared" si="17"/>
        <v>1092603.1465356373</v>
      </c>
      <c r="Y18" s="394">
        <f t="shared" si="6"/>
        <v>1343366.4839016893</v>
      </c>
      <c r="Z18" s="403">
        <f t="shared" si="18"/>
        <v>6.2664575591727233E-3</v>
      </c>
      <c r="AB18" s="404">
        <f t="shared" si="7"/>
        <v>118056.73430949959</v>
      </c>
      <c r="AC18" s="405">
        <f t="shared" si="8"/>
        <v>2450839.8554575359</v>
      </c>
      <c r="AD18" s="405">
        <f t="shared" si="19"/>
        <v>1343366.4839016895</v>
      </c>
      <c r="AE18" s="405">
        <f t="shared" si="20"/>
        <v>3912263.0736687249</v>
      </c>
      <c r="AF18" s="428">
        <f t="shared" si="21"/>
        <v>4.5624241048985827E-3</v>
      </c>
    </row>
    <row r="19" spans="1:32">
      <c r="A19" s="21" t="s">
        <v>373</v>
      </c>
      <c r="B19" s="304" t="s">
        <v>337</v>
      </c>
      <c r="C19" s="394">
        <v>45557174</v>
      </c>
      <c r="D19" s="394">
        <v>12990205</v>
      </c>
      <c r="E19" s="395">
        <f t="shared" si="0"/>
        <v>0.28514071131804619</v>
      </c>
      <c r="F19" s="396">
        <f t="shared" si="9"/>
        <v>3704036.2938672402</v>
      </c>
      <c r="G19" s="403">
        <f t="shared" si="1"/>
        <v>2.3259970545522657E-3</v>
      </c>
      <c r="H19" s="397">
        <v>68747</v>
      </c>
      <c r="I19" s="398">
        <f t="shared" si="2"/>
        <v>1.1884811015479108E-2</v>
      </c>
      <c r="J19" s="398">
        <f t="shared" si="10"/>
        <v>1.0102089363157242E-2</v>
      </c>
      <c r="K19" s="394">
        <v>138.69999999999999</v>
      </c>
      <c r="L19" s="431">
        <f t="shared" si="3"/>
        <v>2.1619043462538417E-3</v>
      </c>
      <c r="M19" s="399">
        <f t="shared" si="11"/>
        <v>3.2428565193807623E-4</v>
      </c>
      <c r="N19" s="403">
        <f t="shared" si="12"/>
        <v>1.0426375015095319E-2</v>
      </c>
      <c r="O19" s="400">
        <v>10747</v>
      </c>
      <c r="P19" s="400">
        <v>15877</v>
      </c>
      <c r="Q19" s="401">
        <v>1.8900298334000001</v>
      </c>
      <c r="R19" s="402">
        <f t="shared" si="13"/>
        <v>1.4761571381685684E-2</v>
      </c>
      <c r="S19" s="401">
        <f t="shared" si="4"/>
        <v>2.7899810299249601E-2</v>
      </c>
      <c r="T19" s="401">
        <f t="shared" si="14"/>
        <v>1.4470444024405789E-2</v>
      </c>
      <c r="U19" s="400">
        <f t="shared" si="15"/>
        <v>2636775.7105354476</v>
      </c>
      <c r="V19" s="402">
        <f t="shared" si="5"/>
        <v>0.67689110033381616</v>
      </c>
      <c r="W19" s="402">
        <f t="shared" si="16"/>
        <v>8.9946992637304091E-3</v>
      </c>
      <c r="X19" s="400">
        <f t="shared" si="17"/>
        <v>289234.64516208618</v>
      </c>
      <c r="Y19" s="394">
        <f t="shared" si="6"/>
        <v>2926010.3556975336</v>
      </c>
      <c r="Z19" s="403">
        <f t="shared" si="18"/>
        <v>1.3649082310304482E-2</v>
      </c>
      <c r="AB19" s="404">
        <f t="shared" si="7"/>
        <v>997267.26152185781</v>
      </c>
      <c r="AC19" s="405">
        <f t="shared" si="8"/>
        <v>2235145.2334288382</v>
      </c>
      <c r="AD19" s="405">
        <f t="shared" si="19"/>
        <v>2926010.355697534</v>
      </c>
      <c r="AE19" s="405">
        <f t="shared" si="20"/>
        <v>6158422.8506482299</v>
      </c>
      <c r="AF19" s="428">
        <f t="shared" si="21"/>
        <v>7.1818628586260824E-3</v>
      </c>
    </row>
    <row r="20" spans="1:32">
      <c r="A20" s="21" t="s">
        <v>374</v>
      </c>
      <c r="B20" s="304" t="s">
        <v>14</v>
      </c>
      <c r="C20" s="394">
        <v>6492908</v>
      </c>
      <c r="D20" s="394">
        <v>691812</v>
      </c>
      <c r="E20" s="395">
        <f t="shared" si="0"/>
        <v>0.10654886839610234</v>
      </c>
      <c r="F20" s="396">
        <f t="shared" si="9"/>
        <v>73711.785742844353</v>
      </c>
      <c r="G20" s="403">
        <f t="shared" si="1"/>
        <v>4.6288260405957263E-5</v>
      </c>
      <c r="H20" s="397">
        <v>36088</v>
      </c>
      <c r="I20" s="398">
        <f t="shared" si="2"/>
        <v>6.2388040194715413E-3</v>
      </c>
      <c r="J20" s="398">
        <f t="shared" si="10"/>
        <v>5.3029834165508102E-3</v>
      </c>
      <c r="K20" s="394">
        <v>5053.7</v>
      </c>
      <c r="L20" s="431">
        <f t="shared" si="3"/>
        <v>7.87715644892793E-2</v>
      </c>
      <c r="M20" s="399">
        <f t="shared" si="11"/>
        <v>1.1815734673391894E-2</v>
      </c>
      <c r="N20" s="403">
        <f t="shared" si="12"/>
        <v>1.7118718089942704E-2</v>
      </c>
      <c r="O20" s="400">
        <v>25568</v>
      </c>
      <c r="P20" s="400">
        <v>20948</v>
      </c>
      <c r="Q20" s="401">
        <v>2.5216163224999999</v>
      </c>
      <c r="R20" s="402">
        <f t="shared" si="13"/>
        <v>1.9476311475943298E-2</v>
      </c>
      <c r="S20" s="401">
        <f t="shared" si="4"/>
        <v>4.9111784919832688E-2</v>
      </c>
      <c r="T20" s="401">
        <f t="shared" si="14"/>
        <v>2.5472192355379904E-2</v>
      </c>
      <c r="U20" s="400">
        <f t="shared" si="15"/>
        <v>4641492.5473933732</v>
      </c>
      <c r="V20" s="402">
        <f t="shared" si="5"/>
        <v>1.220546114187512</v>
      </c>
      <c r="W20" s="402">
        <f t="shared" si="16"/>
        <v>1.6218923884827686E-2</v>
      </c>
      <c r="X20" s="400">
        <f t="shared" si="17"/>
        <v>521537.69205547299</v>
      </c>
      <c r="Y20" s="394">
        <f t="shared" si="6"/>
        <v>5163030.2394488463</v>
      </c>
      <c r="Z20" s="403">
        <f t="shared" si="18"/>
        <v>2.4084202084797071E-2</v>
      </c>
      <c r="AB20" s="404">
        <f t="shared" si="7"/>
        <v>19846.012532696597</v>
      </c>
      <c r="AC20" s="405">
        <f t="shared" si="8"/>
        <v>3669810.5607893919</v>
      </c>
      <c r="AD20" s="405">
        <f t="shared" si="19"/>
        <v>5163030.2394488472</v>
      </c>
      <c r="AE20" s="405">
        <f t="shared" si="20"/>
        <v>8852686.8127709366</v>
      </c>
      <c r="AF20" s="428">
        <f t="shared" si="21"/>
        <v>1.0323874173887922E-2</v>
      </c>
    </row>
    <row r="21" spans="1:32">
      <c r="A21" s="21" t="s">
        <v>375</v>
      </c>
      <c r="B21" s="304" t="s">
        <v>15</v>
      </c>
      <c r="C21" s="394">
        <v>1493874</v>
      </c>
      <c r="D21" s="394">
        <v>329170</v>
      </c>
      <c r="E21" s="395">
        <f t="shared" si="0"/>
        <v>0.22034656202598077</v>
      </c>
      <c r="F21" s="396">
        <f t="shared" si="9"/>
        <v>72531.477822092085</v>
      </c>
      <c r="G21" s="403">
        <f t="shared" si="1"/>
        <v>4.5547070922560457E-5</v>
      </c>
      <c r="H21" s="397">
        <v>1360</v>
      </c>
      <c r="I21" s="398">
        <f t="shared" si="2"/>
        <v>2.351134301286105E-4</v>
      </c>
      <c r="J21" s="398">
        <f t="shared" si="10"/>
        <v>1.9984641560931893E-4</v>
      </c>
      <c r="K21" s="394">
        <v>720.7</v>
      </c>
      <c r="L21" s="431">
        <f t="shared" si="3"/>
        <v>1.1233485669395412E-2</v>
      </c>
      <c r="M21" s="399">
        <f t="shared" si="11"/>
        <v>1.6850228504093118E-3</v>
      </c>
      <c r="N21" s="403">
        <f t="shared" si="12"/>
        <v>1.8848692660186307E-3</v>
      </c>
      <c r="O21" s="400">
        <v>347</v>
      </c>
      <c r="P21" s="400">
        <v>179</v>
      </c>
      <c r="Q21" s="401">
        <v>1.9685182910000001</v>
      </c>
      <c r="R21" s="402">
        <f t="shared" si="13"/>
        <v>1.6642446792981908E-4</v>
      </c>
      <c r="S21" s="401">
        <f t="shared" si="4"/>
        <v>3.2760960918979179E-4</v>
      </c>
      <c r="T21" s="401">
        <f t="shared" si="14"/>
        <v>1.699171593208232E-4</v>
      </c>
      <c r="U21" s="400">
        <f t="shared" si="15"/>
        <v>30961.968944745382</v>
      </c>
      <c r="V21" s="402">
        <f t="shared" si="5"/>
        <v>1.9385474860335195</v>
      </c>
      <c r="W21" s="402">
        <f t="shared" si="16"/>
        <v>2.5759906780770288E-2</v>
      </c>
      <c r="X21" s="400">
        <f t="shared" si="17"/>
        <v>828338.70023737394</v>
      </c>
      <c r="Y21" s="394">
        <f t="shared" si="6"/>
        <v>859300.66918211931</v>
      </c>
      <c r="Z21" s="403">
        <f t="shared" si="18"/>
        <v>4.0084156025382428E-3</v>
      </c>
      <c r="AB21" s="404">
        <f t="shared" si="7"/>
        <v>19528.228808538694</v>
      </c>
      <c r="AC21" s="405">
        <f t="shared" si="8"/>
        <v>404067.23808404466</v>
      </c>
      <c r="AD21" s="405">
        <f t="shared" si="19"/>
        <v>859300.66918211931</v>
      </c>
      <c r="AE21" s="405">
        <f t="shared" si="20"/>
        <v>1282896.1360747027</v>
      </c>
      <c r="AF21" s="428">
        <f t="shared" si="21"/>
        <v>1.4960947526004983E-3</v>
      </c>
    </row>
    <row r="22" spans="1:32">
      <c r="A22" s="21" t="s">
        <v>376</v>
      </c>
      <c r="B22" s="304" t="s">
        <v>338</v>
      </c>
      <c r="C22" s="394">
        <v>2353237</v>
      </c>
      <c r="D22" s="394">
        <v>632096</v>
      </c>
      <c r="E22" s="395">
        <f t="shared" si="0"/>
        <v>0.26860702938123104</v>
      </c>
      <c r="F22" s="396">
        <f t="shared" si="9"/>
        <v>169785.42884375862</v>
      </c>
      <c r="G22" s="403">
        <f t="shared" si="1"/>
        <v>1.0661893568654935E-4</v>
      </c>
      <c r="H22" s="397">
        <v>3256</v>
      </c>
      <c r="I22" s="398">
        <f t="shared" si="2"/>
        <v>5.6288921213143808E-4</v>
      </c>
      <c r="J22" s="398">
        <f t="shared" si="10"/>
        <v>4.7845583031172234E-4</v>
      </c>
      <c r="K22" s="394">
        <v>614.70000000000005</v>
      </c>
      <c r="L22" s="431">
        <f t="shared" si="3"/>
        <v>9.5812732634624129E-3</v>
      </c>
      <c r="M22" s="399">
        <f t="shared" si="11"/>
        <v>1.4371909895193619E-3</v>
      </c>
      <c r="N22" s="403">
        <f t="shared" si="12"/>
        <v>1.9156468198310843E-3</v>
      </c>
      <c r="O22" s="400">
        <v>355</v>
      </c>
      <c r="P22" s="400">
        <v>468</v>
      </c>
      <c r="Q22" s="401">
        <v>1.9393994637</v>
      </c>
      <c r="R22" s="402">
        <f t="shared" si="13"/>
        <v>4.3512095525785101E-4</v>
      </c>
      <c r="S22" s="401">
        <f t="shared" si="4"/>
        <v>8.43873347271708E-4</v>
      </c>
      <c r="T22" s="401">
        <f t="shared" si="14"/>
        <v>4.3768118508360012E-4</v>
      </c>
      <c r="U22" s="400">
        <f t="shared" si="15"/>
        <v>79753.400506602411</v>
      </c>
      <c r="V22" s="402">
        <f t="shared" si="5"/>
        <v>0.75854700854700852</v>
      </c>
      <c r="W22" s="402">
        <f t="shared" si="16"/>
        <v>1.0079763518707652E-2</v>
      </c>
      <c r="X22" s="400">
        <f t="shared" si="17"/>
        <v>324126.10351599747</v>
      </c>
      <c r="Y22" s="394">
        <f t="shared" si="6"/>
        <v>403879.5040225999</v>
      </c>
      <c r="Z22" s="403">
        <f t="shared" si="18"/>
        <v>1.8839935351272082E-3</v>
      </c>
      <c r="AB22" s="404">
        <f t="shared" si="7"/>
        <v>45712.686441456943</v>
      </c>
      <c r="AC22" s="405">
        <f t="shared" si="8"/>
        <v>410665.14987993805</v>
      </c>
      <c r="AD22" s="405">
        <f t="shared" si="19"/>
        <v>403879.50402259995</v>
      </c>
      <c r="AE22" s="405">
        <f t="shared" si="20"/>
        <v>860257.34034399502</v>
      </c>
      <c r="AF22" s="428">
        <f t="shared" si="21"/>
        <v>1.0032195565828478E-3</v>
      </c>
    </row>
    <row r="23" spans="1:32">
      <c r="A23" s="21" t="s">
        <v>377</v>
      </c>
      <c r="B23" s="304" t="s">
        <v>17</v>
      </c>
      <c r="C23" s="394">
        <v>9897478</v>
      </c>
      <c r="D23" s="394">
        <v>1193413</v>
      </c>
      <c r="E23" s="395">
        <f t="shared" si="0"/>
        <v>0.120577484486452</v>
      </c>
      <c r="F23" s="396">
        <f t="shared" si="9"/>
        <v>143898.73749343015</v>
      </c>
      <c r="G23" s="403">
        <f t="shared" si="1"/>
        <v>9.0363056138970116E-5</v>
      </c>
      <c r="H23" s="397">
        <v>40903</v>
      </c>
      <c r="I23" s="398">
        <f t="shared" si="2"/>
        <v>7.0712092886401146E-3</v>
      </c>
      <c r="J23" s="398">
        <f t="shared" si="10"/>
        <v>6.0105278953440974E-3</v>
      </c>
      <c r="K23" s="394">
        <v>7068.3</v>
      </c>
      <c r="L23" s="431">
        <f t="shared" si="3"/>
        <v>0.11017295234770028</v>
      </c>
      <c r="M23" s="399">
        <f t="shared" si="11"/>
        <v>1.6525942852155039E-2</v>
      </c>
      <c r="N23" s="403">
        <f t="shared" si="12"/>
        <v>2.2536470747499135E-2</v>
      </c>
      <c r="O23" s="400">
        <v>23646</v>
      </c>
      <c r="P23" s="400">
        <v>15246</v>
      </c>
      <c r="Q23" s="401">
        <v>2.0430424666000002</v>
      </c>
      <c r="R23" s="402">
        <f t="shared" si="13"/>
        <v>1.4174901888592301E-2</v>
      </c>
      <c r="S23" s="401">
        <f t="shared" si="4"/>
        <v>2.8959926518282615E-2</v>
      </c>
      <c r="T23" s="401">
        <f t="shared" si="14"/>
        <v>1.5020281182520606E-2</v>
      </c>
      <c r="U23" s="400">
        <f t="shared" si="15"/>
        <v>2736965.9507811354</v>
      </c>
      <c r="V23" s="402">
        <f t="shared" si="5"/>
        <v>1.5509641873278237</v>
      </c>
      <c r="W23" s="402">
        <f t="shared" si="16"/>
        <v>2.060960238205228E-2</v>
      </c>
      <c r="X23" s="400">
        <f t="shared" si="17"/>
        <v>662724.88463748165</v>
      </c>
      <c r="Y23" s="394">
        <f t="shared" si="6"/>
        <v>3399690.8354186169</v>
      </c>
      <c r="Z23" s="403">
        <f t="shared" si="18"/>
        <v>1.5858679362450358E-2</v>
      </c>
      <c r="AB23" s="404">
        <f t="shared" si="7"/>
        <v>38743.005870144232</v>
      </c>
      <c r="AC23" s="405">
        <f t="shared" si="8"/>
        <v>4831236.6567145418</v>
      </c>
      <c r="AD23" s="405">
        <f t="shared" si="19"/>
        <v>3399690.8354186174</v>
      </c>
      <c r="AE23" s="405">
        <f t="shared" si="20"/>
        <v>8269670.4980033031</v>
      </c>
      <c r="AF23" s="428">
        <f t="shared" si="21"/>
        <v>9.6439690555568565E-3</v>
      </c>
    </row>
    <row r="24" spans="1:32">
      <c r="A24" s="21" t="s">
        <v>378</v>
      </c>
      <c r="B24" s="304" t="s">
        <v>339</v>
      </c>
      <c r="C24" s="394">
        <v>377012210</v>
      </c>
      <c r="D24" s="394">
        <v>90011508</v>
      </c>
      <c r="E24" s="395">
        <f t="shared" si="0"/>
        <v>0.23874958320315409</v>
      </c>
      <c r="F24" s="396">
        <f t="shared" si="9"/>
        <v>21490210.018487372</v>
      </c>
      <c r="G24" s="403">
        <f t="shared" si="1"/>
        <v>1.3495052758384991E-2</v>
      </c>
      <c r="H24" s="397">
        <v>397205</v>
      </c>
      <c r="I24" s="398">
        <f t="shared" si="2"/>
        <v>6.8667816186937305E-2</v>
      </c>
      <c r="J24" s="398">
        <f t="shared" si="10"/>
        <v>5.8367643758896706E-2</v>
      </c>
      <c r="K24" s="394">
        <v>1032</v>
      </c>
      <c r="L24" s="431">
        <f t="shared" si="3"/>
        <v>1.6085690593611857E-2</v>
      </c>
      <c r="M24" s="399">
        <f t="shared" si="11"/>
        <v>2.4128535890417784E-3</v>
      </c>
      <c r="N24" s="403">
        <f t="shared" si="12"/>
        <v>6.0780497347938486E-2</v>
      </c>
      <c r="O24" s="400">
        <v>49018</v>
      </c>
      <c r="P24" s="400">
        <v>87249</v>
      </c>
      <c r="Q24" s="401">
        <v>1.8532766358999999</v>
      </c>
      <c r="R24" s="402">
        <f t="shared" si="13"/>
        <v>8.1119376549769751E-2</v>
      </c>
      <c r="S24" s="401">
        <f t="shared" si="4"/>
        <v>0.15033664527846263</v>
      </c>
      <c r="T24" s="401">
        <f t="shared" si="14"/>
        <v>7.7973218705987155E-2</v>
      </c>
      <c r="U24" s="400">
        <f t="shared" si="15"/>
        <v>14208125.805224402</v>
      </c>
      <c r="V24" s="402">
        <f t="shared" si="5"/>
        <v>0.56181732741922541</v>
      </c>
      <c r="W24" s="402">
        <f t="shared" si="16"/>
        <v>7.4655700138420563E-3</v>
      </c>
      <c r="X24" s="400">
        <f t="shared" si="17"/>
        <v>240063.77874058924</v>
      </c>
      <c r="Y24" s="394">
        <f t="shared" si="6"/>
        <v>14448189.58396499</v>
      </c>
      <c r="Z24" s="403">
        <f t="shared" si="18"/>
        <v>6.7397071402165387E-2</v>
      </c>
      <c r="AB24" s="404">
        <f t="shared" si="7"/>
        <v>5785980.804278437</v>
      </c>
      <c r="AC24" s="405">
        <f t="shared" si="8"/>
        <v>13029767.175647371</v>
      </c>
      <c r="AD24" s="405">
        <f t="shared" si="19"/>
        <v>14448189.583964992</v>
      </c>
      <c r="AE24" s="405">
        <f t="shared" si="20"/>
        <v>33263937.5638908</v>
      </c>
      <c r="AF24" s="428">
        <f t="shared" si="21"/>
        <v>3.8791918566718459E-2</v>
      </c>
    </row>
    <row r="25" spans="1:32">
      <c r="A25" s="21" t="s">
        <v>379</v>
      </c>
      <c r="B25" s="304" t="s">
        <v>19</v>
      </c>
      <c r="C25" s="394">
        <v>4942797</v>
      </c>
      <c r="D25" s="394">
        <v>877317</v>
      </c>
      <c r="E25" s="395">
        <f t="shared" si="0"/>
        <v>0.17749403829451219</v>
      </c>
      <c r="F25" s="396">
        <f t="shared" si="9"/>
        <v>155718.53719442655</v>
      </c>
      <c r="G25" s="403">
        <f t="shared" si="1"/>
        <v>9.778545082107276E-5</v>
      </c>
      <c r="H25" s="397">
        <v>5506</v>
      </c>
      <c r="I25" s="398">
        <f t="shared" si="2"/>
        <v>9.5186363697656574E-4</v>
      </c>
      <c r="J25" s="398">
        <f t="shared" si="10"/>
        <v>8.0908409143008091E-4</v>
      </c>
      <c r="K25" s="394">
        <v>1888.6</v>
      </c>
      <c r="L25" s="431">
        <f t="shared" si="3"/>
        <v>2.9437437262689294E-2</v>
      </c>
      <c r="M25" s="399">
        <f t="shared" si="11"/>
        <v>4.4156155894033936E-3</v>
      </c>
      <c r="N25" s="403">
        <f t="shared" si="12"/>
        <v>5.2246996808334749E-3</v>
      </c>
      <c r="O25" s="400">
        <v>2284</v>
      </c>
      <c r="P25" s="400">
        <v>950</v>
      </c>
      <c r="Q25" s="401">
        <v>2.0503201405999998</v>
      </c>
      <c r="R25" s="402">
        <f t="shared" si="13"/>
        <v>8.8325834934820178E-4</v>
      </c>
      <c r="S25" s="401">
        <f t="shared" si="4"/>
        <v>1.8109623830217289E-3</v>
      </c>
      <c r="T25" s="401">
        <f t="shared" si="14"/>
        <v>9.3926910300624043E-4</v>
      </c>
      <c r="U25" s="400">
        <f t="shared" si="15"/>
        <v>171151.75956495726</v>
      </c>
      <c r="V25" s="402">
        <f t="shared" si="5"/>
        <v>2.4042105263157896</v>
      </c>
      <c r="W25" s="402">
        <f t="shared" si="16"/>
        <v>3.1947754432346431E-2</v>
      </c>
      <c r="X25" s="400">
        <f t="shared" si="17"/>
        <v>1027315.8830585378</v>
      </c>
      <c r="Y25" s="394">
        <f t="shared" si="6"/>
        <v>1198467.6426234951</v>
      </c>
      <c r="Z25" s="403">
        <f t="shared" si="18"/>
        <v>5.5905419024072697E-3</v>
      </c>
      <c r="AB25" s="404">
        <f t="shared" si="7"/>
        <v>41925.344903664525</v>
      </c>
      <c r="AC25" s="405">
        <f t="shared" si="8"/>
        <v>1120040.5290242049</v>
      </c>
      <c r="AD25" s="405">
        <f t="shared" si="19"/>
        <v>1198467.6426234953</v>
      </c>
      <c r="AE25" s="405">
        <f t="shared" si="20"/>
        <v>2360433.5165513647</v>
      </c>
      <c r="AF25" s="428">
        <f t="shared" si="21"/>
        <v>2.7527031212207223E-3</v>
      </c>
    </row>
    <row r="26" spans="1:32">
      <c r="A26" s="21" t="s">
        <v>380</v>
      </c>
      <c r="B26" s="304" t="s">
        <v>20</v>
      </c>
      <c r="C26" s="394">
        <v>437682929</v>
      </c>
      <c r="D26" s="394">
        <v>130662277.23999999</v>
      </c>
      <c r="E26" s="395">
        <f t="shared" si="0"/>
        <v>0.29853181054726491</v>
      </c>
      <c r="F26" s="396">
        <f t="shared" si="9"/>
        <v>39006846.194685884</v>
      </c>
      <c r="G26" s="403">
        <f t="shared" si="1"/>
        <v>2.4494848904810584E-2</v>
      </c>
      <c r="H26" s="397">
        <v>481213</v>
      </c>
      <c r="I26" s="398">
        <f t="shared" si="2"/>
        <v>8.3190911067999293E-2</v>
      </c>
      <c r="J26" s="398">
        <f t="shared" si="10"/>
        <v>7.0712274407799397E-2</v>
      </c>
      <c r="K26" s="394">
        <v>149.4</v>
      </c>
      <c r="L26" s="431">
        <f t="shared" si="3"/>
        <v>2.3286842777961352E-3</v>
      </c>
      <c r="M26" s="399">
        <f t="shared" si="11"/>
        <v>3.4930264166942025E-4</v>
      </c>
      <c r="N26" s="403">
        <f t="shared" si="12"/>
        <v>7.1061577049468819E-2</v>
      </c>
      <c r="O26" s="400">
        <v>95635</v>
      </c>
      <c r="P26" s="400">
        <v>113990</v>
      </c>
      <c r="Q26" s="401">
        <v>1.9916235985999999</v>
      </c>
      <c r="R26" s="402">
        <f t="shared" si="13"/>
        <v>0.10598170446547529</v>
      </c>
      <c r="S26" s="401">
        <f t="shared" si="4"/>
        <v>0.21107566363329158</v>
      </c>
      <c r="T26" s="401">
        <f t="shared" si="14"/>
        <v>0.10947596212157762</v>
      </c>
      <c r="U26" s="400">
        <f t="shared" si="15"/>
        <v>19948493.447942294</v>
      </c>
      <c r="V26" s="402">
        <f t="shared" si="5"/>
        <v>0.83897710325467145</v>
      </c>
      <c r="W26" s="402">
        <f t="shared" si="16"/>
        <v>1.1148538855378512E-2</v>
      </c>
      <c r="X26" s="400">
        <f t="shared" si="17"/>
        <v>358493.77342870779</v>
      </c>
      <c r="Y26" s="394">
        <f t="shared" si="6"/>
        <v>20306987.221371002</v>
      </c>
      <c r="Z26" s="403">
        <f t="shared" si="18"/>
        <v>9.4726848631647764E-2</v>
      </c>
      <c r="AB26" s="404">
        <f t="shared" si="7"/>
        <v>10502124.601096835</v>
      </c>
      <c r="AC26" s="405">
        <f t="shared" si="8"/>
        <v>15233764.850400817</v>
      </c>
      <c r="AD26" s="405">
        <f t="shared" si="19"/>
        <v>20306987.221371002</v>
      </c>
      <c r="AE26" s="405">
        <f t="shared" si="20"/>
        <v>46042876.672868654</v>
      </c>
      <c r="AF26" s="428">
        <f t="shared" si="21"/>
        <v>5.3694530872684429E-2</v>
      </c>
    </row>
    <row r="27" spans="1:32">
      <c r="A27" s="21" t="s">
        <v>381</v>
      </c>
      <c r="B27" s="304" t="s">
        <v>340</v>
      </c>
      <c r="C27" s="394">
        <v>11203821</v>
      </c>
      <c r="D27" s="394">
        <v>3648762.03</v>
      </c>
      <c r="E27" s="395">
        <f t="shared" si="0"/>
        <v>0.32567121788182796</v>
      </c>
      <c r="F27" s="396">
        <f t="shared" si="9"/>
        <v>1188296.7740710708</v>
      </c>
      <c r="G27" s="403">
        <f t="shared" si="1"/>
        <v>7.4620618620815709E-4</v>
      </c>
      <c r="H27" s="397">
        <v>14109</v>
      </c>
      <c r="I27" s="398">
        <f t="shared" si="2"/>
        <v>2.4391289600621804E-3</v>
      </c>
      <c r="J27" s="398">
        <f t="shared" si="10"/>
        <v>2.0732596160528533E-3</v>
      </c>
      <c r="K27" s="394">
        <v>2478.8000000000002</v>
      </c>
      <c r="L27" s="431">
        <f t="shared" si="3"/>
        <v>3.8636831243648327E-2</v>
      </c>
      <c r="M27" s="399">
        <f t="shared" si="11"/>
        <v>5.7955246865472486E-3</v>
      </c>
      <c r="N27" s="403">
        <f t="shared" si="12"/>
        <v>7.8687843026001014E-3</v>
      </c>
      <c r="O27" s="400">
        <v>5621</v>
      </c>
      <c r="P27" s="400">
        <v>1660</v>
      </c>
      <c r="Q27" s="401">
        <v>2.1173054283999999</v>
      </c>
      <c r="R27" s="402">
        <f t="shared" si="13"/>
        <v>1.543377747282121E-3</v>
      </c>
      <c r="S27" s="401">
        <f t="shared" si="4"/>
        <v>3.2678020823921979E-3</v>
      </c>
      <c r="T27" s="401">
        <f t="shared" si="14"/>
        <v>1.6948698435187855E-3</v>
      </c>
      <c r="U27" s="400">
        <f t="shared" si="15"/>
        <v>308835.83312108228</v>
      </c>
      <c r="V27" s="402">
        <f t="shared" si="5"/>
        <v>3.3861445783132531</v>
      </c>
      <c r="W27" s="402">
        <f t="shared" si="16"/>
        <v>4.499594119411314E-2</v>
      </c>
      <c r="X27" s="400">
        <f t="shared" si="17"/>
        <v>1446894.9659597513</v>
      </c>
      <c r="Y27" s="394">
        <f t="shared" si="6"/>
        <v>1755730.7990808336</v>
      </c>
      <c r="Z27" s="403">
        <f t="shared" si="18"/>
        <v>8.1900305461079393E-3</v>
      </c>
      <c r="AB27" s="404">
        <f t="shared" si="7"/>
        <v>319934.62691367167</v>
      </c>
      <c r="AC27" s="405">
        <f t="shared" si="8"/>
        <v>1686863.9101674869</v>
      </c>
      <c r="AD27" s="405">
        <f t="shared" si="19"/>
        <v>1755730.7990808338</v>
      </c>
      <c r="AE27" s="405">
        <f t="shared" si="20"/>
        <v>3762529.3361619925</v>
      </c>
      <c r="AF27" s="428">
        <f t="shared" si="21"/>
        <v>4.3878068052810885E-3</v>
      </c>
    </row>
    <row r="28" spans="1:32">
      <c r="A28" s="21" t="s">
        <v>382</v>
      </c>
      <c r="B28" s="304" t="s">
        <v>22</v>
      </c>
      <c r="C28" s="394">
        <v>822645</v>
      </c>
      <c r="D28" s="394">
        <v>218938</v>
      </c>
      <c r="E28" s="395">
        <f t="shared" si="0"/>
        <v>0.26613910009785507</v>
      </c>
      <c r="F28" s="396">
        <f t="shared" si="9"/>
        <v>58267.962297224192</v>
      </c>
      <c r="G28" s="403">
        <f t="shared" si="1"/>
        <v>3.6590113574887031E-5</v>
      </c>
      <c r="H28" s="397">
        <v>1808</v>
      </c>
      <c r="I28" s="398">
        <f t="shared" si="2"/>
        <v>3.1256256005332924E-4</v>
      </c>
      <c r="J28" s="398">
        <f t="shared" si="10"/>
        <v>2.6567817604532983E-4</v>
      </c>
      <c r="K28" s="394">
        <v>387.9</v>
      </c>
      <c r="L28" s="431">
        <f t="shared" si="3"/>
        <v>6.0461621911453867E-3</v>
      </c>
      <c r="M28" s="399">
        <f t="shared" si="11"/>
        <v>9.0692432867180801E-4</v>
      </c>
      <c r="N28" s="403">
        <f t="shared" si="12"/>
        <v>1.1726025047171379E-3</v>
      </c>
      <c r="O28" s="400">
        <v>196</v>
      </c>
      <c r="P28" s="400">
        <v>185</v>
      </c>
      <c r="Q28" s="401">
        <v>1.7757863003000001</v>
      </c>
      <c r="R28" s="402">
        <f t="shared" si="13"/>
        <v>1.7200294171517615E-4</v>
      </c>
      <c r="S28" s="401">
        <f t="shared" si="4"/>
        <v>3.054404675091092E-4</v>
      </c>
      <c r="T28" s="401">
        <f t="shared" si="14"/>
        <v>1.5841896917835949E-4</v>
      </c>
      <c r="U28" s="400">
        <f t="shared" si="15"/>
        <v>28866.791462172496</v>
      </c>
      <c r="V28" s="402">
        <f t="shared" si="5"/>
        <v>1.0594594594594595</v>
      </c>
      <c r="W28" s="402">
        <f t="shared" si="16"/>
        <v>1.4078363883426199E-2</v>
      </c>
      <c r="X28" s="400">
        <f t="shared" si="17"/>
        <v>452705.58391039848</v>
      </c>
      <c r="Y28" s="394">
        <f t="shared" si="6"/>
        <v>481572.375372571</v>
      </c>
      <c r="Z28" s="403">
        <f t="shared" si="18"/>
        <v>2.2464107063155359E-3</v>
      </c>
      <c r="AB28" s="404">
        <f t="shared" si="7"/>
        <v>15687.948655044784</v>
      </c>
      <c r="AC28" s="405">
        <f t="shared" si="8"/>
        <v>251375.65983677277</v>
      </c>
      <c r="AD28" s="405">
        <f t="shared" si="19"/>
        <v>481572.37537257111</v>
      </c>
      <c r="AE28" s="405">
        <f t="shared" si="20"/>
        <v>748635.98386438866</v>
      </c>
      <c r="AF28" s="428">
        <f t="shared" si="21"/>
        <v>8.7304835954561189E-4</v>
      </c>
    </row>
    <row r="29" spans="1:32">
      <c r="A29" s="21" t="s">
        <v>383</v>
      </c>
      <c r="B29" s="304" t="s">
        <v>23</v>
      </c>
      <c r="C29" s="394">
        <v>1482915</v>
      </c>
      <c r="D29" s="394">
        <v>140414</v>
      </c>
      <c r="E29" s="395">
        <f t="shared" si="0"/>
        <v>9.4687827690730753E-2</v>
      </c>
      <c r="F29" s="396">
        <f t="shared" si="9"/>
        <v>13295.496637366268</v>
      </c>
      <c r="G29" s="403">
        <f t="shared" si="1"/>
        <v>8.3490774829950728E-6</v>
      </c>
      <c r="H29" s="397">
        <v>6282</v>
      </c>
      <c r="I29" s="398">
        <f t="shared" si="2"/>
        <v>1.0860165941675964E-3</v>
      </c>
      <c r="J29" s="398">
        <f t="shared" si="10"/>
        <v>9.2311410504245688E-4</v>
      </c>
      <c r="K29" s="394">
        <v>1306.7</v>
      </c>
      <c r="L29" s="431">
        <f t="shared" si="3"/>
        <v>2.0367414630496718E-2</v>
      </c>
      <c r="M29" s="399">
        <f t="shared" si="11"/>
        <v>3.0551121945745076E-3</v>
      </c>
      <c r="N29" s="403">
        <f t="shared" si="12"/>
        <v>3.9782262996169646E-3</v>
      </c>
      <c r="O29" s="400">
        <v>3611</v>
      </c>
      <c r="P29" s="400">
        <v>3897</v>
      </c>
      <c r="Q29" s="401">
        <v>2.6101222018999999</v>
      </c>
      <c r="R29" s="402">
        <f t="shared" si="13"/>
        <v>3.6232187235894133E-3</v>
      </c>
      <c r="S29" s="401">
        <f t="shared" si="4"/>
        <v>9.4570436327805069E-3</v>
      </c>
      <c r="T29" s="401">
        <f t="shared" si="14"/>
        <v>4.9049659856717437E-3</v>
      </c>
      <c r="U29" s="400">
        <f t="shared" si="15"/>
        <v>893773.2076644348</v>
      </c>
      <c r="V29" s="402">
        <f t="shared" si="5"/>
        <v>0.92661021298434698</v>
      </c>
      <c r="W29" s="402">
        <f t="shared" si="16"/>
        <v>1.2313029668118099E-2</v>
      </c>
      <c r="X29" s="400">
        <f t="shared" si="17"/>
        <v>395939.28184891446</v>
      </c>
      <c r="Y29" s="394">
        <f t="shared" si="6"/>
        <v>1289712.4895133493</v>
      </c>
      <c r="Z29" s="403">
        <f t="shared" si="18"/>
        <v>6.0161755380386973E-3</v>
      </c>
      <c r="AB29" s="404">
        <f t="shared" si="7"/>
        <v>3579.6527005074108</v>
      </c>
      <c r="AC29" s="405">
        <f t="shared" si="8"/>
        <v>852828.86316829955</v>
      </c>
      <c r="AD29" s="405">
        <f t="shared" si="19"/>
        <v>1289712.4895133495</v>
      </c>
      <c r="AE29" s="405">
        <f t="shared" si="20"/>
        <v>2146121.0053821565</v>
      </c>
      <c r="AF29" s="428">
        <f t="shared" si="21"/>
        <v>2.5027749981554126E-3</v>
      </c>
    </row>
    <row r="30" spans="1:32">
      <c r="A30" s="21" t="s">
        <v>384</v>
      </c>
      <c r="B30" s="304" t="s">
        <v>24</v>
      </c>
      <c r="C30" s="394">
        <v>59610291</v>
      </c>
      <c r="D30" s="394">
        <v>9156806</v>
      </c>
      <c r="E30" s="395">
        <f t="shared" si="0"/>
        <v>0.15361116086482449</v>
      </c>
      <c r="F30" s="396">
        <f t="shared" si="9"/>
        <v>1406587.59947399</v>
      </c>
      <c r="G30" s="403">
        <f t="shared" si="1"/>
        <v>8.8328470721607565E-4</v>
      </c>
      <c r="H30" s="397">
        <v>102149</v>
      </c>
      <c r="I30" s="398">
        <f t="shared" si="2"/>
        <v>1.7659266010446643E-2</v>
      </c>
      <c r="J30" s="398">
        <f t="shared" si="10"/>
        <v>1.5010376108879647E-2</v>
      </c>
      <c r="K30" s="394">
        <v>184.5</v>
      </c>
      <c r="L30" s="431">
        <f t="shared" si="3"/>
        <v>2.8757848008928175E-3</v>
      </c>
      <c r="M30" s="399">
        <f t="shared" si="11"/>
        <v>4.3136772013392259E-4</v>
      </c>
      <c r="N30" s="403">
        <f t="shared" si="12"/>
        <v>1.544174382901357E-2</v>
      </c>
      <c r="O30" s="400">
        <v>12989</v>
      </c>
      <c r="P30" s="400">
        <v>23008</v>
      </c>
      <c r="Q30" s="401">
        <v>1.8972127424</v>
      </c>
      <c r="R30" s="402">
        <f t="shared" si="13"/>
        <v>2.1391587475582556E-2</v>
      </c>
      <c r="S30" s="401">
        <f t="shared" si="4"/>
        <v>4.0584392338839474E-2</v>
      </c>
      <c r="T30" s="401">
        <f t="shared" si="14"/>
        <v>2.1049396798927165E-2</v>
      </c>
      <c r="U30" s="400">
        <f t="shared" si="15"/>
        <v>3835579.4823727184</v>
      </c>
      <c r="V30" s="402">
        <f t="shared" si="5"/>
        <v>0.56454276773296241</v>
      </c>
      <c r="W30" s="402">
        <f t="shared" si="16"/>
        <v>7.5017863505189922E-3</v>
      </c>
      <c r="X30" s="400">
        <f t="shared" si="17"/>
        <v>241228.35567425759</v>
      </c>
      <c r="Y30" s="394">
        <f t="shared" si="6"/>
        <v>4076807.8380469759</v>
      </c>
      <c r="Z30" s="403">
        <f t="shared" si="18"/>
        <v>1.901725523166594E-2</v>
      </c>
      <c r="AB30" s="404">
        <f t="shared" si="7"/>
        <v>378706.80849983782</v>
      </c>
      <c r="AC30" s="405">
        <f t="shared" si="8"/>
        <v>3310310.6367532974</v>
      </c>
      <c r="AD30" s="405">
        <f t="shared" si="19"/>
        <v>4076807.8380469768</v>
      </c>
      <c r="AE30" s="405">
        <f t="shared" si="20"/>
        <v>7765825.283300112</v>
      </c>
      <c r="AF30" s="428">
        <f t="shared" si="21"/>
        <v>9.0563921187779145E-3</v>
      </c>
    </row>
    <row r="31" spans="1:32">
      <c r="A31" s="21" t="s">
        <v>385</v>
      </c>
      <c r="B31" s="304" t="s">
        <v>25</v>
      </c>
      <c r="C31" s="394">
        <v>542535324</v>
      </c>
      <c r="D31" s="394">
        <v>215375991.11000001</v>
      </c>
      <c r="E31" s="395">
        <f t="shared" si="0"/>
        <v>0.39698058648435586</v>
      </c>
      <c r="F31" s="396">
        <f t="shared" si="9"/>
        <v>85500087.265497223</v>
      </c>
      <c r="G31" s="403">
        <f t="shared" si="1"/>
        <v>5.3690875403348902E-2</v>
      </c>
      <c r="H31" s="397">
        <v>643143</v>
      </c>
      <c r="I31" s="398">
        <f t="shared" si="2"/>
        <v>0.11118496823029775</v>
      </c>
      <c r="J31" s="398">
        <f t="shared" si="10"/>
        <v>9.4507222995753079E-2</v>
      </c>
      <c r="K31" s="394">
        <v>118.4</v>
      </c>
      <c r="L31" s="431">
        <f t="shared" si="3"/>
        <v>1.8454900836081822E-3</v>
      </c>
      <c r="M31" s="399">
        <f t="shared" si="11"/>
        <v>2.7682351254122733E-4</v>
      </c>
      <c r="N31" s="403">
        <f t="shared" si="12"/>
        <v>9.4784046508294306E-2</v>
      </c>
      <c r="O31" s="400">
        <v>113831</v>
      </c>
      <c r="P31" s="400">
        <v>95688</v>
      </c>
      <c r="Q31" s="401">
        <v>1.8797706219999999</v>
      </c>
      <c r="R31" s="402">
        <f t="shared" si="13"/>
        <v>8.8965499928874453E-2</v>
      </c>
      <c r="S31" s="401">
        <f t="shared" si="4"/>
        <v>0.16723473313784129</v>
      </c>
      <c r="T31" s="401">
        <f t="shared" si="14"/>
        <v>8.6737537597976422E-2</v>
      </c>
      <c r="U31" s="400">
        <f t="shared" si="15"/>
        <v>15805142.671797937</v>
      </c>
      <c r="V31" s="402">
        <f t="shared" si="5"/>
        <v>1.1896058021904523</v>
      </c>
      <c r="W31" s="402">
        <f t="shared" si="16"/>
        <v>1.5807781233665195E-2</v>
      </c>
      <c r="X31" s="400">
        <f t="shared" si="17"/>
        <v>508316.93888371397</v>
      </c>
      <c r="Y31" s="394">
        <f t="shared" si="6"/>
        <v>16313459.610681651</v>
      </c>
      <c r="Z31" s="403">
        <f t="shared" si="18"/>
        <v>7.6098074143329753E-2</v>
      </c>
      <c r="AB31" s="404">
        <f t="shared" si="7"/>
        <v>23019871.060204681</v>
      </c>
      <c r="AC31" s="405">
        <f t="shared" si="8"/>
        <v>20319248.967295516</v>
      </c>
      <c r="AD31" s="405">
        <f t="shared" si="19"/>
        <v>16313459.610681655</v>
      </c>
      <c r="AE31" s="405">
        <f t="shared" si="20"/>
        <v>59652579.63818185</v>
      </c>
      <c r="AF31" s="428">
        <f t="shared" si="21"/>
        <v>6.9565967864580455E-2</v>
      </c>
    </row>
    <row r="32" spans="1:32">
      <c r="A32" s="21" t="s">
        <v>386</v>
      </c>
      <c r="B32" s="304" t="s">
        <v>217</v>
      </c>
      <c r="C32" s="394">
        <v>1019354</v>
      </c>
      <c r="D32" s="394">
        <v>288216.5</v>
      </c>
      <c r="E32" s="395">
        <f t="shared" si="0"/>
        <v>0.282744267447815</v>
      </c>
      <c r="F32" s="396">
        <f t="shared" si="9"/>
        <v>81491.563158873178</v>
      </c>
      <c r="G32" s="403">
        <f t="shared" si="1"/>
        <v>5.1173671325044735E-5</v>
      </c>
      <c r="H32" s="397">
        <v>1959</v>
      </c>
      <c r="I32" s="398">
        <f t="shared" si="2"/>
        <v>3.3866706589849116E-4</v>
      </c>
      <c r="J32" s="398">
        <f t="shared" si="10"/>
        <v>2.8786700601371749E-4</v>
      </c>
      <c r="K32" s="394">
        <v>496.6</v>
      </c>
      <c r="L32" s="431">
        <f t="shared" si="3"/>
        <v>7.7404592527012097E-3</v>
      </c>
      <c r="M32" s="399">
        <f t="shared" si="11"/>
        <v>1.1610688879051814E-3</v>
      </c>
      <c r="N32" s="403">
        <f t="shared" si="12"/>
        <v>1.4489358939188989E-3</v>
      </c>
      <c r="O32" s="400">
        <v>188</v>
      </c>
      <c r="P32" s="400">
        <v>192</v>
      </c>
      <c r="Q32" s="401">
        <v>1.9505591721</v>
      </c>
      <c r="R32" s="402">
        <f t="shared" si="13"/>
        <v>1.7851116113142606E-4</v>
      </c>
      <c r="S32" s="401">
        <f t="shared" si="4"/>
        <v>3.4819658266712413E-4</v>
      </c>
      <c r="T32" s="401">
        <f t="shared" si="14"/>
        <v>1.8059474616246836E-4</v>
      </c>
      <c r="U32" s="400">
        <f t="shared" si="15"/>
        <v>32907.617715695174</v>
      </c>
      <c r="V32" s="402">
        <f t="shared" si="5"/>
        <v>0.97916666666666663</v>
      </c>
      <c r="W32" s="402">
        <f t="shared" si="16"/>
        <v>1.3011413049148681E-2</v>
      </c>
      <c r="X32" s="400">
        <f t="shared" si="17"/>
        <v>418396.5829188897</v>
      </c>
      <c r="Y32" s="394">
        <f t="shared" si="6"/>
        <v>451304.20063458488</v>
      </c>
      <c r="Z32" s="403">
        <f t="shared" si="18"/>
        <v>2.1052174916104003E-3</v>
      </c>
      <c r="AB32" s="404">
        <f t="shared" si="7"/>
        <v>21940.624114062153</v>
      </c>
      <c r="AC32" s="405">
        <f t="shared" si="8"/>
        <v>310614.39399100415</v>
      </c>
      <c r="AD32" s="405">
        <f t="shared" si="19"/>
        <v>451304.20063458494</v>
      </c>
      <c r="AE32" s="405">
        <f t="shared" si="20"/>
        <v>783859.21873965126</v>
      </c>
      <c r="AF32" s="428">
        <f t="shared" si="21"/>
        <v>9.1412518204484709E-4</v>
      </c>
    </row>
    <row r="33" spans="1:32">
      <c r="A33" s="21" t="s">
        <v>387</v>
      </c>
      <c r="B33" s="304" t="s">
        <v>27</v>
      </c>
      <c r="C33" s="394">
        <v>2430155</v>
      </c>
      <c r="D33" s="394">
        <v>518824</v>
      </c>
      <c r="E33" s="395">
        <f t="shared" si="0"/>
        <v>0.21349420098717983</v>
      </c>
      <c r="F33" s="396">
        <f t="shared" si="9"/>
        <v>110765.9153329726</v>
      </c>
      <c r="G33" s="403">
        <f t="shared" si="1"/>
        <v>6.95568758966686E-5</v>
      </c>
      <c r="H33" s="397">
        <v>16086</v>
      </c>
      <c r="I33" s="398">
        <f t="shared" si="2"/>
        <v>2.7809078213594327E-3</v>
      </c>
      <c r="J33" s="398">
        <f t="shared" si="10"/>
        <v>2.3637716481555177E-3</v>
      </c>
      <c r="K33" s="394">
        <v>170.6</v>
      </c>
      <c r="L33" s="431">
        <f t="shared" si="3"/>
        <v>2.6591267589827351E-3</v>
      </c>
      <c r="M33" s="399">
        <f t="shared" si="11"/>
        <v>3.9886901384741024E-4</v>
      </c>
      <c r="N33" s="403">
        <f t="shared" si="12"/>
        <v>2.762640662002928E-3</v>
      </c>
      <c r="O33" s="400">
        <v>3006</v>
      </c>
      <c r="P33" s="400">
        <v>3272</v>
      </c>
      <c r="Q33" s="401">
        <v>1.6415123341</v>
      </c>
      <c r="R33" s="402">
        <f t="shared" si="13"/>
        <v>3.0421277042813858E-3</v>
      </c>
      <c r="S33" s="401">
        <f t="shared" si="4"/>
        <v>4.9936901484852123E-3</v>
      </c>
      <c r="T33" s="401">
        <f t="shared" si="14"/>
        <v>2.5900145195906737E-3</v>
      </c>
      <c r="U33" s="400">
        <f t="shared" si="15"/>
        <v>471947.32681820809</v>
      </c>
      <c r="V33" s="402">
        <f t="shared" si="5"/>
        <v>0.91870415647921755</v>
      </c>
      <c r="W33" s="402">
        <f t="shared" si="16"/>
        <v>1.2207971999919139E-2</v>
      </c>
      <c r="X33" s="400">
        <f t="shared" si="17"/>
        <v>392561.03467331291</v>
      </c>
      <c r="Y33" s="394">
        <f t="shared" si="6"/>
        <v>864508.36149152101</v>
      </c>
      <c r="Z33" s="403">
        <f t="shared" si="18"/>
        <v>4.032708141639944E-3</v>
      </c>
      <c r="AB33" s="404">
        <f t="shared" si="7"/>
        <v>29822.391653388797</v>
      </c>
      <c r="AC33" s="405">
        <f t="shared" si="8"/>
        <v>592238.73095035448</v>
      </c>
      <c r="AD33" s="405">
        <f t="shared" si="19"/>
        <v>864508.36149152112</v>
      </c>
      <c r="AE33" s="405">
        <f t="shared" si="20"/>
        <v>1486569.4840952645</v>
      </c>
      <c r="AF33" s="428">
        <f t="shared" si="21"/>
        <v>1.733615638859052E-3</v>
      </c>
    </row>
    <row r="34" spans="1:32">
      <c r="A34" s="21" t="s">
        <v>388</v>
      </c>
      <c r="B34" s="304" t="s">
        <v>28</v>
      </c>
      <c r="C34" s="394">
        <v>721085</v>
      </c>
      <c r="D34" s="394">
        <v>336929</v>
      </c>
      <c r="E34" s="395">
        <f t="shared" si="0"/>
        <v>0.46725282040258775</v>
      </c>
      <c r="F34" s="396">
        <f t="shared" si="9"/>
        <v>157431.02552542349</v>
      </c>
      <c r="G34" s="403">
        <f t="shared" si="1"/>
        <v>9.886082981248519E-5</v>
      </c>
      <c r="H34" s="397">
        <v>1386</v>
      </c>
      <c r="I34" s="398">
        <f t="shared" si="2"/>
        <v>2.3960824570459864E-4</v>
      </c>
      <c r="J34" s="398">
        <f t="shared" si="10"/>
        <v>2.0366700884890884E-4</v>
      </c>
      <c r="K34" s="394">
        <v>443.2</v>
      </c>
      <c r="L34" s="431">
        <f t="shared" si="3"/>
        <v>6.9081182859387349E-3</v>
      </c>
      <c r="M34" s="399">
        <f t="shared" si="11"/>
        <v>1.0362177428908102E-3</v>
      </c>
      <c r="N34" s="403">
        <f t="shared" si="12"/>
        <v>1.239884751739719E-3</v>
      </c>
      <c r="O34" s="400">
        <v>237</v>
      </c>
      <c r="P34" s="400">
        <v>131</v>
      </c>
      <c r="Q34" s="401">
        <v>2.2584083591000002</v>
      </c>
      <c r="R34" s="402">
        <f t="shared" si="13"/>
        <v>1.2179667764696256E-4</v>
      </c>
      <c r="S34" s="401">
        <f t="shared" si="4"/>
        <v>2.7506663490850839E-4</v>
      </c>
      <c r="T34" s="401">
        <f t="shared" si="14"/>
        <v>1.426653550949875E-4</v>
      </c>
      <c r="U34" s="400">
        <f t="shared" si="15"/>
        <v>25996.199039567815</v>
      </c>
      <c r="V34" s="402">
        <f t="shared" si="5"/>
        <v>1.8091603053435115</v>
      </c>
      <c r="W34" s="402">
        <f t="shared" si="16"/>
        <v>2.4040577366755789E-2</v>
      </c>
      <c r="X34" s="400">
        <f t="shared" si="17"/>
        <v>773051.73417009739</v>
      </c>
      <c r="Y34" s="394">
        <f t="shared" si="6"/>
        <v>799047.93320966524</v>
      </c>
      <c r="Z34" s="403">
        <f t="shared" si="18"/>
        <v>3.7273521568441086E-3</v>
      </c>
      <c r="AB34" s="404">
        <f t="shared" si="7"/>
        <v>42386.411808184079</v>
      </c>
      <c r="AC34" s="405">
        <f t="shared" si="8"/>
        <v>265799.23404249386</v>
      </c>
      <c r="AD34" s="405">
        <f t="shared" si="19"/>
        <v>799047.93320966535</v>
      </c>
      <c r="AE34" s="405">
        <f t="shared" si="20"/>
        <v>1107233.5790603433</v>
      </c>
      <c r="AF34" s="428">
        <f t="shared" si="21"/>
        <v>1.2912396420521994E-3</v>
      </c>
    </row>
    <row r="35" spans="1:32">
      <c r="A35" s="21" t="s">
        <v>389</v>
      </c>
      <c r="B35" s="304" t="s">
        <v>29</v>
      </c>
      <c r="C35" s="394">
        <v>1890448</v>
      </c>
      <c r="D35" s="394">
        <v>629171</v>
      </c>
      <c r="E35" s="395">
        <f t="shared" si="0"/>
        <v>0.33281581931901855</v>
      </c>
      <c r="F35" s="396">
        <f t="shared" si="9"/>
        <v>209398.06185676623</v>
      </c>
      <c r="G35" s="403">
        <f t="shared" si="1"/>
        <v>1.3149419618652597E-4</v>
      </c>
      <c r="H35" s="397">
        <v>7026</v>
      </c>
      <c r="I35" s="398">
        <f t="shared" si="2"/>
        <v>1.2146374706497186E-3</v>
      </c>
      <c r="J35" s="398">
        <f t="shared" si="10"/>
        <v>1.0324418500522608E-3</v>
      </c>
      <c r="K35" s="394">
        <v>127.8</v>
      </c>
      <c r="L35" s="431">
        <f t="shared" si="3"/>
        <v>1.9920070328135614E-3</v>
      </c>
      <c r="M35" s="399">
        <f t="shared" si="11"/>
        <v>2.9880105492203422E-4</v>
      </c>
      <c r="N35" s="403">
        <f t="shared" si="12"/>
        <v>1.331242904974295E-3</v>
      </c>
      <c r="O35" s="400">
        <v>2843</v>
      </c>
      <c r="P35" s="400">
        <v>1571</v>
      </c>
      <c r="Q35" s="401">
        <v>1.4705313694</v>
      </c>
      <c r="R35" s="402">
        <f t="shared" si="13"/>
        <v>1.4606303861326581E-3</v>
      </c>
      <c r="S35" s="401">
        <f t="shared" si="4"/>
        <v>2.1479028019069082E-3</v>
      </c>
      <c r="T35" s="401">
        <f t="shared" si="14"/>
        <v>1.1140257561426585E-3</v>
      </c>
      <c r="U35" s="400">
        <f t="shared" si="15"/>
        <v>202995.57150793582</v>
      </c>
      <c r="V35" s="402">
        <f t="shared" si="5"/>
        <v>1.8096753660089115</v>
      </c>
      <c r="W35" s="402">
        <f t="shared" si="16"/>
        <v>2.4047421622479592E-2</v>
      </c>
      <c r="X35" s="400">
        <f t="shared" si="17"/>
        <v>773271.81889084564</v>
      </c>
      <c r="Y35" s="394">
        <f t="shared" si="6"/>
        <v>976267.39039878151</v>
      </c>
      <c r="Z35" s="403">
        <f t="shared" si="18"/>
        <v>4.5540351360931998E-3</v>
      </c>
      <c r="AB35" s="404">
        <f t="shared" si="7"/>
        <v>56377.911863777917</v>
      </c>
      <c r="AC35" s="405">
        <f t="shared" si="8"/>
        <v>285384.06006702152</v>
      </c>
      <c r="AD35" s="405">
        <f t="shared" si="19"/>
        <v>976267.39039878175</v>
      </c>
      <c r="AE35" s="405">
        <f t="shared" si="20"/>
        <v>1318029.3623295813</v>
      </c>
      <c r="AF35" s="428">
        <f t="shared" si="21"/>
        <v>1.5370666083601365E-3</v>
      </c>
    </row>
    <row r="36" spans="1:32">
      <c r="A36" s="21" t="s">
        <v>390</v>
      </c>
      <c r="B36" s="304" t="s">
        <v>30</v>
      </c>
      <c r="C36" s="394">
        <v>574456</v>
      </c>
      <c r="D36" s="394">
        <v>112915</v>
      </c>
      <c r="E36" s="395">
        <f t="shared" si="0"/>
        <v>0.19655987577812747</v>
      </c>
      <c r="F36" s="396">
        <f t="shared" si="9"/>
        <v>22194.558373487263</v>
      </c>
      <c r="G36" s="403">
        <f t="shared" si="1"/>
        <v>1.3937357333483521E-5</v>
      </c>
      <c r="H36" s="397">
        <v>3298</v>
      </c>
      <c r="I36" s="398">
        <f t="shared" si="2"/>
        <v>5.7015006806188052E-4</v>
      </c>
      <c r="J36" s="398">
        <f t="shared" si="10"/>
        <v>4.8462755785259843E-4</v>
      </c>
      <c r="K36" s="394">
        <v>560.5</v>
      </c>
      <c r="L36" s="431">
        <f t="shared" si="3"/>
        <v>8.7364627691079895E-3</v>
      </c>
      <c r="M36" s="399">
        <f t="shared" si="11"/>
        <v>1.3104694153661983E-3</v>
      </c>
      <c r="N36" s="403">
        <f t="shared" si="12"/>
        <v>1.7950969732187967E-3</v>
      </c>
      <c r="O36" s="400">
        <v>2022</v>
      </c>
      <c r="P36" s="400">
        <v>1144</v>
      </c>
      <c r="Q36" s="401">
        <v>2.2004042460000002</v>
      </c>
      <c r="R36" s="402">
        <f t="shared" si="13"/>
        <v>1.0636290017414136E-3</v>
      </c>
      <c r="S36" s="401">
        <f t="shared" si="4"/>
        <v>2.3404137716005482E-3</v>
      </c>
      <c r="T36" s="401">
        <f t="shared" si="14"/>
        <v>1.2138730017388346E-3</v>
      </c>
      <c r="U36" s="400">
        <f t="shared" si="15"/>
        <v>221189.53926095201</v>
      </c>
      <c r="V36" s="402">
        <f t="shared" si="5"/>
        <v>1.7674825174825175</v>
      </c>
      <c r="W36" s="402">
        <f t="shared" si="16"/>
        <v>2.3486752434499599E-2</v>
      </c>
      <c r="X36" s="400">
        <f t="shared" si="17"/>
        <v>755242.87218746764</v>
      </c>
      <c r="Y36" s="394">
        <f t="shared" si="6"/>
        <v>976432.41144841968</v>
      </c>
      <c r="Z36" s="403">
        <f t="shared" si="18"/>
        <v>4.5548049166529497E-3</v>
      </c>
      <c r="AB36" s="404">
        <f t="shared" si="7"/>
        <v>5975.6181348605287</v>
      </c>
      <c r="AC36" s="405">
        <f t="shared" si="8"/>
        <v>384822.37953493057</v>
      </c>
      <c r="AD36" s="405">
        <f t="shared" si="19"/>
        <v>976432.41144841979</v>
      </c>
      <c r="AE36" s="405">
        <f t="shared" si="20"/>
        <v>1367230.4091182109</v>
      </c>
      <c r="AF36" s="428">
        <f t="shared" si="21"/>
        <v>1.5944441511346781E-3</v>
      </c>
    </row>
    <row r="37" spans="1:32">
      <c r="A37" s="21" t="s">
        <v>391</v>
      </c>
      <c r="B37" s="304" t="s">
        <v>341</v>
      </c>
      <c r="C37" s="394">
        <v>369239404</v>
      </c>
      <c r="D37" s="394">
        <v>99086847.890000001</v>
      </c>
      <c r="E37" s="395">
        <f t="shared" si="0"/>
        <v>0.26835393735496332</v>
      </c>
      <c r="F37" s="396">
        <f t="shared" si="9"/>
        <v>26590345.771373838</v>
      </c>
      <c r="G37" s="403">
        <f t="shared" si="1"/>
        <v>1.669774835795889E-2</v>
      </c>
      <c r="H37" s="397">
        <v>471523</v>
      </c>
      <c r="I37" s="398">
        <f t="shared" si="2"/>
        <v>8.1515727878332944E-2</v>
      </c>
      <c r="J37" s="398">
        <f t="shared" si="10"/>
        <v>6.9288368696583003E-2</v>
      </c>
      <c r="K37" s="394">
        <v>247.3</v>
      </c>
      <c r="L37" s="431">
        <f t="shared" si="3"/>
        <v>3.8546427168606708E-3</v>
      </c>
      <c r="M37" s="399">
        <f t="shared" si="11"/>
        <v>5.7819640752910064E-4</v>
      </c>
      <c r="N37" s="403">
        <f t="shared" si="12"/>
        <v>6.9866565104112099E-2</v>
      </c>
      <c r="O37" s="400">
        <v>78885</v>
      </c>
      <c r="P37" s="400">
        <v>113737</v>
      </c>
      <c r="Q37" s="401">
        <v>1.9568038190999999</v>
      </c>
      <c r="R37" s="402">
        <f t="shared" si="13"/>
        <v>0.1057464788208594</v>
      </c>
      <c r="S37" s="401">
        <f t="shared" si="4"/>
        <v>0.20692511361303492</v>
      </c>
      <c r="T37" s="401">
        <f t="shared" si="14"/>
        <v>0.10732324849756292</v>
      </c>
      <c r="U37" s="400">
        <f t="shared" si="15"/>
        <v>19556230.226028215</v>
      </c>
      <c r="V37" s="402">
        <f t="shared" si="5"/>
        <v>0.69357377106834184</v>
      </c>
      <c r="W37" s="402">
        <f t="shared" si="16"/>
        <v>9.216382790222178E-3</v>
      </c>
      <c r="X37" s="400">
        <f t="shared" si="17"/>
        <v>296363.12764305959</v>
      </c>
      <c r="Y37" s="394">
        <f t="shared" si="6"/>
        <v>19852593.353671275</v>
      </c>
      <c r="Z37" s="403">
        <f t="shared" si="18"/>
        <v>9.2607218641461805E-2</v>
      </c>
      <c r="AB37" s="404">
        <f t="shared" si="7"/>
        <v>7159131.0685163997</v>
      </c>
      <c r="AC37" s="405">
        <f t="shared" si="8"/>
        <v>14977585.185878152</v>
      </c>
      <c r="AD37" s="405">
        <f t="shared" si="19"/>
        <v>19852593.353671279</v>
      </c>
      <c r="AE37" s="405">
        <f t="shared" si="20"/>
        <v>41989309.608065829</v>
      </c>
      <c r="AF37" s="428">
        <f t="shared" si="21"/>
        <v>4.8967320115372914E-2</v>
      </c>
    </row>
    <row r="38" spans="1:32">
      <c r="A38" s="21" t="s">
        <v>392</v>
      </c>
      <c r="B38" s="304" t="s">
        <v>32</v>
      </c>
      <c r="C38" s="394">
        <v>3808697</v>
      </c>
      <c r="D38" s="394">
        <v>1194083</v>
      </c>
      <c r="E38" s="395">
        <f t="shared" si="0"/>
        <v>0.31351483197534485</v>
      </c>
      <c r="F38" s="396">
        <f t="shared" si="9"/>
        <v>374362.73110961571</v>
      </c>
      <c r="G38" s="403">
        <f t="shared" si="1"/>
        <v>2.3508587411436363E-4</v>
      </c>
      <c r="H38" s="397">
        <v>5351</v>
      </c>
      <c r="I38" s="398">
        <f t="shared" si="2"/>
        <v>9.2506762104279034E-4</v>
      </c>
      <c r="J38" s="398">
        <f t="shared" si="10"/>
        <v>7.8630747788637173E-4</v>
      </c>
      <c r="K38" s="394">
        <v>3428</v>
      </c>
      <c r="L38" s="431">
        <f t="shared" si="3"/>
        <v>5.3431925731493649E-2</v>
      </c>
      <c r="M38" s="399">
        <f t="shared" si="11"/>
        <v>8.0147888597240473E-3</v>
      </c>
      <c r="N38" s="403">
        <f t="shared" si="12"/>
        <v>8.8010963376104184E-3</v>
      </c>
      <c r="O38" s="400">
        <v>2081</v>
      </c>
      <c r="P38" s="400">
        <v>764</v>
      </c>
      <c r="Q38" s="401">
        <v>1.7755281664</v>
      </c>
      <c r="R38" s="402">
        <f t="shared" si="13"/>
        <v>7.1032566200213284E-4</v>
      </c>
      <c r="S38" s="401">
        <f t="shared" si="4"/>
        <v>1.2612032202015131E-3</v>
      </c>
      <c r="T38" s="401">
        <f t="shared" si="14"/>
        <v>6.5413242619134164E-4</v>
      </c>
      <c r="U38" s="400">
        <f t="shared" si="15"/>
        <v>119194.71786393769</v>
      </c>
      <c r="V38" s="402">
        <f t="shared" si="5"/>
        <v>2.7238219895287958</v>
      </c>
      <c r="W38" s="402">
        <f t="shared" si="16"/>
        <v>3.6194831977647418E-2</v>
      </c>
      <c r="X38" s="400">
        <f t="shared" si="17"/>
        <v>1163885.4259385669</v>
      </c>
      <c r="Y38" s="394">
        <f t="shared" si="6"/>
        <v>1283080.1438025045</v>
      </c>
      <c r="Z38" s="403">
        <f t="shared" si="18"/>
        <v>5.9852373589097535E-3</v>
      </c>
      <c r="AB38" s="404">
        <f t="shared" si="7"/>
        <v>100792.66671540646</v>
      </c>
      <c r="AC38" s="405">
        <f t="shared" si="8"/>
        <v>1886727.505914297</v>
      </c>
      <c r="AD38" s="405">
        <f t="shared" si="19"/>
        <v>1283080.1438025048</v>
      </c>
      <c r="AE38" s="405">
        <f t="shared" si="20"/>
        <v>3270600.3164322078</v>
      </c>
      <c r="AF38" s="428">
        <f t="shared" si="21"/>
        <v>3.8141263611872239E-3</v>
      </c>
    </row>
    <row r="39" spans="1:32">
      <c r="A39" s="21" t="s">
        <v>393</v>
      </c>
      <c r="B39" s="304" t="s">
        <v>33</v>
      </c>
      <c r="C39" s="394">
        <v>39439786</v>
      </c>
      <c r="D39" s="394">
        <v>10280239</v>
      </c>
      <c r="E39" s="395">
        <f t="shared" si="0"/>
        <v>0.26065656137180865</v>
      </c>
      <c r="F39" s="396">
        <f t="shared" si="9"/>
        <v>2679611.7478203606</v>
      </c>
      <c r="G39" s="403">
        <f t="shared" si="1"/>
        <v>1.6826965338037809E-3</v>
      </c>
      <c r="H39" s="397">
        <v>84666</v>
      </c>
      <c r="I39" s="398">
        <f t="shared" si="2"/>
        <v>1.4636848290638924E-2</v>
      </c>
      <c r="J39" s="398">
        <f t="shared" si="10"/>
        <v>1.2441321047043085E-2</v>
      </c>
      <c r="K39" s="394">
        <v>2509.1999999999998</v>
      </c>
      <c r="L39" s="431">
        <f t="shared" si="3"/>
        <v>3.9110673292142316E-2</v>
      </c>
      <c r="M39" s="399">
        <f t="shared" si="11"/>
        <v>5.8666009938213469E-3</v>
      </c>
      <c r="N39" s="403">
        <f t="shared" si="12"/>
        <v>1.8307922040864431E-2</v>
      </c>
      <c r="O39" s="400">
        <v>25760</v>
      </c>
      <c r="P39" s="400">
        <v>21267</v>
      </c>
      <c r="Q39" s="401">
        <v>2.0486592371999999</v>
      </c>
      <c r="R39" s="402">
        <f t="shared" si="13"/>
        <v>1.9772900332198112E-2</v>
      </c>
      <c r="S39" s="401">
        <f t="shared" si="4"/>
        <v>4.0507934911792609E-2</v>
      </c>
      <c r="T39" s="401">
        <f t="shared" si="14"/>
        <v>2.1009741585989696E-2</v>
      </c>
      <c r="U39" s="400">
        <f t="shared" si="15"/>
        <v>3828353.5878463807</v>
      </c>
      <c r="V39" s="402">
        <f t="shared" si="5"/>
        <v>1.2112662810927728</v>
      </c>
      <c r="W39" s="402">
        <f t="shared" si="16"/>
        <v>1.6095611127629923E-2</v>
      </c>
      <c r="X39" s="400">
        <f t="shared" si="17"/>
        <v>517572.43201438728</v>
      </c>
      <c r="Y39" s="394">
        <f t="shared" si="6"/>
        <v>4345926.0198607678</v>
      </c>
      <c r="Z39" s="403">
        <f t="shared" si="18"/>
        <v>2.0272622017235731E-2</v>
      </c>
      <c r="AB39" s="404">
        <f t="shared" si="7"/>
        <v>721453.26278662821</v>
      </c>
      <c r="AC39" s="405">
        <f t="shared" si="8"/>
        <v>3924745.1414685948</v>
      </c>
      <c r="AD39" s="405">
        <f t="shared" si="19"/>
        <v>4345926.0198607687</v>
      </c>
      <c r="AE39" s="405">
        <f t="shared" si="20"/>
        <v>8992124.4241159912</v>
      </c>
      <c r="AF39" s="428">
        <f t="shared" si="21"/>
        <v>1.0486484281426929E-2</v>
      </c>
    </row>
    <row r="40" spans="1:32">
      <c r="A40" s="21" t="s">
        <v>394</v>
      </c>
      <c r="B40" s="304" t="s">
        <v>342</v>
      </c>
      <c r="C40" s="394">
        <v>2142351</v>
      </c>
      <c r="D40" s="394">
        <v>940947</v>
      </c>
      <c r="E40" s="395">
        <f t="shared" si="0"/>
        <v>0.43921234195516984</v>
      </c>
      <c r="F40" s="396">
        <f t="shared" si="9"/>
        <v>413275.53552569117</v>
      </c>
      <c r="G40" s="403">
        <f t="shared" si="1"/>
        <v>2.5952166827923688E-4</v>
      </c>
      <c r="H40" s="397">
        <v>5119</v>
      </c>
      <c r="I40" s="398">
        <f t="shared" si="2"/>
        <v>8.8496003590320376E-4</v>
      </c>
      <c r="J40" s="398">
        <f t="shared" si="10"/>
        <v>7.5221603051772322E-4</v>
      </c>
      <c r="K40" s="394">
        <v>264.89999999999998</v>
      </c>
      <c r="L40" s="431">
        <f t="shared" si="3"/>
        <v>4.1289723238835084E-3</v>
      </c>
      <c r="M40" s="399">
        <f t="shared" si="11"/>
        <v>6.1934584858252628E-4</v>
      </c>
      <c r="N40" s="403">
        <f t="shared" si="12"/>
        <v>1.3715618791002495E-3</v>
      </c>
      <c r="O40" s="400">
        <v>1318</v>
      </c>
      <c r="P40" s="400">
        <v>475</v>
      </c>
      <c r="Q40" s="401">
        <v>2.0058388967999998</v>
      </c>
      <c r="R40" s="402">
        <f t="shared" si="13"/>
        <v>4.4162917467410089E-4</v>
      </c>
      <c r="S40" s="401">
        <f t="shared" si="4"/>
        <v>8.8583697652299298E-4</v>
      </c>
      <c r="T40" s="401">
        <f t="shared" si="14"/>
        <v>4.5944593336068676E-4</v>
      </c>
      <c r="U40" s="400">
        <f t="shared" si="15"/>
        <v>83719.3299214945</v>
      </c>
      <c r="V40" s="402">
        <f t="shared" si="5"/>
        <v>2.7747368421052632</v>
      </c>
      <c r="W40" s="402">
        <f t="shared" si="16"/>
        <v>3.6871401350116108E-2</v>
      </c>
      <c r="X40" s="400">
        <f t="shared" si="17"/>
        <v>1185641.2730920778</v>
      </c>
      <c r="Y40" s="394">
        <f t="shared" si="6"/>
        <v>1269360.6030135723</v>
      </c>
      <c r="Z40" s="403">
        <f t="shared" si="18"/>
        <v>5.921239245874E-3</v>
      </c>
      <c r="AB40" s="404">
        <f t="shared" si="7"/>
        <v>111269.47169769212</v>
      </c>
      <c r="AC40" s="405">
        <f t="shared" si="8"/>
        <v>294027.40568847617</v>
      </c>
      <c r="AD40" s="405">
        <f t="shared" si="19"/>
        <v>1269360.6030135723</v>
      </c>
      <c r="AE40" s="405">
        <f t="shared" si="20"/>
        <v>1674657.4803997406</v>
      </c>
      <c r="AF40" s="428">
        <f t="shared" si="21"/>
        <v>1.9529611153831805E-3</v>
      </c>
    </row>
    <row r="41" spans="1:32">
      <c r="A41" s="21" t="s">
        <v>395</v>
      </c>
      <c r="B41" s="304" t="s">
        <v>35</v>
      </c>
      <c r="C41" s="394">
        <v>758867</v>
      </c>
      <c r="D41" s="394">
        <v>301669</v>
      </c>
      <c r="E41" s="395">
        <f t="shared" si="0"/>
        <v>0.39752552159996418</v>
      </c>
      <c r="F41" s="396">
        <f t="shared" si="9"/>
        <v>119921.1265755396</v>
      </c>
      <c r="G41" s="403">
        <f t="shared" si="1"/>
        <v>7.5306008112050149E-5</v>
      </c>
      <c r="H41" s="397">
        <v>1483</v>
      </c>
      <c r="I41" s="398">
        <f t="shared" si="2"/>
        <v>2.5637736535347747E-4</v>
      </c>
      <c r="J41" s="398">
        <f t="shared" si="10"/>
        <v>2.1792076055045584E-4</v>
      </c>
      <c r="K41" s="394">
        <v>207.9</v>
      </c>
      <c r="L41" s="431">
        <f t="shared" si="3"/>
        <v>3.2405184829572727E-3</v>
      </c>
      <c r="M41" s="399">
        <f t="shared" si="11"/>
        <v>4.8607777244359088E-4</v>
      </c>
      <c r="N41" s="403">
        <f t="shared" si="12"/>
        <v>7.0399853299404674E-4</v>
      </c>
      <c r="O41" s="400">
        <v>35</v>
      </c>
      <c r="P41" s="400">
        <v>141</v>
      </c>
      <c r="Q41" s="401">
        <v>1.5774653305999999</v>
      </c>
      <c r="R41" s="402">
        <f t="shared" si="13"/>
        <v>1.3109413395589101E-4</v>
      </c>
      <c r="S41" s="401">
        <f t="shared" si="4"/>
        <v>2.0679645136045029E-4</v>
      </c>
      <c r="T41" s="401">
        <f t="shared" si="14"/>
        <v>1.072565168637593E-4</v>
      </c>
      <c r="U41" s="400">
        <f t="shared" si="15"/>
        <v>19544.070519605873</v>
      </c>
      <c r="V41" s="402">
        <f t="shared" si="5"/>
        <v>0.24822695035460993</v>
      </c>
      <c r="W41" s="402">
        <f t="shared" si="16"/>
        <v>3.2985021763346587E-3</v>
      </c>
      <c r="X41" s="400">
        <f t="shared" si="17"/>
        <v>106067.03777029345</v>
      </c>
      <c r="Y41" s="394">
        <f t="shared" si="6"/>
        <v>125611.10828989932</v>
      </c>
      <c r="Z41" s="403">
        <f t="shared" si="18"/>
        <v>5.8594336578439421E-4</v>
      </c>
      <c r="AB41" s="404">
        <f t="shared" si="7"/>
        <v>32287.322264259361</v>
      </c>
      <c r="AC41" s="405">
        <f t="shared" si="8"/>
        <v>150919.08386993239</v>
      </c>
      <c r="AD41" s="405">
        <f t="shared" si="19"/>
        <v>125611.10828989933</v>
      </c>
      <c r="AE41" s="405">
        <f t="shared" si="20"/>
        <v>308817.51442409109</v>
      </c>
      <c r="AF41" s="428">
        <f t="shared" si="21"/>
        <v>3.6013847875063525E-4</v>
      </c>
    </row>
    <row r="42" spans="1:32">
      <c r="A42" s="21" t="s">
        <v>396</v>
      </c>
      <c r="B42" s="304" t="s">
        <v>36</v>
      </c>
      <c r="C42" s="394">
        <v>746282</v>
      </c>
      <c r="D42" s="394">
        <v>64774</v>
      </c>
      <c r="E42" s="395">
        <f t="shared" si="0"/>
        <v>8.6795608094527271E-2</v>
      </c>
      <c r="F42" s="396">
        <f t="shared" si="9"/>
        <v>5622.0987187149094</v>
      </c>
      <c r="G42" s="403">
        <f t="shared" si="1"/>
        <v>3.5304689324412032E-6</v>
      </c>
      <c r="H42" s="397">
        <v>7652</v>
      </c>
      <c r="I42" s="398">
        <f t="shared" si="2"/>
        <v>1.322858799517741E-3</v>
      </c>
      <c r="J42" s="398">
        <f t="shared" si="10"/>
        <v>1.1244299795900798E-3</v>
      </c>
      <c r="K42" s="394">
        <v>997.9</v>
      </c>
      <c r="L42" s="431">
        <f t="shared" si="3"/>
        <v>1.5554176980005108E-2</v>
      </c>
      <c r="M42" s="399">
        <f t="shared" si="11"/>
        <v>2.3331265470007659E-3</v>
      </c>
      <c r="N42" s="403">
        <f t="shared" si="12"/>
        <v>3.4575565265908457E-3</v>
      </c>
      <c r="O42" s="400">
        <v>5295</v>
      </c>
      <c r="P42" s="400">
        <v>4705</v>
      </c>
      <c r="Q42" s="401">
        <v>2.7540316573000001</v>
      </c>
      <c r="R42" s="402">
        <f t="shared" si="13"/>
        <v>4.3744531933508314E-3</v>
      </c>
      <c r="S42" s="401">
        <f t="shared" si="4"/>
        <v>1.2047382577865268E-2</v>
      </c>
      <c r="T42" s="401">
        <f t="shared" si="14"/>
        <v>6.2484645366312659E-3</v>
      </c>
      <c r="U42" s="400">
        <f t="shared" si="15"/>
        <v>1138582.8583105977</v>
      </c>
      <c r="V42" s="402">
        <f t="shared" si="5"/>
        <v>1.1253985122210415</v>
      </c>
      <c r="W42" s="402">
        <f t="shared" si="16"/>
        <v>1.4954578608413996E-2</v>
      </c>
      <c r="X42" s="400">
        <f t="shared" si="17"/>
        <v>480881.25133816455</v>
      </c>
      <c r="Y42" s="394">
        <f t="shared" si="6"/>
        <v>1619464.1096487623</v>
      </c>
      <c r="Z42" s="403">
        <f t="shared" si="18"/>
        <v>7.5543816473986752E-3</v>
      </c>
      <c r="AB42" s="404">
        <f t="shared" si="7"/>
        <v>1513.6825204713612</v>
      </c>
      <c r="AC42" s="405">
        <f t="shared" si="8"/>
        <v>741210.7255428168</v>
      </c>
      <c r="AD42" s="405">
        <f t="shared" si="19"/>
        <v>1619464.1096487625</v>
      </c>
      <c r="AE42" s="405">
        <f t="shared" si="20"/>
        <v>2362188.5177120506</v>
      </c>
      <c r="AF42" s="428">
        <f t="shared" si="21"/>
        <v>2.7547497779636006E-3</v>
      </c>
    </row>
    <row r="43" spans="1:32">
      <c r="A43" s="21" t="s">
        <v>397</v>
      </c>
      <c r="B43" s="304" t="s">
        <v>37</v>
      </c>
      <c r="C43" s="394">
        <v>4564482</v>
      </c>
      <c r="D43" s="394">
        <v>1105076</v>
      </c>
      <c r="E43" s="395">
        <f t="shared" si="0"/>
        <v>0.24210326604420832</v>
      </c>
      <c r="F43" s="396">
        <f t="shared" si="9"/>
        <v>267542.50882706954</v>
      </c>
      <c r="G43" s="403">
        <f t="shared" si="1"/>
        <v>1.680067467291377E-4</v>
      </c>
      <c r="H43" s="397">
        <v>6048</v>
      </c>
      <c r="I43" s="398">
        <f t="shared" si="2"/>
        <v>1.0455632539837032E-3</v>
      </c>
      <c r="J43" s="398">
        <f t="shared" si="10"/>
        <v>8.8872876588614767E-4</v>
      </c>
      <c r="K43" s="394">
        <v>3860</v>
      </c>
      <c r="L43" s="431">
        <f t="shared" si="3"/>
        <v>6.0165470631145121E-2</v>
      </c>
      <c r="M43" s="399">
        <f t="shared" si="11"/>
        <v>9.0248205946717678E-3</v>
      </c>
      <c r="N43" s="403">
        <f t="shared" si="12"/>
        <v>9.9135493605579158E-3</v>
      </c>
      <c r="O43" s="400">
        <v>1618</v>
      </c>
      <c r="P43" s="400">
        <v>916</v>
      </c>
      <c r="Q43" s="401">
        <v>2.0422796606000002</v>
      </c>
      <c r="R43" s="402">
        <f t="shared" si="13"/>
        <v>8.5164699789784515E-4</v>
      </c>
      <c r="S43" s="401">
        <f t="shared" si="4"/>
        <v>1.7393013418178203E-3</v>
      </c>
      <c r="T43" s="401">
        <f t="shared" si="14"/>
        <v>9.0210157124349997E-4</v>
      </c>
      <c r="U43" s="400">
        <f t="shared" si="15"/>
        <v>164379.16538559011</v>
      </c>
      <c r="V43" s="402">
        <f t="shared" si="5"/>
        <v>1.7663755458515285</v>
      </c>
      <c r="W43" s="402">
        <f t="shared" si="16"/>
        <v>2.3472042716925653E-2</v>
      </c>
      <c r="X43" s="400">
        <f t="shared" si="17"/>
        <v>754769.86471738014</v>
      </c>
      <c r="Y43" s="394">
        <f t="shared" si="6"/>
        <v>919149.03010297031</v>
      </c>
      <c r="Z43" s="403">
        <f t="shared" si="18"/>
        <v>4.2875927430958234E-3</v>
      </c>
      <c r="AB43" s="404">
        <f t="shared" si="7"/>
        <v>72032.60550130617</v>
      </c>
      <c r="AC43" s="405">
        <f t="shared" si="8"/>
        <v>2125208.6720007509</v>
      </c>
      <c r="AD43" s="405">
        <f t="shared" si="19"/>
        <v>919149.03010297043</v>
      </c>
      <c r="AE43" s="405">
        <f t="shared" si="20"/>
        <v>3116390.3076050277</v>
      </c>
      <c r="AF43" s="428">
        <f t="shared" si="21"/>
        <v>3.6342888992780035E-3</v>
      </c>
    </row>
    <row r="44" spans="1:32">
      <c r="A44" s="21" t="s">
        <v>398</v>
      </c>
      <c r="B44" s="304" t="s">
        <v>38</v>
      </c>
      <c r="C44" s="394">
        <v>56486259</v>
      </c>
      <c r="D44" s="394">
        <v>16891683.199999999</v>
      </c>
      <c r="E44" s="395">
        <f t="shared" si="0"/>
        <v>0.29904057197344225</v>
      </c>
      <c r="F44" s="396">
        <f t="shared" si="9"/>
        <v>5051298.6057221852</v>
      </c>
      <c r="G44" s="403">
        <f t="shared" si="1"/>
        <v>3.1720276872089655E-3</v>
      </c>
      <c r="H44" s="397">
        <v>67428</v>
      </c>
      <c r="I44" s="398">
        <f t="shared" si="2"/>
        <v>1.1656785563758786E-2</v>
      </c>
      <c r="J44" s="398">
        <f t="shared" si="10"/>
        <v>9.9082677291949667E-3</v>
      </c>
      <c r="K44" s="394">
        <v>1869</v>
      </c>
      <c r="L44" s="431">
        <f t="shared" si="3"/>
        <v>2.913193383668659E-2</v>
      </c>
      <c r="M44" s="399">
        <f t="shared" si="11"/>
        <v>4.3697900755029885E-3</v>
      </c>
      <c r="N44" s="403">
        <f t="shared" si="12"/>
        <v>1.4278057804697954E-2</v>
      </c>
      <c r="O44" s="400">
        <v>15090</v>
      </c>
      <c r="P44" s="400">
        <v>11157</v>
      </c>
      <c r="Q44" s="401">
        <v>1.7986407321</v>
      </c>
      <c r="R44" s="402">
        <f t="shared" si="13"/>
        <v>1.037317200387146E-2</v>
      </c>
      <c r="S44" s="401">
        <f t="shared" si="4"/>
        <v>1.8657609687242588E-2</v>
      </c>
      <c r="T44" s="401">
        <f t="shared" si="14"/>
        <v>9.6769079686436638E-3</v>
      </c>
      <c r="U44" s="400">
        <f t="shared" si="15"/>
        <v>1763307.0444674422</v>
      </c>
      <c r="V44" s="402">
        <f t="shared" si="5"/>
        <v>1.352514116698037</v>
      </c>
      <c r="W44" s="402">
        <f t="shared" si="16"/>
        <v>1.7972547908591634E-2</v>
      </c>
      <c r="X44" s="400">
        <f t="shared" si="17"/>
        <v>577927.43977125362</v>
      </c>
      <c r="Y44" s="394">
        <f t="shared" si="6"/>
        <v>2341234.4842386958</v>
      </c>
      <c r="Z44" s="403">
        <f t="shared" si="18"/>
        <v>1.0921253959635861E-2</v>
      </c>
      <c r="AB44" s="404">
        <f t="shared" si="7"/>
        <v>1360001.4492294001</v>
      </c>
      <c r="AC44" s="405">
        <f t="shared" si="8"/>
        <v>3060846.4397825324</v>
      </c>
      <c r="AD44" s="405">
        <f t="shared" si="19"/>
        <v>2341234.4842386963</v>
      </c>
      <c r="AE44" s="405">
        <f t="shared" si="20"/>
        <v>6762082.3732506288</v>
      </c>
      <c r="AF44" s="428">
        <f t="shared" si="21"/>
        <v>7.8858417846879355E-3</v>
      </c>
    </row>
    <row r="45" spans="1:32">
      <c r="A45" s="21" t="s">
        <v>399</v>
      </c>
      <c r="B45" s="304" t="s">
        <v>39</v>
      </c>
      <c r="C45" s="394">
        <v>2430413136</v>
      </c>
      <c r="D45" s="394">
        <v>1205887491.6800001</v>
      </c>
      <c r="E45" s="395">
        <f t="shared" si="0"/>
        <v>0.49616564106654831</v>
      </c>
      <c r="F45" s="396">
        <f t="shared" si="9"/>
        <v>598319940.36353922</v>
      </c>
      <c r="G45" s="403">
        <f t="shared" si="1"/>
        <v>0.37572267347101768</v>
      </c>
      <c r="H45" s="397">
        <v>1142994</v>
      </c>
      <c r="I45" s="398">
        <f t="shared" si="2"/>
        <v>0.19759797055619194</v>
      </c>
      <c r="J45" s="398">
        <f t="shared" si="10"/>
        <v>0.16795827497276314</v>
      </c>
      <c r="K45" s="394">
        <v>324.39999999999998</v>
      </c>
      <c r="L45" s="431">
        <f t="shared" si="3"/>
        <v>5.0563934385345795E-3</v>
      </c>
      <c r="M45" s="399">
        <f t="shared" si="11"/>
        <v>7.584590157801869E-4</v>
      </c>
      <c r="N45" s="403">
        <f t="shared" si="12"/>
        <v>0.16871673398854334</v>
      </c>
      <c r="O45" s="400">
        <v>182930</v>
      </c>
      <c r="P45" s="400">
        <v>207064</v>
      </c>
      <c r="Q45" s="401">
        <v>1.9809358914999999</v>
      </c>
      <c r="R45" s="402">
        <f t="shared" si="13"/>
        <v>0.19251684931519586</v>
      </c>
      <c r="S45" s="401">
        <f t="shared" si="4"/>
        <v>0.38136353652696864</v>
      </c>
      <c r="T45" s="401">
        <f t="shared" si="14"/>
        <v>0.19779703335156221</v>
      </c>
      <c r="U45" s="400">
        <f t="shared" si="15"/>
        <v>36042184.488446318</v>
      </c>
      <c r="V45" s="402">
        <f t="shared" si="5"/>
        <v>0.8834466638334042</v>
      </c>
      <c r="W45" s="402">
        <f t="shared" si="16"/>
        <v>1.1739461565986884E-2</v>
      </c>
      <c r="X45" s="400">
        <f t="shared" si="17"/>
        <v>377495.5560908828</v>
      </c>
      <c r="Y45" s="394">
        <f t="shared" si="6"/>
        <v>36419680.044537202</v>
      </c>
      <c r="Z45" s="403">
        <f t="shared" si="18"/>
        <v>0.1698883975837259</v>
      </c>
      <c r="AB45" s="404">
        <f t="shared" si="7"/>
        <v>161090454.06174803</v>
      </c>
      <c r="AC45" s="405">
        <f t="shared" si="8"/>
        <v>36168505.662629507</v>
      </c>
      <c r="AD45" s="405">
        <f t="shared" si="19"/>
        <v>36419680.044537202</v>
      </c>
      <c r="AE45" s="405">
        <f t="shared" si="20"/>
        <v>233678639.76891476</v>
      </c>
      <c r="AF45" s="428">
        <f t="shared" si="21"/>
        <v>0.27251261962857615</v>
      </c>
    </row>
    <row r="46" spans="1:32">
      <c r="A46" s="21" t="s">
        <v>400</v>
      </c>
      <c r="B46" s="304" t="s">
        <v>343</v>
      </c>
      <c r="C46" s="394">
        <v>1354101</v>
      </c>
      <c r="D46" s="394">
        <v>451420</v>
      </c>
      <c r="E46" s="395">
        <f t="shared" si="0"/>
        <v>0.33337247369287815</v>
      </c>
      <c r="F46" s="396">
        <f t="shared" si="9"/>
        <v>150491.00207443905</v>
      </c>
      <c r="G46" s="403">
        <f t="shared" si="1"/>
        <v>9.4502753156422046E-5</v>
      </c>
      <c r="H46" s="397">
        <v>906</v>
      </c>
      <c r="I46" s="398">
        <f t="shared" si="2"/>
        <v>1.5662703507097141E-4</v>
      </c>
      <c r="J46" s="398">
        <f t="shared" si="10"/>
        <v>1.331329798103257E-4</v>
      </c>
      <c r="K46" s="394">
        <v>1171.2</v>
      </c>
      <c r="L46" s="431">
        <f t="shared" si="3"/>
        <v>1.8255388394610668E-2</v>
      </c>
      <c r="M46" s="399">
        <f t="shared" si="11"/>
        <v>2.7383082591916001E-3</v>
      </c>
      <c r="N46" s="403">
        <f t="shared" si="12"/>
        <v>2.8714412390019256E-3</v>
      </c>
      <c r="O46" s="400">
        <v>133</v>
      </c>
      <c r="P46" s="400">
        <v>63</v>
      </c>
      <c r="Q46" s="401">
        <v>1.7977681072</v>
      </c>
      <c r="R46" s="402">
        <f t="shared" si="13"/>
        <v>5.8573974746249173E-5</v>
      </c>
      <c r="S46" s="401">
        <f t="shared" si="4"/>
        <v>1.0530242371074497E-4</v>
      </c>
      <c r="T46" s="401">
        <f t="shared" si="14"/>
        <v>5.4615884896592997E-5</v>
      </c>
      <c r="U46" s="400">
        <f t="shared" si="15"/>
        <v>9951.9986022439844</v>
      </c>
      <c r="V46" s="402">
        <f t="shared" si="5"/>
        <v>2.1111111111111112</v>
      </c>
      <c r="W46" s="402">
        <f t="shared" si="16"/>
        <v>2.8052975652065243E-2</v>
      </c>
      <c r="X46" s="400">
        <f t="shared" si="17"/>
        <v>902074.90217973385</v>
      </c>
      <c r="Y46" s="394">
        <f t="shared" si="6"/>
        <v>912026.90078197781</v>
      </c>
      <c r="Z46" s="403">
        <f t="shared" si="18"/>
        <v>4.2543698499718906E-3</v>
      </c>
      <c r="AB46" s="404">
        <f t="shared" si="7"/>
        <v>40517.893890765212</v>
      </c>
      <c r="AC46" s="405">
        <f t="shared" si="8"/>
        <v>615562.76166299742</v>
      </c>
      <c r="AD46" s="405">
        <f t="shared" si="19"/>
        <v>912026.90078197792</v>
      </c>
      <c r="AE46" s="405">
        <f t="shared" si="20"/>
        <v>1568107.5563357407</v>
      </c>
      <c r="AF46" s="428">
        <f t="shared" si="21"/>
        <v>1.8287041488216651E-3</v>
      </c>
    </row>
    <row r="47" spans="1:32">
      <c r="A47" s="21" t="s">
        <v>401</v>
      </c>
      <c r="B47" s="304" t="s">
        <v>344</v>
      </c>
      <c r="C47" s="394">
        <v>81632998</v>
      </c>
      <c r="D47" s="394">
        <v>17252658</v>
      </c>
      <c r="E47" s="395">
        <f t="shared" si="0"/>
        <v>0.21134416746522039</v>
      </c>
      <c r="F47" s="396">
        <f t="shared" si="9"/>
        <v>3646248.6415721742</v>
      </c>
      <c r="G47" s="403">
        <f t="shared" si="1"/>
        <v>2.289708557797965E-3</v>
      </c>
      <c r="H47" s="397">
        <v>147624</v>
      </c>
      <c r="I47" s="398">
        <f t="shared" si="2"/>
        <v>2.5520871330372057E-2</v>
      </c>
      <c r="J47" s="398">
        <f t="shared" si="10"/>
        <v>2.1692740630816248E-2</v>
      </c>
      <c r="K47" s="394">
        <v>322.8</v>
      </c>
      <c r="L47" s="431">
        <f t="shared" si="3"/>
        <v>5.0314543833506857E-3</v>
      </c>
      <c r="M47" s="399">
        <f t="shared" si="11"/>
        <v>7.5471815750260279E-4</v>
      </c>
      <c r="N47" s="403">
        <f t="shared" si="12"/>
        <v>2.2447458788318851E-2</v>
      </c>
      <c r="O47" s="400">
        <v>19678</v>
      </c>
      <c r="P47" s="400">
        <v>32877</v>
      </c>
      <c r="Q47" s="401">
        <v>1.8363293522999999</v>
      </c>
      <c r="R47" s="402">
        <f t="shared" si="13"/>
        <v>3.0567247106864034E-2</v>
      </c>
      <c r="S47" s="401">
        <f t="shared" si="4"/>
        <v>5.6131533081341681E-2</v>
      </c>
      <c r="T47" s="401">
        <f t="shared" si="14"/>
        <v>2.9113036925540778E-2</v>
      </c>
      <c r="U47" s="400">
        <f t="shared" si="15"/>
        <v>5304920.0491509968</v>
      </c>
      <c r="V47" s="402">
        <f t="shared" si="5"/>
        <v>0.59853392949478357</v>
      </c>
      <c r="W47" s="402">
        <f t="shared" si="16"/>
        <v>7.953469461024678E-3</v>
      </c>
      <c r="X47" s="400">
        <f t="shared" si="17"/>
        <v>255752.73279485936</v>
      </c>
      <c r="Y47" s="394">
        <f t="shared" si="6"/>
        <v>5560672.7819458563</v>
      </c>
      <c r="Z47" s="403">
        <f t="shared" si="18"/>
        <v>2.5939101805863365E-2</v>
      </c>
      <c r="AB47" s="404">
        <f t="shared" si="7"/>
        <v>981708.63056311291</v>
      </c>
      <c r="AC47" s="405">
        <f t="shared" si="8"/>
        <v>4812154.7940353332</v>
      </c>
      <c r="AD47" s="405">
        <f t="shared" si="19"/>
        <v>5560672.7819458572</v>
      </c>
      <c r="AE47" s="405">
        <f t="shared" si="20"/>
        <v>11354536.206544302</v>
      </c>
      <c r="AF47" s="428">
        <f t="shared" si="21"/>
        <v>1.3241494427444532E-2</v>
      </c>
    </row>
    <row r="48" spans="1:32">
      <c r="A48" s="21" t="s">
        <v>402</v>
      </c>
      <c r="B48" s="304" t="s">
        <v>218</v>
      </c>
      <c r="C48" s="394">
        <v>7103115</v>
      </c>
      <c r="D48" s="394">
        <v>1075933</v>
      </c>
      <c r="E48" s="395">
        <f t="shared" si="0"/>
        <v>0.15147340286620728</v>
      </c>
      <c r="F48" s="396">
        <f t="shared" si="9"/>
        <v>162975.232766047</v>
      </c>
      <c r="G48" s="403">
        <f t="shared" si="1"/>
        <v>1.0234238579315125E-4</v>
      </c>
      <c r="H48" s="397">
        <v>5389</v>
      </c>
      <c r="I48" s="398">
        <f t="shared" si="2"/>
        <v>9.3163696688461914E-4</v>
      </c>
      <c r="J48" s="398">
        <f t="shared" si="10"/>
        <v>7.918914218519263E-4</v>
      </c>
      <c r="K48" s="394">
        <v>1341</v>
      </c>
      <c r="L48" s="431">
        <f t="shared" si="3"/>
        <v>2.0902045626001453E-2</v>
      </c>
      <c r="M48" s="399">
        <f t="shared" si="11"/>
        <v>3.135306843900218E-3</v>
      </c>
      <c r="N48" s="403">
        <f t="shared" si="12"/>
        <v>3.927198265752144E-3</v>
      </c>
      <c r="O48" s="400">
        <v>1611</v>
      </c>
      <c r="P48" s="400">
        <v>1054</v>
      </c>
      <c r="Q48" s="401">
        <v>2.1403267704000002</v>
      </c>
      <c r="R48" s="402">
        <f t="shared" si="13"/>
        <v>9.7995189496105769E-4</v>
      </c>
      <c r="S48" s="401">
        <f t="shared" si="4"/>
        <v>2.0974172744893608E-3</v>
      </c>
      <c r="T48" s="401">
        <f t="shared" si="14"/>
        <v>1.0878410620281658E-3</v>
      </c>
      <c r="U48" s="400">
        <f t="shared" si="15"/>
        <v>198224.24829819554</v>
      </c>
      <c r="V48" s="402">
        <f t="shared" si="5"/>
        <v>1.5284629981024669</v>
      </c>
      <c r="W48" s="402">
        <f t="shared" si="16"/>
        <v>2.0310600917771596E-2</v>
      </c>
      <c r="X48" s="400">
        <f t="shared" si="17"/>
        <v>653110.1571309279</v>
      </c>
      <c r="Y48" s="394">
        <f t="shared" si="6"/>
        <v>851334.40542912344</v>
      </c>
      <c r="Z48" s="403">
        <f t="shared" si="18"/>
        <v>3.9712550403896802E-3</v>
      </c>
      <c r="AB48" s="404">
        <f t="shared" si="7"/>
        <v>43879.12298418436</v>
      </c>
      <c r="AC48" s="405">
        <f t="shared" si="8"/>
        <v>841889.77201734157</v>
      </c>
      <c r="AD48" s="405">
        <f t="shared" si="19"/>
        <v>851334.40542912344</v>
      </c>
      <c r="AE48" s="405">
        <f t="shared" si="20"/>
        <v>1737103.3004306494</v>
      </c>
      <c r="AF48" s="428">
        <f t="shared" si="21"/>
        <v>2.0257845194320313E-3</v>
      </c>
    </row>
    <row r="49" spans="1:32">
      <c r="A49" s="21" t="s">
        <v>403</v>
      </c>
      <c r="B49" s="304" t="s">
        <v>43</v>
      </c>
      <c r="C49" s="394">
        <v>939947</v>
      </c>
      <c r="D49" s="394">
        <v>222448</v>
      </c>
      <c r="E49" s="395">
        <f t="shared" si="0"/>
        <v>0.23666015211495967</v>
      </c>
      <c r="F49" s="396">
        <f t="shared" si="9"/>
        <v>52644.577517668549</v>
      </c>
      <c r="G49" s="403">
        <f t="shared" si="1"/>
        <v>3.3058837044061201E-5</v>
      </c>
      <c r="H49" s="397">
        <v>2377</v>
      </c>
      <c r="I49" s="398">
        <f t="shared" si="2"/>
        <v>4.1092987015860824E-4</v>
      </c>
      <c r="J49" s="398">
        <f t="shared" si="10"/>
        <v>3.4929038963481702E-4</v>
      </c>
      <c r="K49" s="394">
        <v>683.1</v>
      </c>
      <c r="L49" s="431">
        <f t="shared" si="3"/>
        <v>1.0647417872573894E-2</v>
      </c>
      <c r="M49" s="399">
        <f t="shared" si="11"/>
        <v>1.5971126808860842E-3</v>
      </c>
      <c r="N49" s="403">
        <f t="shared" si="12"/>
        <v>1.9464030705209012E-3</v>
      </c>
      <c r="O49" s="400">
        <v>1875</v>
      </c>
      <c r="P49" s="400">
        <v>790</v>
      </c>
      <c r="Q49" s="401">
        <v>2.1956719391999999</v>
      </c>
      <c r="R49" s="402">
        <f t="shared" si="13"/>
        <v>7.3449904840534679E-4</v>
      </c>
      <c r="S49" s="401">
        <f t="shared" si="4"/>
        <v>1.6127189499527224E-3</v>
      </c>
      <c r="T49" s="401">
        <f t="shared" si="14"/>
        <v>8.3644867266416574E-4</v>
      </c>
      <c r="U49" s="400">
        <f t="shared" si="15"/>
        <v>152416.02396378815</v>
      </c>
      <c r="V49" s="402">
        <f t="shared" si="5"/>
        <v>2.3734177215189876</v>
      </c>
      <c r="W49" s="402">
        <f t="shared" si="16"/>
        <v>3.1538571893977414E-2</v>
      </c>
      <c r="X49" s="400">
        <f t="shared" si="17"/>
        <v>1014158.1595125257</v>
      </c>
      <c r="Y49" s="394">
        <f t="shared" si="6"/>
        <v>1166574.1834763137</v>
      </c>
      <c r="Z49" s="403">
        <f t="shared" si="18"/>
        <v>5.4417671558611531E-3</v>
      </c>
      <c r="AB49" s="404">
        <f t="shared" si="7"/>
        <v>14173.919878146369</v>
      </c>
      <c r="AC49" s="405">
        <f t="shared" si="8"/>
        <v>417258.49483712192</v>
      </c>
      <c r="AD49" s="405">
        <f t="shared" si="19"/>
        <v>1166574.1834763139</v>
      </c>
      <c r="AE49" s="405">
        <f t="shared" si="20"/>
        <v>1598006.5981915821</v>
      </c>
      <c r="AF49" s="428">
        <f t="shared" si="21"/>
        <v>1.8635719751175439E-3</v>
      </c>
    </row>
    <row r="50" spans="1:32">
      <c r="A50" s="21" t="s">
        <v>404</v>
      </c>
      <c r="B50" s="304" t="s">
        <v>44</v>
      </c>
      <c r="C50" s="394">
        <v>19089007</v>
      </c>
      <c r="D50" s="394">
        <v>7881801</v>
      </c>
      <c r="E50" s="395">
        <f t="shared" si="0"/>
        <v>0.41289738119955638</v>
      </c>
      <c r="F50" s="396">
        <f t="shared" si="9"/>
        <v>3254374.9920360446</v>
      </c>
      <c r="G50" s="403">
        <f t="shared" si="1"/>
        <v>2.0436264780713579E-3</v>
      </c>
      <c r="H50" s="397">
        <v>34709</v>
      </c>
      <c r="I50" s="398">
        <f t="shared" si="2"/>
        <v>6.0004059164220159E-3</v>
      </c>
      <c r="J50" s="398">
        <f t="shared" si="10"/>
        <v>5.1003450289587131E-3</v>
      </c>
      <c r="K50" s="394">
        <v>1541.5</v>
      </c>
      <c r="L50" s="431">
        <f t="shared" si="3"/>
        <v>2.4027220978733214E-2</v>
      </c>
      <c r="M50" s="399">
        <f t="shared" si="11"/>
        <v>3.6040831468099818E-3</v>
      </c>
      <c r="N50" s="403">
        <f t="shared" si="12"/>
        <v>8.7044281757686949E-3</v>
      </c>
      <c r="O50" s="400">
        <v>9838</v>
      </c>
      <c r="P50" s="400">
        <v>7575</v>
      </c>
      <c r="Q50" s="401">
        <v>1.6303971907999999</v>
      </c>
      <c r="R50" s="402">
        <f t="shared" si="13"/>
        <v>7.0428231540132936E-3</v>
      </c>
      <c r="S50" s="401">
        <f t="shared" si="4"/>
        <v>1.1482599085604469E-2</v>
      </c>
      <c r="T50" s="401">
        <f t="shared" si="14"/>
        <v>5.9555353796581761E-3</v>
      </c>
      <c r="U50" s="400">
        <f t="shared" si="15"/>
        <v>1085205.8862763215</v>
      </c>
      <c r="V50" s="402">
        <f t="shared" si="5"/>
        <v>1.2987458745874587</v>
      </c>
      <c r="W50" s="402">
        <f t="shared" si="16"/>
        <v>1.7258061978010494E-2</v>
      </c>
      <c r="X50" s="400">
        <f t="shared" si="17"/>
        <v>554952.34315649117</v>
      </c>
      <c r="Y50" s="394">
        <f t="shared" si="6"/>
        <v>1640158.2294328127</v>
      </c>
      <c r="Z50" s="403">
        <f t="shared" si="18"/>
        <v>7.6509143694110243E-3</v>
      </c>
      <c r="AB50" s="404">
        <f t="shared" si="7"/>
        <v>876201.35948628164</v>
      </c>
      <c r="AC50" s="405">
        <f t="shared" si="8"/>
        <v>1866004.3513325718</v>
      </c>
      <c r="AD50" s="405">
        <f t="shared" si="19"/>
        <v>1640158.2294328129</v>
      </c>
      <c r="AE50" s="405">
        <f t="shared" si="20"/>
        <v>4382363.9402516661</v>
      </c>
      <c r="AF50" s="428">
        <f t="shared" si="21"/>
        <v>5.1106488753306081E-3</v>
      </c>
    </row>
    <row r="51" spans="1:32">
      <c r="A51" s="21" t="s">
        <v>405</v>
      </c>
      <c r="B51" s="304" t="s">
        <v>45</v>
      </c>
      <c r="C51" s="394">
        <v>119215481</v>
      </c>
      <c r="D51" s="394">
        <v>19038713.890000001</v>
      </c>
      <c r="E51" s="395">
        <f t="shared" si="0"/>
        <v>0.15970001320549973</v>
      </c>
      <c r="F51" s="396">
        <f t="shared" si="9"/>
        <v>3040482.8596487311</v>
      </c>
      <c r="G51" s="403">
        <f t="shared" si="1"/>
        <v>1.9093101727077942E-3</v>
      </c>
      <c r="H51" s="397">
        <v>86766</v>
      </c>
      <c r="I51" s="398">
        <f t="shared" si="2"/>
        <v>1.4999891087161044E-2</v>
      </c>
      <c r="J51" s="398">
        <f t="shared" si="10"/>
        <v>1.2749907424086887E-2</v>
      </c>
      <c r="K51" s="394">
        <v>1667.4</v>
      </c>
      <c r="L51" s="431">
        <f t="shared" si="3"/>
        <v>2.5989612883515902E-2</v>
      </c>
      <c r="M51" s="399">
        <f t="shared" si="11"/>
        <v>3.8984419325273851E-3</v>
      </c>
      <c r="N51" s="403">
        <f t="shared" si="12"/>
        <v>1.6648349356614273E-2</v>
      </c>
      <c r="O51" s="400">
        <v>13606</v>
      </c>
      <c r="P51" s="400">
        <v>22970</v>
      </c>
      <c r="Q51" s="401">
        <v>1.9100372027999999</v>
      </c>
      <c r="R51" s="402">
        <f t="shared" si="13"/>
        <v>2.1356257141608628E-2</v>
      </c>
      <c r="S51" s="401">
        <f t="shared" si="4"/>
        <v>4.0791245653035664E-2</v>
      </c>
      <c r="T51" s="401">
        <f t="shared" si="14"/>
        <v>2.1156682808123412E-2</v>
      </c>
      <c r="U51" s="400">
        <f t="shared" si="15"/>
        <v>3855128.9269268611</v>
      </c>
      <c r="V51" s="402">
        <f t="shared" si="5"/>
        <v>0.59233783195472356</v>
      </c>
      <c r="W51" s="402">
        <f t="shared" si="16"/>
        <v>7.8711341578214088E-3</v>
      </c>
      <c r="X51" s="400">
        <f t="shared" si="17"/>
        <v>253105.1487558535</v>
      </c>
      <c r="Y51" s="394">
        <f t="shared" si="6"/>
        <v>4108234.0756827146</v>
      </c>
      <c r="Z51" s="403">
        <f t="shared" si="18"/>
        <v>1.9163850510578111E-2</v>
      </c>
      <c r="AB51" s="404">
        <f t="shared" si="7"/>
        <v>818613.47313642607</v>
      </c>
      <c r="AC51" s="405">
        <f t="shared" si="8"/>
        <v>3568975.665561581</v>
      </c>
      <c r="AD51" s="405">
        <f t="shared" si="19"/>
        <v>4108234.0756827146</v>
      </c>
      <c r="AE51" s="405">
        <f t="shared" si="20"/>
        <v>8495823.2143807225</v>
      </c>
      <c r="AF51" s="428">
        <f t="shared" si="21"/>
        <v>9.9077050531519925E-3</v>
      </c>
    </row>
    <row r="52" spans="1:32">
      <c r="A52" s="21" t="s">
        <v>406</v>
      </c>
      <c r="B52" s="304" t="s">
        <v>345</v>
      </c>
      <c r="C52" s="394">
        <v>642295900</v>
      </c>
      <c r="D52" s="394">
        <v>306694612.58999997</v>
      </c>
      <c r="E52" s="395">
        <f t="shared" si="0"/>
        <v>0.47749738491246785</v>
      </c>
      <c r="F52" s="396">
        <f t="shared" si="9"/>
        <v>146445875.47846743</v>
      </c>
      <c r="G52" s="403">
        <f t="shared" si="1"/>
        <v>9.1962564075904835E-2</v>
      </c>
      <c r="H52" s="397">
        <v>412199</v>
      </c>
      <c r="I52" s="398">
        <f t="shared" si="2"/>
        <v>7.125994175410523E-2</v>
      </c>
      <c r="J52" s="398">
        <f t="shared" si="10"/>
        <v>6.0570950490989442E-2</v>
      </c>
      <c r="K52" s="394">
        <v>60.1</v>
      </c>
      <c r="L52" s="431">
        <f t="shared" si="3"/>
        <v>9.3677326034503157E-4</v>
      </c>
      <c r="M52" s="399">
        <f t="shared" si="11"/>
        <v>1.4051598905175474E-4</v>
      </c>
      <c r="N52" s="403">
        <f t="shared" si="12"/>
        <v>6.07114664800412E-2</v>
      </c>
      <c r="O52" s="400">
        <v>47668</v>
      </c>
      <c r="P52" s="400">
        <v>40796</v>
      </c>
      <c r="Q52" s="401">
        <v>1.7340616191</v>
      </c>
      <c r="R52" s="402">
        <f t="shared" si="13"/>
        <v>3.7929902757904463E-2</v>
      </c>
      <c r="S52" s="401">
        <f t="shared" si="4"/>
        <v>6.5772788588677369E-2</v>
      </c>
      <c r="T52" s="401">
        <f t="shared" si="14"/>
        <v>3.4113545769418024E-2</v>
      </c>
      <c r="U52" s="400">
        <f t="shared" si="15"/>
        <v>6216102.8876053719</v>
      </c>
      <c r="V52" s="402">
        <f t="shared" si="5"/>
        <v>1.1684478870477497</v>
      </c>
      <c r="W52" s="402">
        <f t="shared" si="16"/>
        <v>1.5526629533395704E-2</v>
      </c>
      <c r="X52" s="400">
        <f t="shared" si="17"/>
        <v>499276.19056297047</v>
      </c>
      <c r="Y52" s="394">
        <f t="shared" si="6"/>
        <v>6715379.0781683419</v>
      </c>
      <c r="Z52" s="403">
        <f t="shared" si="18"/>
        <v>3.1325508334014672E-2</v>
      </c>
      <c r="AB52" s="404">
        <f t="shared" si="7"/>
        <v>39428792.164210036</v>
      </c>
      <c r="AC52" s="405">
        <f t="shared" si="8"/>
        <v>13014968.742336014</v>
      </c>
      <c r="AD52" s="405">
        <f t="shared" si="19"/>
        <v>6715379.0781683419</v>
      </c>
      <c r="AE52" s="405">
        <f t="shared" si="20"/>
        <v>59159139.984714389</v>
      </c>
      <c r="AF52" s="428">
        <f t="shared" si="21"/>
        <v>6.8990525741466371E-2</v>
      </c>
    </row>
    <row r="53" spans="1:32">
      <c r="A53" s="21" t="s">
        <v>407</v>
      </c>
      <c r="B53" s="304" t="s">
        <v>346</v>
      </c>
      <c r="C53" s="394">
        <v>1119704293</v>
      </c>
      <c r="D53" s="394">
        <v>671271036.40999997</v>
      </c>
      <c r="E53" s="395">
        <f t="shared" si="0"/>
        <v>0.5995074240641497</v>
      </c>
      <c r="F53" s="396">
        <f t="shared" si="9"/>
        <v>402431969.88703114</v>
      </c>
      <c r="G53" s="403">
        <f t="shared" si="1"/>
        <v>0.25271231228612001</v>
      </c>
      <c r="H53" s="397">
        <v>132169</v>
      </c>
      <c r="I53" s="398">
        <f t="shared" si="2"/>
        <v>2.2849049225491413E-2</v>
      </c>
      <c r="J53" s="398">
        <f t="shared" si="10"/>
        <v>1.9421691841667702E-2</v>
      </c>
      <c r="K53" s="394">
        <v>70.8</v>
      </c>
      <c r="L53" s="431">
        <f t="shared" si="3"/>
        <v>1.103553191887325E-3</v>
      </c>
      <c r="M53" s="399">
        <f t="shared" si="11"/>
        <v>1.6553297878309873E-4</v>
      </c>
      <c r="N53" s="403">
        <f t="shared" si="12"/>
        <v>1.9587224820450801E-2</v>
      </c>
      <c r="O53" s="400">
        <v>4761</v>
      </c>
      <c r="P53" s="400">
        <v>6438</v>
      </c>
      <c r="Q53" s="401">
        <v>1.903799258</v>
      </c>
      <c r="R53" s="402">
        <f t="shared" si="13"/>
        <v>5.9857023716881298E-3</v>
      </c>
      <c r="S53" s="401">
        <f t="shared" si="4"/>
        <v>1.1395575733828702E-2</v>
      </c>
      <c r="T53" s="401">
        <f t="shared" si="14"/>
        <v>5.91040007131089E-3</v>
      </c>
      <c r="U53" s="400">
        <f t="shared" si="15"/>
        <v>1076981.4195953456</v>
      </c>
      <c r="V53" s="402">
        <f t="shared" si="5"/>
        <v>0.73951537744641194</v>
      </c>
      <c r="W53" s="402">
        <f t="shared" si="16"/>
        <v>9.8268664158151723E-3</v>
      </c>
      <c r="X53" s="400">
        <f t="shared" si="17"/>
        <v>315993.91347018047</v>
      </c>
      <c r="Y53" s="394">
        <f t="shared" si="6"/>
        <v>1392975.3330655261</v>
      </c>
      <c r="Z53" s="403">
        <f t="shared" si="18"/>
        <v>6.497870022986533E-3</v>
      </c>
      <c r="AB53" s="404">
        <f t="shared" si="7"/>
        <v>108349971.95426261</v>
      </c>
      <c r="AC53" s="405">
        <f t="shared" si="8"/>
        <v>4198994.5815438703</v>
      </c>
      <c r="AD53" s="405">
        <f t="shared" si="19"/>
        <v>1392975.3330655263</v>
      </c>
      <c r="AE53" s="405">
        <f t="shared" si="20"/>
        <v>113941941.868872</v>
      </c>
      <c r="AF53" s="428">
        <f t="shared" si="21"/>
        <v>0.13287742985391932</v>
      </c>
    </row>
    <row r="54" spans="1:32">
      <c r="A54" s="21" t="s">
        <v>408</v>
      </c>
      <c r="B54" s="304" t="s">
        <v>48</v>
      </c>
      <c r="C54" s="394">
        <v>274755070</v>
      </c>
      <c r="D54" s="394">
        <v>112141719.38</v>
      </c>
      <c r="E54" s="395">
        <f t="shared" si="0"/>
        <v>0.40815159254386096</v>
      </c>
      <c r="F54" s="396">
        <f t="shared" si="9"/>
        <v>45770821.355553754</v>
      </c>
      <c r="G54" s="403">
        <f t="shared" si="1"/>
        <v>2.8742373781198108E-2</v>
      </c>
      <c r="H54" s="397">
        <v>306322</v>
      </c>
      <c r="I54" s="398">
        <f t="shared" si="2"/>
        <v>5.2956188341070756E-2</v>
      </c>
      <c r="J54" s="398">
        <f t="shared" si="10"/>
        <v>4.5012760089910141E-2</v>
      </c>
      <c r="K54" s="394">
        <v>915.8</v>
      </c>
      <c r="L54" s="431">
        <f t="shared" si="3"/>
        <v>1.4274491710881529E-2</v>
      </c>
      <c r="M54" s="399">
        <f t="shared" si="11"/>
        <v>2.1411737566322292E-3</v>
      </c>
      <c r="N54" s="403">
        <f t="shared" si="12"/>
        <v>4.7153933846542373E-2</v>
      </c>
      <c r="O54" s="400">
        <v>43432</v>
      </c>
      <c r="P54" s="400">
        <v>47092</v>
      </c>
      <c r="Q54" s="401">
        <v>1.8493369051999999</v>
      </c>
      <c r="R54" s="402">
        <f t="shared" si="13"/>
        <v>4.378358125000581E-2</v>
      </c>
      <c r="S54" s="401">
        <f t="shared" si="4"/>
        <v>8.0970592647458484E-2</v>
      </c>
      <c r="T54" s="401">
        <f t="shared" si="14"/>
        <v>4.1995999827981793E-2</v>
      </c>
      <c r="U54" s="400">
        <f t="shared" si="15"/>
        <v>7652428.0871623345</v>
      </c>
      <c r="V54" s="402">
        <f t="shared" si="5"/>
        <v>0.92227979274611394</v>
      </c>
      <c r="W54" s="402">
        <f t="shared" si="16"/>
        <v>1.2255485954351926E-2</v>
      </c>
      <c r="X54" s="400">
        <f t="shared" si="17"/>
        <v>394088.89917969279</v>
      </c>
      <c r="Y54" s="394">
        <f t="shared" si="6"/>
        <v>8046516.9863420269</v>
      </c>
      <c r="Z54" s="403">
        <f t="shared" si="18"/>
        <v>3.7534922746937309E-2</v>
      </c>
      <c r="AB54" s="404">
        <f t="shared" si="7"/>
        <v>12323243.631935991</v>
      </c>
      <c r="AC54" s="405">
        <f t="shared" si="8"/>
        <v>10108584.270364881</v>
      </c>
      <c r="AD54" s="405">
        <f t="shared" si="19"/>
        <v>8046516.9863420278</v>
      </c>
      <c r="AE54" s="405">
        <f t="shared" si="20"/>
        <v>30478344.8886429</v>
      </c>
      <c r="AF54" s="428">
        <f t="shared" si="21"/>
        <v>3.5543401038968969E-2</v>
      </c>
    </row>
    <row r="55" spans="1:32">
      <c r="A55" s="21" t="s">
        <v>409</v>
      </c>
      <c r="B55" s="304" t="s">
        <v>49</v>
      </c>
      <c r="C55" s="394">
        <v>175563518</v>
      </c>
      <c r="D55" s="394">
        <v>85362095.170000002</v>
      </c>
      <c r="E55" s="395">
        <f t="shared" si="0"/>
        <v>0.48621772987027978</v>
      </c>
      <c r="F55" s="396">
        <f t="shared" si="9"/>
        <v>41504564.130528174</v>
      </c>
      <c r="G55" s="403">
        <f t="shared" si="1"/>
        <v>2.606332288858083E-2</v>
      </c>
      <c r="H55" s="397">
        <v>46784</v>
      </c>
      <c r="I55" s="398">
        <f t="shared" si="2"/>
        <v>8.0879019964242016E-3</v>
      </c>
      <c r="J55" s="398">
        <f t="shared" si="10"/>
        <v>6.8747166969605712E-3</v>
      </c>
      <c r="K55" s="394">
        <v>739.2</v>
      </c>
      <c r="L55" s="431">
        <f t="shared" si="3"/>
        <v>1.1521843494959192E-2</v>
      </c>
      <c r="M55" s="399">
        <f t="shared" si="11"/>
        <v>1.7282765242438787E-3</v>
      </c>
      <c r="N55" s="403">
        <f t="shared" si="12"/>
        <v>8.6029932212044503E-3</v>
      </c>
      <c r="O55" s="400">
        <v>7735</v>
      </c>
      <c r="P55" s="400">
        <v>5334</v>
      </c>
      <c r="Q55" s="401">
        <v>2.0438860060000001</v>
      </c>
      <c r="R55" s="402">
        <f t="shared" si="13"/>
        <v>4.9592631951824303E-3</v>
      </c>
      <c r="S55" s="401">
        <f t="shared" si="4"/>
        <v>1.0136168644704216E-2</v>
      </c>
      <c r="T55" s="401">
        <f t="shared" si="14"/>
        <v>5.2571992218554417E-3</v>
      </c>
      <c r="U55" s="400">
        <f t="shared" si="15"/>
        <v>957956.45180304092</v>
      </c>
      <c r="V55" s="402">
        <f t="shared" si="5"/>
        <v>1.4501312335958005</v>
      </c>
      <c r="W55" s="402">
        <f t="shared" si="16"/>
        <v>1.9269708720803205E-2</v>
      </c>
      <c r="X55" s="400">
        <f t="shared" si="17"/>
        <v>619639.10085491452</v>
      </c>
      <c r="Y55" s="394">
        <f t="shared" si="6"/>
        <v>1577595.5526579553</v>
      </c>
      <c r="Z55" s="403">
        <f t="shared" si="18"/>
        <v>7.3590756466976066E-3</v>
      </c>
      <c r="AB55" s="404">
        <f t="shared" si="7"/>
        <v>11174605.14078691</v>
      </c>
      <c r="AC55" s="405">
        <f t="shared" si="8"/>
        <v>1844259.3196346813</v>
      </c>
      <c r="AD55" s="405">
        <f t="shared" si="19"/>
        <v>1577595.5526579556</v>
      </c>
      <c r="AE55" s="405">
        <f t="shared" si="20"/>
        <v>14596460.013079548</v>
      </c>
      <c r="AF55" s="428">
        <f t="shared" si="21"/>
        <v>1.7022178661265926E-2</v>
      </c>
    </row>
    <row r="56" spans="1:32">
      <c r="A56" s="21" t="s">
        <v>410</v>
      </c>
      <c r="B56" s="304" t="s">
        <v>50</v>
      </c>
      <c r="C56" s="394">
        <v>4524382</v>
      </c>
      <c r="D56" s="394">
        <v>1456869</v>
      </c>
      <c r="E56" s="395">
        <f t="shared" si="0"/>
        <v>0.32200397755980814</v>
      </c>
      <c r="F56" s="396">
        <f t="shared" si="9"/>
        <v>469117.61278358015</v>
      </c>
      <c r="G56" s="403">
        <f t="shared" si="1"/>
        <v>2.9458841625818778E-4</v>
      </c>
      <c r="H56" s="397">
        <v>1552</v>
      </c>
      <c r="I56" s="398">
        <f t="shared" si="2"/>
        <v>2.6830591438206137E-4</v>
      </c>
      <c r="J56" s="398">
        <f t="shared" si="10"/>
        <v>2.2806002722475217E-4</v>
      </c>
      <c r="K56" s="394">
        <v>1764.9</v>
      </c>
      <c r="L56" s="431">
        <f t="shared" si="3"/>
        <v>2.7509336558784465E-2</v>
      </c>
      <c r="M56" s="399">
        <f t="shared" si="11"/>
        <v>4.1264004838176696E-3</v>
      </c>
      <c r="N56" s="403">
        <f t="shared" si="12"/>
        <v>4.354460511042422E-3</v>
      </c>
      <c r="O56" s="400">
        <v>549</v>
      </c>
      <c r="P56" s="400">
        <v>170</v>
      </c>
      <c r="Q56" s="401">
        <v>2.1071899398</v>
      </c>
      <c r="R56" s="402">
        <f t="shared" si="13"/>
        <v>1.5805675725178347E-4</v>
      </c>
      <c r="S56" s="401">
        <f t="shared" si="4"/>
        <v>3.3305560879836883E-4</v>
      </c>
      <c r="T56" s="401">
        <f t="shared" si="14"/>
        <v>1.7274176750444833E-4</v>
      </c>
      <c r="U56" s="400">
        <f t="shared" si="15"/>
        <v>31476.663465369693</v>
      </c>
      <c r="V56" s="402">
        <f t="shared" si="5"/>
        <v>3.2294117647058824</v>
      </c>
      <c r="W56" s="402">
        <f t="shared" si="16"/>
        <v>4.2913236129057078E-2</v>
      </c>
      <c r="X56" s="400">
        <f t="shared" si="17"/>
        <v>1379923.2481950666</v>
      </c>
      <c r="Y56" s="394">
        <f t="shared" si="6"/>
        <v>1411399.9116604363</v>
      </c>
      <c r="Z56" s="403">
        <f t="shared" si="18"/>
        <v>6.5838159217373434E-3</v>
      </c>
      <c r="AB56" s="404">
        <f t="shared" si="7"/>
        <v>126304.27995723099</v>
      </c>
      <c r="AC56" s="405">
        <f t="shared" si="8"/>
        <v>933483.75071099366</v>
      </c>
      <c r="AD56" s="405">
        <f t="shared" si="19"/>
        <v>1411399.9116604365</v>
      </c>
      <c r="AE56" s="405">
        <f t="shared" si="20"/>
        <v>2471187.9423286612</v>
      </c>
      <c r="AF56" s="428">
        <f t="shared" si="21"/>
        <v>2.8818633163240348E-3</v>
      </c>
    </row>
    <row r="57" spans="1:32">
      <c r="A57" s="21" t="s">
        <v>411</v>
      </c>
      <c r="B57" s="304" t="s">
        <v>51</v>
      </c>
      <c r="C57" s="394">
        <v>2896776</v>
      </c>
      <c r="D57" s="394">
        <v>668168</v>
      </c>
      <c r="E57" s="395">
        <f t="shared" si="0"/>
        <v>0.23065918800763333</v>
      </c>
      <c r="F57" s="396">
        <f t="shared" si="9"/>
        <v>154119.08833268433</v>
      </c>
      <c r="G57" s="403">
        <f t="shared" si="1"/>
        <v>9.6781056412875653E-5</v>
      </c>
      <c r="H57" s="397">
        <v>3573</v>
      </c>
      <c r="I57" s="398">
        <f t="shared" si="2"/>
        <v>6.1769138665406279E-4</v>
      </c>
      <c r="J57" s="398">
        <f t="shared" si="10"/>
        <v>5.2503767865595338E-4</v>
      </c>
      <c r="K57" s="394">
        <v>879.3</v>
      </c>
      <c r="L57" s="431">
        <f t="shared" si="3"/>
        <v>1.3705569514498939E-2</v>
      </c>
      <c r="M57" s="399">
        <f t="shared" si="11"/>
        <v>2.0558354271748409E-3</v>
      </c>
      <c r="N57" s="403">
        <f t="shared" si="12"/>
        <v>2.5808731058307942E-3</v>
      </c>
      <c r="O57" s="400">
        <v>1377</v>
      </c>
      <c r="P57" s="400">
        <v>417</v>
      </c>
      <c r="Q57" s="401">
        <v>1.7545098130000001</v>
      </c>
      <c r="R57" s="402">
        <f t="shared" si="13"/>
        <v>3.8770392808231595E-4</v>
      </c>
      <c r="S57" s="401">
        <f t="shared" si="4"/>
        <v>6.8023034635906966E-4</v>
      </c>
      <c r="T57" s="401">
        <f t="shared" si="14"/>
        <v>3.5280652610587192E-4</v>
      </c>
      <c r="U57" s="400">
        <f t="shared" si="15"/>
        <v>64287.707895166255</v>
      </c>
      <c r="V57" s="402">
        <f t="shared" si="5"/>
        <v>3.3021582733812949</v>
      </c>
      <c r="W57" s="402">
        <f t="shared" si="16"/>
        <v>4.3879910041151653E-2</v>
      </c>
      <c r="X57" s="400">
        <f t="shared" si="17"/>
        <v>1411007.7322622039</v>
      </c>
      <c r="Y57" s="394">
        <f t="shared" si="6"/>
        <v>1475295.4401573702</v>
      </c>
      <c r="Z57" s="403">
        <f t="shared" si="18"/>
        <v>6.8818720533627394E-3</v>
      </c>
      <c r="AB57" s="404">
        <f t="shared" si="7"/>
        <v>41494.712517870983</v>
      </c>
      <c r="AC57" s="405">
        <f t="shared" si="8"/>
        <v>553272.46643541567</v>
      </c>
      <c r="AD57" s="405">
        <f t="shared" si="19"/>
        <v>1475295.4401573704</v>
      </c>
      <c r="AE57" s="405">
        <f t="shared" si="20"/>
        <v>2070062.6191106569</v>
      </c>
      <c r="AF57" s="428">
        <f t="shared" si="21"/>
        <v>2.4140768180048208E-3</v>
      </c>
    </row>
    <row r="58" spans="1:32" ht="13.5" thickBot="1">
      <c r="B58" s="310" t="s">
        <v>52</v>
      </c>
      <c r="C58" s="406">
        <f>SUM(C7:C57)</f>
        <v>7728371151</v>
      </c>
      <c r="D58" s="406">
        <f>SUM(D7:D57)</f>
        <v>3390132264.2400002</v>
      </c>
      <c r="E58" s="407">
        <f t="shared" si="0"/>
        <v>0.43866064375044145</v>
      </c>
      <c r="F58" s="408">
        <f t="shared" ref="F58:K58" si="22">SUM(F7:F57)</f>
        <v>1592450982.0930254</v>
      </c>
      <c r="G58" s="417">
        <f t="shared" si="22"/>
        <v>0.99999999999999989</v>
      </c>
      <c r="H58" s="409">
        <f t="shared" si="22"/>
        <v>5784442</v>
      </c>
      <c r="I58" s="410">
        <f t="shared" si="22"/>
        <v>1.0000000000000002</v>
      </c>
      <c r="J58" s="410">
        <f t="shared" si="22"/>
        <v>0.8500000000000002</v>
      </c>
      <c r="K58" s="411">
        <f t="shared" si="22"/>
        <v>64156.400000000016</v>
      </c>
      <c r="L58" s="432">
        <f t="shared" si="3"/>
        <v>1</v>
      </c>
      <c r="M58" s="412">
        <f>SUM(M7:M57)</f>
        <v>0.14999999999999997</v>
      </c>
      <c r="N58" s="417">
        <f>SUM(N7:N57)</f>
        <v>0.99999999999999989</v>
      </c>
      <c r="O58" s="413">
        <f>SUM(O7:O57)</f>
        <v>964355</v>
      </c>
      <c r="P58" s="414">
        <f t="shared" ref="P58:Y58" si="23">SUM(P7:P57)</f>
        <v>1075563</v>
      </c>
      <c r="Q58" s="415">
        <f t="shared" si="23"/>
        <v>98.366423307599987</v>
      </c>
      <c r="R58" s="415">
        <f>SUM(R7:R57)</f>
        <v>0.99999999999999989</v>
      </c>
      <c r="S58" s="415">
        <f t="shared" si="23"/>
        <v>1.9280548856824229</v>
      </c>
      <c r="T58" s="415">
        <f t="shared" si="23"/>
        <v>1</v>
      </c>
      <c r="U58" s="414">
        <f t="shared" si="23"/>
        <v>182218023.58574986</v>
      </c>
      <c r="V58" s="415">
        <f>SUM(V7:V57)</f>
        <v>75.254444922162563</v>
      </c>
      <c r="W58" s="415">
        <f t="shared" si="23"/>
        <v>1</v>
      </c>
      <c r="X58" s="416">
        <f t="shared" si="23"/>
        <v>32156121.809249982</v>
      </c>
      <c r="Y58" s="413">
        <f t="shared" si="23"/>
        <v>214374145.39499986</v>
      </c>
      <c r="Z58" s="417">
        <f>SUM(Z7:Z57)</f>
        <v>0.99999999999999978</v>
      </c>
      <c r="AB58" s="418">
        <f>SUM(AB7:AB57)</f>
        <v>428748290.78999972</v>
      </c>
      <c r="AC58" s="419">
        <f>SUM(AC7:AC57)</f>
        <v>214374145.39499989</v>
      </c>
      <c r="AD58" s="419">
        <f>SUM(AD7:AD57)</f>
        <v>214374145.39499995</v>
      </c>
      <c r="AE58" s="419">
        <f>SUM(AE7:AE57)</f>
        <v>857496581.57999969</v>
      </c>
      <c r="AF58" s="429">
        <f>SUM(AF7:AF57)</f>
        <v>0.99999999999999978</v>
      </c>
    </row>
    <row r="59" spans="1:32" ht="13.5" thickTop="1">
      <c r="L59" s="420"/>
      <c r="S59" s="421"/>
    </row>
    <row r="60" spans="1:32" ht="86.45" customHeight="1">
      <c r="C60" s="468" t="s">
        <v>412</v>
      </c>
      <c r="D60" s="468"/>
      <c r="E60" s="468"/>
      <c r="F60" s="468"/>
      <c r="G60" s="468"/>
      <c r="L60" s="420"/>
      <c r="S60" s="421"/>
    </row>
    <row r="61" spans="1:32" s="1" customFormat="1">
      <c r="J61" s="422"/>
      <c r="M61" s="422"/>
      <c r="N61" s="423"/>
      <c r="S61" s="424"/>
      <c r="T61" s="424"/>
      <c r="Y61" s="422"/>
    </row>
    <row r="62" spans="1:32">
      <c r="S62" s="421"/>
    </row>
    <row r="63" spans="1:32">
      <c r="S63" s="421"/>
    </row>
    <row r="64" spans="1:32">
      <c r="S64" s="421"/>
    </row>
    <row r="65" spans="10:27">
      <c r="J65" s="2"/>
      <c r="M65" s="2"/>
      <c r="N65" s="2"/>
      <c r="S65" s="421"/>
      <c r="Y65" s="2"/>
      <c r="AA65" s="2"/>
    </row>
    <row r="66" spans="10:27">
      <c r="J66" s="2"/>
      <c r="M66" s="2"/>
      <c r="N66" s="2"/>
      <c r="S66" s="421"/>
      <c r="Y66" s="2"/>
      <c r="AA66" s="2"/>
    </row>
    <row r="67" spans="10:27">
      <c r="J67" s="2"/>
      <c r="M67" s="2"/>
      <c r="N67" s="2"/>
      <c r="S67" s="421"/>
      <c r="Y67" s="2"/>
      <c r="AA67" s="2"/>
    </row>
    <row r="68" spans="10:27">
      <c r="J68" s="2"/>
      <c r="M68" s="2"/>
      <c r="N68" s="2"/>
      <c r="S68" s="421"/>
      <c r="Y68" s="2"/>
      <c r="AA68" s="2"/>
    </row>
    <row r="69" spans="10:27">
      <c r="J69" s="2"/>
      <c r="M69" s="2"/>
      <c r="N69" s="2"/>
      <c r="S69" s="421"/>
      <c r="Y69" s="2"/>
      <c r="AA69" s="2"/>
    </row>
    <row r="70" spans="10:27">
      <c r="J70" s="2"/>
      <c r="M70" s="2"/>
      <c r="N70" s="2"/>
      <c r="S70" s="421"/>
      <c r="Y70" s="2"/>
      <c r="AA70" s="2"/>
    </row>
    <row r="71" spans="10:27">
      <c r="J71" s="2"/>
      <c r="M71" s="2"/>
      <c r="N71" s="2"/>
      <c r="S71" s="421"/>
      <c r="Y71" s="2"/>
      <c r="AA71" s="2"/>
    </row>
    <row r="72" spans="10:27">
      <c r="J72" s="2"/>
      <c r="M72" s="2"/>
      <c r="N72" s="2"/>
      <c r="S72" s="421"/>
      <c r="Y72" s="2"/>
      <c r="AA72" s="2"/>
    </row>
    <row r="73" spans="10:27">
      <c r="J73" s="2"/>
      <c r="M73" s="2"/>
      <c r="N73" s="2"/>
      <c r="S73" s="421"/>
      <c r="Y73" s="2"/>
      <c r="AA73" s="2"/>
    </row>
    <row r="74" spans="10:27">
      <c r="J74" s="2"/>
      <c r="M74" s="2"/>
      <c r="N74" s="2"/>
      <c r="S74" s="421"/>
      <c r="Y74" s="2"/>
      <c r="AA74" s="2"/>
    </row>
    <row r="75" spans="10:27">
      <c r="J75" s="2"/>
      <c r="M75" s="2"/>
      <c r="N75" s="2"/>
      <c r="S75" s="421"/>
      <c r="Y75" s="2"/>
      <c r="AA75" s="2"/>
    </row>
    <row r="76" spans="10:27">
      <c r="J76" s="2"/>
      <c r="M76" s="2"/>
      <c r="N76" s="2"/>
      <c r="S76" s="421"/>
      <c r="Y76" s="2"/>
      <c r="AA76" s="2"/>
    </row>
    <row r="77" spans="10:27">
      <c r="J77" s="2"/>
      <c r="M77" s="2"/>
      <c r="N77" s="2"/>
      <c r="S77" s="421"/>
      <c r="Y77" s="2"/>
      <c r="AA77" s="2"/>
    </row>
    <row r="78" spans="10:27">
      <c r="J78" s="2"/>
      <c r="M78" s="2"/>
      <c r="N78" s="2"/>
      <c r="S78" s="421"/>
      <c r="Y78" s="2"/>
      <c r="AA78" s="2"/>
    </row>
    <row r="79" spans="10:27">
      <c r="J79" s="2"/>
      <c r="M79" s="2"/>
      <c r="N79" s="2"/>
      <c r="S79" s="421"/>
      <c r="Y79" s="2"/>
      <c r="AA79" s="2"/>
    </row>
    <row r="80" spans="10:27">
      <c r="J80" s="2"/>
      <c r="M80" s="2"/>
      <c r="N80" s="2"/>
      <c r="S80" s="421"/>
      <c r="Y80" s="2"/>
      <c r="AA80" s="2"/>
    </row>
    <row r="81" spans="10:27">
      <c r="J81" s="2"/>
      <c r="M81" s="2"/>
      <c r="N81" s="2"/>
      <c r="S81" s="421"/>
      <c r="Y81" s="2"/>
      <c r="AA81" s="2"/>
    </row>
    <row r="82" spans="10:27">
      <c r="J82" s="2"/>
      <c r="M82" s="2"/>
      <c r="N82" s="2"/>
      <c r="S82" s="421"/>
      <c r="Y82" s="2"/>
      <c r="AA82" s="2"/>
    </row>
    <row r="83" spans="10:27">
      <c r="J83" s="2"/>
      <c r="M83" s="2"/>
      <c r="N83" s="2"/>
      <c r="S83" s="421"/>
      <c r="Y83" s="2"/>
      <c r="AA83" s="2"/>
    </row>
    <row r="84" spans="10:27">
      <c r="J84" s="2"/>
      <c r="M84" s="2"/>
      <c r="N84" s="2"/>
      <c r="S84" s="421"/>
      <c r="Y84" s="2"/>
      <c r="AA84" s="2"/>
    </row>
    <row r="85" spans="10:27">
      <c r="J85" s="2"/>
      <c r="M85" s="2"/>
      <c r="N85" s="2"/>
      <c r="S85" s="421"/>
      <c r="Y85" s="2"/>
      <c r="AA85" s="2"/>
    </row>
    <row r="86" spans="10:27">
      <c r="J86" s="2"/>
      <c r="M86" s="2"/>
      <c r="N86" s="2"/>
      <c r="S86" s="421"/>
      <c r="Y86" s="2"/>
      <c r="AA86" s="2"/>
    </row>
    <row r="87" spans="10:27">
      <c r="J87" s="2"/>
      <c r="M87" s="2"/>
      <c r="N87" s="2"/>
      <c r="S87" s="421"/>
      <c r="Y87" s="2"/>
      <c r="AA87" s="2"/>
    </row>
  </sheetData>
  <mergeCells count="7">
    <mergeCell ref="X3:Y3"/>
    <mergeCell ref="AB3:AF3"/>
    <mergeCell ref="C60:G60"/>
    <mergeCell ref="C3:G3"/>
    <mergeCell ref="H3:N3"/>
    <mergeCell ref="O3:R3"/>
    <mergeCell ref="S3:V3"/>
  </mergeCells>
  <printOptions horizontalCentered="1"/>
  <pageMargins left="0.27559055118110237" right="0.19685039370078741" top="0.23622047244094491" bottom="0.23622047244094491" header="0.23622047244094491" footer="0.23622047244094491"/>
  <pageSetup scale="80" orientation="portrait" r:id="rId1"/>
  <headerFooter alignWithMargins="0">
    <oddHeader>&amp;LANEXO I</oddHeader>
  </headerFooter>
  <colBreaks count="2" manualBreakCount="2">
    <brk id="14" max="1048575" man="1"/>
    <brk id="27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showGridLines="0" zoomScaleSheetLayoutView="100" workbookViewId="0">
      <selection activeCell="A3" sqref="A3:A4"/>
    </sheetView>
  </sheetViews>
  <sheetFormatPr baseColWidth="10" defaultColWidth="9.7109375" defaultRowHeight="14.25"/>
  <cols>
    <col min="1" max="1" width="26.28515625" style="2" customWidth="1"/>
    <col min="2" max="2" width="12.7109375" style="2" customWidth="1"/>
    <col min="3" max="4" width="11.7109375" style="2" customWidth="1"/>
    <col min="5" max="6" width="11.140625" style="2" customWidth="1"/>
    <col min="7" max="7" width="11.5703125" style="2" customWidth="1"/>
    <col min="8" max="8" width="17" style="2" customWidth="1"/>
    <col min="9" max="9" width="13.28515625" style="2" bestFit="1" customWidth="1"/>
    <col min="10" max="10" width="11.7109375" style="2" customWidth="1"/>
    <col min="11" max="11" width="13.5703125" style="2" customWidth="1"/>
    <col min="12" max="14" width="11.7109375" style="2" customWidth="1"/>
    <col min="15" max="15" width="18.7109375" style="2" customWidth="1"/>
    <col min="16" max="16" width="19.42578125" style="294" customWidth="1"/>
    <col min="17" max="17" width="5.42578125" style="2" customWidth="1"/>
    <col min="18" max="16384" width="9.7109375" style="2"/>
  </cols>
  <sheetData>
    <row r="1" spans="1:19" ht="15.75">
      <c r="A1" s="469" t="s">
        <v>329</v>
      </c>
      <c r="B1" s="469"/>
      <c r="C1" s="469"/>
      <c r="D1" s="469"/>
      <c r="E1" s="469"/>
      <c r="F1" s="469"/>
      <c r="G1" s="469"/>
      <c r="H1" s="470"/>
      <c r="I1" s="470"/>
      <c r="J1" s="470"/>
      <c r="K1" s="470"/>
      <c r="L1" s="470"/>
      <c r="M1" s="470"/>
      <c r="N1" s="470"/>
      <c r="O1" s="470"/>
      <c r="P1" s="470"/>
    </row>
    <row r="2" spans="1:19" ht="8.25" customHeight="1" thickBot="1">
      <c r="H2" s="293"/>
    </row>
    <row r="3" spans="1:19" ht="13.5" thickBot="1">
      <c r="A3" s="471" t="s">
        <v>0</v>
      </c>
      <c r="B3" s="473" t="s">
        <v>330</v>
      </c>
      <c r="C3" s="474"/>
      <c r="D3" s="474"/>
      <c r="E3" s="474"/>
      <c r="F3" s="474"/>
      <c r="G3" s="474"/>
      <c r="H3" s="475"/>
      <c r="I3" s="473" t="s">
        <v>331</v>
      </c>
      <c r="J3" s="474"/>
      <c r="K3" s="474"/>
      <c r="L3" s="474"/>
      <c r="M3" s="474"/>
      <c r="N3" s="474"/>
      <c r="O3" s="475"/>
      <c r="P3" s="476" t="s">
        <v>431</v>
      </c>
    </row>
    <row r="4" spans="1:19" ht="60.75" thickBot="1">
      <c r="A4" s="472"/>
      <c r="B4" s="295" t="s">
        <v>96</v>
      </c>
      <c r="C4" s="296" t="s">
        <v>320</v>
      </c>
      <c r="D4" s="296" t="s">
        <v>98</v>
      </c>
      <c r="E4" s="296" t="s">
        <v>112</v>
      </c>
      <c r="F4" s="296" t="s">
        <v>124</v>
      </c>
      <c r="G4" s="296" t="s">
        <v>125</v>
      </c>
      <c r="H4" s="295" t="s">
        <v>332</v>
      </c>
      <c r="I4" s="295" t="s">
        <v>96</v>
      </c>
      <c r="J4" s="296" t="s">
        <v>320</v>
      </c>
      <c r="K4" s="296" t="s">
        <v>98</v>
      </c>
      <c r="L4" s="296" t="s">
        <v>112</v>
      </c>
      <c r="M4" s="296" t="s">
        <v>124</v>
      </c>
      <c r="N4" s="296" t="s">
        <v>125</v>
      </c>
      <c r="O4" s="295" t="s">
        <v>333</v>
      </c>
      <c r="P4" s="477"/>
    </row>
    <row r="5" spans="1:19" ht="15.75" thickBot="1">
      <c r="A5" s="297"/>
      <c r="B5" s="297"/>
      <c r="C5" s="297"/>
      <c r="D5" s="297"/>
      <c r="E5" s="297"/>
      <c r="F5" s="297"/>
      <c r="G5" s="297"/>
      <c r="H5" s="297"/>
      <c r="I5" s="298"/>
      <c r="J5" s="298"/>
      <c r="K5" s="298"/>
      <c r="L5" s="298"/>
      <c r="M5" s="298"/>
      <c r="N5" s="298"/>
      <c r="O5" s="298"/>
      <c r="P5" s="298"/>
      <c r="R5" s="344" t="s">
        <v>98</v>
      </c>
      <c r="S5" s="345" t="s">
        <v>326</v>
      </c>
    </row>
    <row r="6" spans="1:19" ht="12.75" customHeight="1" thickTop="1">
      <c r="A6" s="299" t="s">
        <v>1</v>
      </c>
      <c r="B6" s="300">
        <v>704723.62333333341</v>
      </c>
      <c r="C6" s="300">
        <v>96245.346666666665</v>
      </c>
      <c r="D6" s="300">
        <v>23664.570000000003</v>
      </c>
      <c r="E6" s="300">
        <v>39892.542500000003</v>
      </c>
      <c r="F6" s="300">
        <v>19619.877499999999</v>
      </c>
      <c r="G6" s="300">
        <v>4204.5625</v>
      </c>
      <c r="H6" s="301">
        <f>SUM(B6:G6)</f>
        <v>888350.52249999996</v>
      </c>
      <c r="I6" s="300">
        <f>+'COEF Art 14 F I '!AF7*'PART MES'!J$4</f>
        <v>98246.83540705427</v>
      </c>
      <c r="J6" s="300">
        <f>+'COEF Art 14 F I '!AF7*'PART MES'!J$5</f>
        <v>16348.49960767188</v>
      </c>
      <c r="K6" s="342">
        <f>+'COEF Art 14 F I '!AF7*'PART MES'!J$6</f>
        <v>-1212.0578327818064</v>
      </c>
      <c r="L6" s="300">
        <f>+'COEF Art 14 F I '!AF7*'PART MES'!J$7</f>
        <v>25649.776493450969</v>
      </c>
      <c r="M6" s="300">
        <f>+'COEF Art 14 F I '!AF7*'PART MES'!J$8</f>
        <v>1104.1615251253811</v>
      </c>
      <c r="N6" s="300">
        <f>+'COEF Art 14 F I '!AF7*'PART MES'!J$9</f>
        <v>136.06547861785396</v>
      </c>
      <c r="O6" s="302">
        <f>SUM(I6:N6)</f>
        <v>140273.28067913855</v>
      </c>
      <c r="P6" s="303">
        <f>SUM(O6,H6)</f>
        <v>1028623.8031791386</v>
      </c>
      <c r="R6" s="346">
        <v>23664.569363177787</v>
      </c>
      <c r="S6" s="347">
        <f>+R6/$R$57</f>
        <v>1.2861627117980734E-3</v>
      </c>
    </row>
    <row r="7" spans="1:19" ht="12.75" customHeight="1">
      <c r="A7" s="304" t="s">
        <v>2</v>
      </c>
      <c r="B7" s="305">
        <v>1355853.9383333332</v>
      </c>
      <c r="C7" s="306">
        <v>185171.36083333334</v>
      </c>
      <c r="D7" s="306">
        <v>45529.480833333335</v>
      </c>
      <c r="E7" s="306">
        <v>76751.309166666659</v>
      </c>
      <c r="F7" s="306">
        <v>37747.688333333332</v>
      </c>
      <c r="G7" s="306">
        <v>8089.373333333333</v>
      </c>
      <c r="H7" s="307">
        <f t="shared" ref="H7:H56" si="0">SUM(B7:G7)</f>
        <v>1709143.1508333329</v>
      </c>
      <c r="I7" s="305">
        <f>+'COEF Art 14 F I '!AF8*'PART MES'!J$4</f>
        <v>175746.18787117401</v>
      </c>
      <c r="J7" s="305">
        <f>+'COEF Art 14 F I '!AF8*'PART MES'!J$5</f>
        <v>29244.570286234561</v>
      </c>
      <c r="K7" s="343">
        <f>+'COEF Art 14 F I '!AF8*'PART MES'!J$6</f>
        <v>-2168.1567931246022</v>
      </c>
      <c r="L7" s="305">
        <f>+'COEF Art 14 F I '!AF8*'PART MES'!J$7</f>
        <v>45882.907269173847</v>
      </c>
      <c r="M7" s="305">
        <f>+'COEF Art 14 F I '!AF8*'PART MES'!J$8</f>
        <v>1975.149408434524</v>
      </c>
      <c r="N7" s="305">
        <f>+'COEF Art 14 F I '!AF8*'PART MES'!J$9</f>
        <v>243.39704244802158</v>
      </c>
      <c r="O7" s="308">
        <f t="shared" ref="O7:O56" si="1">SUM(I7:N7)</f>
        <v>250924.05508434036</v>
      </c>
      <c r="P7" s="309">
        <f t="shared" ref="P7:P56" si="2">SUM(O7,H7)</f>
        <v>1960067.2059176732</v>
      </c>
      <c r="R7" s="346">
        <v>45529.47982512763</v>
      </c>
      <c r="S7" s="347">
        <f t="shared" ref="S7:S56" si="3">+R7/$R$57</f>
        <v>2.4745144667520937E-3</v>
      </c>
    </row>
    <row r="8" spans="1:19" ht="12.75" customHeight="1">
      <c r="A8" s="304" t="s">
        <v>216</v>
      </c>
      <c r="B8" s="305">
        <v>1422791.0116666667</v>
      </c>
      <c r="C8" s="306">
        <v>194313.07499999998</v>
      </c>
      <c r="D8" s="306">
        <v>47777.223333333335</v>
      </c>
      <c r="E8" s="306">
        <v>80540.44</v>
      </c>
      <c r="F8" s="306">
        <v>39611.251666666671</v>
      </c>
      <c r="G8" s="306">
        <v>8488.7366666666658</v>
      </c>
      <c r="H8" s="307">
        <f t="shared" si="0"/>
        <v>1793521.7383333333</v>
      </c>
      <c r="I8" s="305">
        <f>+'COEF Art 14 F I '!AF9*'PART MES'!J$4</f>
        <v>222052.23103055023</v>
      </c>
      <c r="J8" s="305">
        <f>+'COEF Art 14 F I '!AF9*'PART MES'!J$5</f>
        <v>36950.002479417883</v>
      </c>
      <c r="K8" s="343">
        <f>+'COEF Art 14 F I '!AF9*'PART MES'!J$6</f>
        <v>-2739.4281433306001</v>
      </c>
      <c r="L8" s="305">
        <f>+'COEF Art 14 F I '!AF9*'PART MES'!J$7</f>
        <v>57972.249917342371</v>
      </c>
      <c r="M8" s="305">
        <f>+'COEF Art 14 F I '!AF9*'PART MES'!J$8</f>
        <v>2495.5666923657618</v>
      </c>
      <c r="N8" s="305">
        <f>+'COEF Art 14 F I '!AF9*'PART MES'!J$9</f>
        <v>307.52790121079789</v>
      </c>
      <c r="O8" s="308">
        <f t="shared" si="1"/>
        <v>317038.14987755648</v>
      </c>
      <c r="P8" s="309">
        <f t="shared" si="2"/>
        <v>2110559.8882108899</v>
      </c>
      <c r="R8" s="346">
        <v>47777.223019996163</v>
      </c>
      <c r="S8" s="347">
        <f t="shared" si="3"/>
        <v>2.5966786793591543E-3</v>
      </c>
    </row>
    <row r="9" spans="1:19" ht="12.75" customHeight="1">
      <c r="A9" s="304" t="s">
        <v>4</v>
      </c>
      <c r="B9" s="305">
        <v>3925005.1824999996</v>
      </c>
      <c r="C9" s="306">
        <v>536044.8716666667</v>
      </c>
      <c r="D9" s="306">
        <v>131801.40083333335</v>
      </c>
      <c r="E9" s="306">
        <v>222184.17249999999</v>
      </c>
      <c r="F9" s="306">
        <v>109274.21333333333</v>
      </c>
      <c r="G9" s="306">
        <v>23417.59</v>
      </c>
      <c r="H9" s="307">
        <f t="shared" si="0"/>
        <v>4947727.4308333322</v>
      </c>
      <c r="I9" s="305">
        <f>+'COEF Art 14 F I '!AF10*'PART MES'!J$4</f>
        <v>1043941.9974107245</v>
      </c>
      <c r="J9" s="305">
        <f>+'COEF Art 14 F I '!AF10*'PART MES'!J$5</f>
        <v>173714.35186070125</v>
      </c>
      <c r="K9" s="343">
        <f>+'COEF Art 14 F I '!AF10*'PART MES'!J$6</f>
        <v>-12878.970296489582</v>
      </c>
      <c r="L9" s="305">
        <f>+'COEF Art 14 F I '!AF10*'PART MES'!J$7</f>
        <v>272546.9863204289</v>
      </c>
      <c r="M9" s="305">
        <f>+'COEF Art 14 F I '!AF10*'PART MES'!J$8</f>
        <v>11732.495843023338</v>
      </c>
      <c r="N9" s="305">
        <f>+'COEF Art 14 F I '!AF10*'PART MES'!J$9</f>
        <v>1445.7917849308121</v>
      </c>
      <c r="O9" s="308">
        <f t="shared" si="1"/>
        <v>1490502.652923319</v>
      </c>
      <c r="P9" s="309">
        <f t="shared" si="2"/>
        <v>6438230.0837566517</v>
      </c>
      <c r="R9" s="346">
        <v>131801.40019490346</v>
      </c>
      <c r="S9" s="347">
        <f t="shared" si="3"/>
        <v>7.1633691571515029E-3</v>
      </c>
    </row>
    <row r="10" spans="1:19" ht="12.75" customHeight="1">
      <c r="A10" s="304" t="s">
        <v>334</v>
      </c>
      <c r="B10" s="305">
        <v>4927271.3049999997</v>
      </c>
      <c r="C10" s="306">
        <v>672926.1216666667</v>
      </c>
      <c r="D10" s="306">
        <v>165457.42666666667</v>
      </c>
      <c r="E10" s="306">
        <v>278919.80916666664</v>
      </c>
      <c r="F10" s="306">
        <v>137177.83083333334</v>
      </c>
      <c r="G10" s="306">
        <v>29397.366666666669</v>
      </c>
      <c r="H10" s="307">
        <f t="shared" si="0"/>
        <v>6211149.8600000003</v>
      </c>
      <c r="I10" s="305">
        <f>+'COEF Art 14 F I '!AF11*'PART MES'!J$4</f>
        <v>720065.11369482498</v>
      </c>
      <c r="J10" s="305">
        <f>+'COEF Art 14 F I '!AF11*'PART MES'!J$5</f>
        <v>119820.49274121258</v>
      </c>
      <c r="K10" s="343">
        <f>+'COEF Art 14 F I '!AF11*'PART MES'!J$6</f>
        <v>-8883.345275710215</v>
      </c>
      <c r="L10" s="305">
        <f>+'COEF Art 14 F I '!AF11*'PART MES'!J$7</f>
        <v>187990.88184857182</v>
      </c>
      <c r="M10" s="305">
        <f>+'COEF Art 14 F I '!AF11*'PART MES'!J$8</f>
        <v>8092.5577992690432</v>
      </c>
      <c r="N10" s="305">
        <f>+'COEF Art 14 F I '!AF11*'PART MES'!J$9</f>
        <v>997.24336081639308</v>
      </c>
      <c r="O10" s="308">
        <f t="shared" si="1"/>
        <v>1028082.9441689847</v>
      </c>
      <c r="P10" s="309">
        <f t="shared" si="2"/>
        <v>7239232.8041689852</v>
      </c>
      <c r="R10" s="346">
        <v>165457.4278770941</v>
      </c>
      <c r="S10" s="347">
        <f t="shared" si="3"/>
        <v>8.9925648280193768E-3</v>
      </c>
    </row>
    <row r="11" spans="1:19" ht="12.75" customHeight="1">
      <c r="A11" s="304" t="s">
        <v>6</v>
      </c>
      <c r="B11" s="305">
        <v>33832418.792499997</v>
      </c>
      <c r="C11" s="306">
        <v>4620553.0291666668</v>
      </c>
      <c r="D11" s="306">
        <v>1136090.2649999999</v>
      </c>
      <c r="E11" s="306">
        <v>1915163.8341666667</v>
      </c>
      <c r="F11" s="306">
        <v>941912.37749999994</v>
      </c>
      <c r="G11" s="306">
        <v>201852.905</v>
      </c>
      <c r="H11" s="307">
        <f t="shared" si="0"/>
        <v>42647991.203333333</v>
      </c>
      <c r="I11" s="305">
        <f>+'COEF Art 14 F I '!AF12*'PART MES'!J$4</f>
        <v>11459014.54847653</v>
      </c>
      <c r="J11" s="305">
        <f>+'COEF Art 14 F I '!AF12*'PART MES'!J$5</f>
        <v>1906806.403217989</v>
      </c>
      <c r="K11" s="343">
        <f>+'COEF Art 14 F I '!AF12*'PART MES'!J$6</f>
        <v>-141368.30241805839</v>
      </c>
      <c r="L11" s="305">
        <f>+'COEF Art 14 F I '!AF12*'PART MES'!J$7</f>
        <v>2991660.3500342565</v>
      </c>
      <c r="M11" s="305">
        <f>+'COEF Art 14 F I '!AF12*'PART MES'!J$8</f>
        <v>128783.82217460514</v>
      </c>
      <c r="N11" s="305">
        <f>+'COEF Art 14 F I '!AF12*'PART MES'!J$9</f>
        <v>15869.990036498008</v>
      </c>
      <c r="O11" s="308">
        <f t="shared" si="1"/>
        <v>16360766.811521821</v>
      </c>
      <c r="P11" s="309">
        <f t="shared" si="2"/>
        <v>59008758.014855154</v>
      </c>
      <c r="R11" s="346">
        <v>1136090.2620438039</v>
      </c>
      <c r="S11" s="347">
        <f t="shared" si="3"/>
        <v>6.1746187300212349E-2</v>
      </c>
    </row>
    <row r="12" spans="1:19" ht="12.75" customHeight="1">
      <c r="A12" s="304" t="s">
        <v>7</v>
      </c>
      <c r="B12" s="305">
        <v>5624512.020833333</v>
      </c>
      <c r="C12" s="306">
        <v>768149.51416666666</v>
      </c>
      <c r="D12" s="306">
        <v>188870.72166666668</v>
      </c>
      <c r="E12" s="306">
        <v>318388.76416666666</v>
      </c>
      <c r="F12" s="306">
        <v>156589.38</v>
      </c>
      <c r="G12" s="306">
        <v>33557.284166666665</v>
      </c>
      <c r="H12" s="307">
        <f t="shared" si="0"/>
        <v>7090067.6850000005</v>
      </c>
      <c r="I12" s="305">
        <f>+'COEF Art 14 F I '!AF13*'PART MES'!J$4</f>
        <v>649734.18261551904</v>
      </c>
      <c r="J12" s="305">
        <f>+'COEF Art 14 F I '!AF13*'PART MES'!J$5</f>
        <v>108117.26388510356</v>
      </c>
      <c r="K12" s="343">
        <f>+'COEF Art 14 F I '!AF13*'PART MES'!J$6</f>
        <v>-8015.6821540602987</v>
      </c>
      <c r="L12" s="305">
        <f>+'COEF Art 14 F I '!AF13*'PART MES'!J$7</f>
        <v>169629.24551406474</v>
      </c>
      <c r="M12" s="305">
        <f>+'COEF Art 14 F I '!AF13*'PART MES'!J$8</f>
        <v>7302.1332751378695</v>
      </c>
      <c r="N12" s="305">
        <f>+'COEF Art 14 F I '!AF13*'PART MES'!J$9</f>
        <v>899.83959448339658</v>
      </c>
      <c r="O12" s="308">
        <f t="shared" si="1"/>
        <v>927666.98273024813</v>
      </c>
      <c r="P12" s="309">
        <f t="shared" si="2"/>
        <v>8017734.6677302485</v>
      </c>
      <c r="R12" s="346">
        <v>188870.72079316419</v>
      </c>
      <c r="S12" s="347">
        <f t="shared" si="3"/>
        <v>1.0265070735349E-2</v>
      </c>
    </row>
    <row r="13" spans="1:19" ht="12.75" customHeight="1">
      <c r="A13" s="304" t="s">
        <v>8</v>
      </c>
      <c r="B13" s="305">
        <v>894327.21833333327</v>
      </c>
      <c r="C13" s="306">
        <v>122139.84333333334</v>
      </c>
      <c r="D13" s="306">
        <v>30031.445833333331</v>
      </c>
      <c r="E13" s="306">
        <v>50625.500833333332</v>
      </c>
      <c r="F13" s="306">
        <v>24898.541666666668</v>
      </c>
      <c r="G13" s="306">
        <v>5335.7858333333334</v>
      </c>
      <c r="H13" s="307">
        <f t="shared" si="0"/>
        <v>1127358.3358333334</v>
      </c>
      <c r="I13" s="305">
        <f>+'COEF Art 14 F I '!AF14*'PART MES'!J$4</f>
        <v>183667.9777843456</v>
      </c>
      <c r="J13" s="305">
        <f>+'COEF Art 14 F I '!AF14*'PART MES'!J$5</f>
        <v>30562.774366304558</v>
      </c>
      <c r="K13" s="343">
        <f>+'COEF Art 14 F I '!AF14*'PART MES'!J$6</f>
        <v>-2265.8868367858568</v>
      </c>
      <c r="L13" s="305">
        <f>+'COEF Art 14 F I '!AF14*'PART MES'!J$7</f>
        <v>47951.087275777252</v>
      </c>
      <c r="M13" s="305">
        <f>+'COEF Art 14 F I '!AF14*'PART MES'!J$8</f>
        <v>2064.1796107408909</v>
      </c>
      <c r="N13" s="305">
        <f>+'COEF Art 14 F I '!AF14*'PART MES'!J$9</f>
        <v>254.36820636978982</v>
      </c>
      <c r="O13" s="308">
        <f t="shared" si="1"/>
        <v>262234.50040675222</v>
      </c>
      <c r="P13" s="309">
        <f t="shared" si="2"/>
        <v>1389592.8362400858</v>
      </c>
      <c r="R13" s="346">
        <v>30031.445763236905</v>
      </c>
      <c r="S13" s="347">
        <f t="shared" si="3"/>
        <v>1.6322006595295487E-3</v>
      </c>
    </row>
    <row r="14" spans="1:19" ht="12.75" customHeight="1">
      <c r="A14" s="304" t="s">
        <v>335</v>
      </c>
      <c r="B14" s="305">
        <v>8889787.5516666677</v>
      </c>
      <c r="C14" s="306">
        <v>1214093.9450000001</v>
      </c>
      <c r="D14" s="306">
        <v>298518.44666666666</v>
      </c>
      <c r="E14" s="306">
        <v>503227.38416666671</v>
      </c>
      <c r="F14" s="306">
        <v>247496.37250000003</v>
      </c>
      <c r="G14" s="306">
        <v>53038.7575</v>
      </c>
      <c r="H14" s="307">
        <f t="shared" si="0"/>
        <v>11206162.457500003</v>
      </c>
      <c r="I14" s="305">
        <f>+'COEF Art 14 F I '!AF15*'PART MES'!J$4</f>
        <v>1794014.1371128613</v>
      </c>
      <c r="J14" s="305">
        <f>+'COEF Art 14 F I '!AF15*'PART MES'!J$5</f>
        <v>298528.08281539334</v>
      </c>
      <c r="K14" s="343">
        <f>+'COEF Art 14 F I '!AF15*'PART MES'!J$6</f>
        <v>-22132.50816680054</v>
      </c>
      <c r="L14" s="305">
        <f>+'COEF Art 14 F I '!AF15*'PART MES'!J$7</f>
        <v>468371.94757860026</v>
      </c>
      <c r="M14" s="305">
        <f>+'COEF Art 14 F I '!AF15*'PART MES'!J$8</f>
        <v>20162.292022169309</v>
      </c>
      <c r="N14" s="305">
        <f>+'COEF Art 14 F I '!AF15*'PART MES'!J$9</f>
        <v>2484.5929255847641</v>
      </c>
      <c r="O14" s="308">
        <f t="shared" si="1"/>
        <v>2561428.5442878082</v>
      </c>
      <c r="P14" s="309">
        <f t="shared" si="2"/>
        <v>13767591.001787812</v>
      </c>
      <c r="R14" s="346">
        <v>298518.44696887681</v>
      </c>
      <c r="S14" s="347">
        <f t="shared" si="3"/>
        <v>1.6224393919149784E-2</v>
      </c>
    </row>
    <row r="15" spans="1:19" ht="12.75" customHeight="1">
      <c r="A15" s="304" t="s">
        <v>336</v>
      </c>
      <c r="B15" s="305">
        <v>1539164.7558333334</v>
      </c>
      <c r="C15" s="306">
        <v>210206.44166666665</v>
      </c>
      <c r="D15" s="306">
        <v>51685.045000000006</v>
      </c>
      <c r="E15" s="306">
        <v>87128.05</v>
      </c>
      <c r="F15" s="306">
        <v>42851.158333333333</v>
      </c>
      <c r="G15" s="306">
        <v>9183.0524999999998</v>
      </c>
      <c r="H15" s="307">
        <f t="shared" si="0"/>
        <v>1940218.5033333334</v>
      </c>
      <c r="I15" s="305">
        <f>+'COEF Art 14 F I '!AF16*'PART MES'!J$4</f>
        <v>1329130.1076589515</v>
      </c>
      <c r="J15" s="305">
        <f>+'COEF Art 14 F I '!AF16*'PART MES'!J$5</f>
        <v>221170.31000112047</v>
      </c>
      <c r="K15" s="343">
        <f>+'COEF Art 14 F I '!AF16*'PART MES'!J$6</f>
        <v>-16397.297186210304</v>
      </c>
      <c r="L15" s="305">
        <f>+'COEF Art 14 F I '!AF16*'PART MES'!J$7</f>
        <v>347002.42558368127</v>
      </c>
      <c r="M15" s="305">
        <f>+'COEF Art 14 F I '!AF16*'PART MES'!J$8</f>
        <v>14937.624409807668</v>
      </c>
      <c r="N15" s="305">
        <f>+'COEF Art 14 F I '!AF16*'PART MES'!J$9</f>
        <v>1840.758773498671</v>
      </c>
      <c r="O15" s="308">
        <f t="shared" si="1"/>
        <v>1897683.9292408493</v>
      </c>
      <c r="P15" s="309">
        <f t="shared" si="2"/>
        <v>3837902.4325741827</v>
      </c>
      <c r="R15" s="346">
        <v>51685.045033164795</v>
      </c>
      <c r="S15" s="347">
        <f t="shared" si="3"/>
        <v>2.8090677104269162E-3</v>
      </c>
    </row>
    <row r="16" spans="1:19" s="1" customFormat="1" ht="12.75" customHeight="1">
      <c r="A16" s="304" t="s">
        <v>311</v>
      </c>
      <c r="B16" s="305">
        <v>2145901.9458333333</v>
      </c>
      <c r="C16" s="306">
        <v>293069.60833333334</v>
      </c>
      <c r="D16" s="306">
        <v>72059.237500000003</v>
      </c>
      <c r="E16" s="306">
        <v>121473.83916666667</v>
      </c>
      <c r="F16" s="306">
        <v>59743.041666666664</v>
      </c>
      <c r="G16" s="306">
        <v>12803.002500000001</v>
      </c>
      <c r="H16" s="307">
        <f t="shared" si="0"/>
        <v>2705050.6749999998</v>
      </c>
      <c r="I16" s="305">
        <f>+'COEF Art 14 F I '!AF17*'PART MES'!J$4</f>
        <v>508849.63659275731</v>
      </c>
      <c r="J16" s="305">
        <f>+'COEF Art 14 F I '!AF17*'PART MES'!J$5</f>
        <v>84673.75106520082</v>
      </c>
      <c r="K16" s="343">
        <f>+'COEF Art 14 F I '!AF17*'PART MES'!J$6</f>
        <v>-6277.6086902453371</v>
      </c>
      <c r="L16" s="305">
        <f>+'COEF Art 14 F I '!AF17*'PART MES'!J$7</f>
        <v>132847.83569161993</v>
      </c>
      <c r="M16" s="305">
        <f>+'COEF Art 14 F I '!AF17*'PART MES'!J$8</f>
        <v>5718.7815614813489</v>
      </c>
      <c r="N16" s="305">
        <f>+'COEF Art 14 F I '!AF17*'PART MES'!J$9</f>
        <v>704.72365914539444</v>
      </c>
      <c r="O16" s="308">
        <f t="shared" si="1"/>
        <v>726517.11987995938</v>
      </c>
      <c r="P16" s="309">
        <f t="shared" si="2"/>
        <v>3431567.794879959</v>
      </c>
      <c r="R16" s="346">
        <v>72059.237867003569</v>
      </c>
      <c r="S16" s="347">
        <f t="shared" si="3"/>
        <v>3.9163993801356982E-3</v>
      </c>
    </row>
    <row r="17" spans="1:19" ht="12.75" customHeight="1">
      <c r="A17" s="304" t="s">
        <v>12</v>
      </c>
      <c r="B17" s="305">
        <v>4513145.7774999999</v>
      </c>
      <c r="C17" s="306">
        <v>616368.26833333331</v>
      </c>
      <c r="D17" s="306">
        <v>151551.12083333332</v>
      </c>
      <c r="E17" s="306">
        <v>255477.25749999998</v>
      </c>
      <c r="F17" s="306">
        <v>125648.35833333334</v>
      </c>
      <c r="G17" s="306">
        <v>26926.587499999998</v>
      </c>
      <c r="H17" s="307">
        <f t="shared" si="0"/>
        <v>5689117.370000001</v>
      </c>
      <c r="I17" s="305">
        <f>+'COEF Art 14 F I '!AF18*'PART MES'!J$4</f>
        <v>633240.17404602212</v>
      </c>
      <c r="J17" s="305">
        <f>+'COEF Art 14 F I '!AF18*'PART MES'!J$5</f>
        <v>105372.62288460579</v>
      </c>
      <c r="K17" s="343">
        <f>+'COEF Art 14 F I '!AF18*'PART MES'!J$6</f>
        <v>-7812.1978158849297</v>
      </c>
      <c r="L17" s="305">
        <f>+'COEF Art 14 F I '!AF18*'PART MES'!J$7</f>
        <v>165323.07492306491</v>
      </c>
      <c r="M17" s="305">
        <f>+'COEF Art 14 F I '!AF18*'PART MES'!J$8</f>
        <v>7116.7629313291254</v>
      </c>
      <c r="N17" s="305">
        <f>+'COEF Art 14 F I '!AF18*'PART MES'!J$9</f>
        <v>876.99646512419451</v>
      </c>
      <c r="O17" s="308">
        <f t="shared" si="1"/>
        <v>904117.43343426113</v>
      </c>
      <c r="P17" s="309">
        <f t="shared" si="2"/>
        <v>6593234.8034342621</v>
      </c>
      <c r="R17" s="346">
        <v>151551.12096016455</v>
      </c>
      <c r="S17" s="347">
        <f t="shared" si="3"/>
        <v>8.2367609449702818E-3</v>
      </c>
    </row>
    <row r="18" spans="1:19" ht="12.75" customHeight="1">
      <c r="A18" s="304" t="s">
        <v>337</v>
      </c>
      <c r="B18" s="305">
        <v>2313598.33</v>
      </c>
      <c r="C18" s="306">
        <v>315972.19916666666</v>
      </c>
      <c r="D18" s="306">
        <v>77690.47083333334</v>
      </c>
      <c r="E18" s="306">
        <v>130966.68833333334</v>
      </c>
      <c r="F18" s="306">
        <v>64411.797499999993</v>
      </c>
      <c r="G18" s="306">
        <v>13803.522499999999</v>
      </c>
      <c r="H18" s="307">
        <f t="shared" si="0"/>
        <v>2916443.0083333333</v>
      </c>
      <c r="I18" s="305">
        <f>+'COEF Art 14 F I '!AF19*'PART MES'!J$4</f>
        <v>996804.32638607931</v>
      </c>
      <c r="J18" s="305">
        <f>+'COEF Art 14 F I '!AF19*'PART MES'!J$5</f>
        <v>165870.53487606128</v>
      </c>
      <c r="K18" s="343">
        <f>+'COEF Art 14 F I '!AF19*'PART MES'!J$6</f>
        <v>-12297.439266530209</v>
      </c>
      <c r="L18" s="305">
        <f>+'COEF Art 14 F I '!AF19*'PART MES'!J$7</f>
        <v>260240.5265632818</v>
      </c>
      <c r="M18" s="305">
        <f>+'COEF Art 14 F I '!AF19*'PART MES'!J$8</f>
        <v>11202.732186883288</v>
      </c>
      <c r="N18" s="305">
        <f>+'COEF Art 14 F I '!AF19*'PART MES'!J$9</f>
        <v>1380.5091756505667</v>
      </c>
      <c r="O18" s="308">
        <f t="shared" si="1"/>
        <v>1423201.1899214261</v>
      </c>
      <c r="P18" s="309">
        <f t="shared" si="2"/>
        <v>4339644.1982547594</v>
      </c>
      <c r="R18" s="346">
        <v>77690.471260862527</v>
      </c>
      <c r="S18" s="347">
        <f t="shared" si="3"/>
        <v>4.2224553366781896E-3</v>
      </c>
    </row>
    <row r="19" spans="1:19" ht="12.75" customHeight="1">
      <c r="A19" s="304" t="s">
        <v>14</v>
      </c>
      <c r="B19" s="305">
        <v>12659517.890833333</v>
      </c>
      <c r="C19" s="306">
        <v>1728932.6575</v>
      </c>
      <c r="D19" s="306">
        <v>425105.72833333333</v>
      </c>
      <c r="E19" s="306">
        <v>716621.8583333334</v>
      </c>
      <c r="F19" s="306">
        <v>352447.65250000003</v>
      </c>
      <c r="G19" s="306">
        <v>75529.9375</v>
      </c>
      <c r="H19" s="307">
        <f t="shared" si="0"/>
        <v>15958155.725000001</v>
      </c>
      <c r="I19" s="305">
        <f>+'COEF Art 14 F I '!AF20*'PART MES'!J$4</f>
        <v>1432898.7679341005</v>
      </c>
      <c r="J19" s="305">
        <f>+'COEF Art 14 F I '!AF20*'PART MES'!J$5</f>
        <v>238437.65397986709</v>
      </c>
      <c r="K19" s="343">
        <f>+'COEF Art 14 F I '!AF20*'PART MES'!J$6</f>
        <v>-17677.477020631086</v>
      </c>
      <c r="L19" s="305">
        <f>+'COEF Art 14 F I '!AF20*'PART MES'!J$7</f>
        <v>374093.81160191534</v>
      </c>
      <c r="M19" s="305">
        <f>+'COEF Art 14 F I '!AF20*'PART MES'!J$8</f>
        <v>16103.843776720723</v>
      </c>
      <c r="N19" s="305">
        <f>+'COEF Art 14 F I '!AF20*'PART MES'!J$9</f>
        <v>1984.4716205066454</v>
      </c>
      <c r="O19" s="308">
        <f t="shared" si="1"/>
        <v>2045841.0718924792</v>
      </c>
      <c r="P19" s="309">
        <f t="shared" si="2"/>
        <v>18003996.796892479</v>
      </c>
      <c r="R19" s="346">
        <v>425105.72737891838</v>
      </c>
      <c r="S19" s="347">
        <f t="shared" si="3"/>
        <v>2.3104377127492394E-2</v>
      </c>
    </row>
    <row r="20" spans="1:19" ht="12.75" customHeight="1">
      <c r="A20" s="304" t="s">
        <v>15</v>
      </c>
      <c r="B20" s="305">
        <v>1605700.4100000001</v>
      </c>
      <c r="C20" s="306">
        <v>219293.33333333334</v>
      </c>
      <c r="D20" s="306">
        <v>53919.307499999995</v>
      </c>
      <c r="E20" s="306">
        <v>90894.457500000004</v>
      </c>
      <c r="F20" s="306">
        <v>44703.545833333337</v>
      </c>
      <c r="G20" s="306">
        <v>9580.0216666666656</v>
      </c>
      <c r="H20" s="307">
        <f t="shared" si="0"/>
        <v>2024091.0758333334</v>
      </c>
      <c r="I20" s="305">
        <f>+'COEF Art 14 F I '!AF21*'PART MES'!J$4</f>
        <v>207649.98600390731</v>
      </c>
      <c r="J20" s="305">
        <f>+'COEF Art 14 F I '!AF21*'PART MES'!J$5</f>
        <v>34553.435748366101</v>
      </c>
      <c r="K20" s="343">
        <f>+'COEF Art 14 F I '!AF21*'PART MES'!J$6</f>
        <v>-2561.7496072041122</v>
      </c>
      <c r="L20" s="305">
        <f>+'COEF Art 14 F I '!AF21*'PART MES'!J$7</f>
        <v>54212.186151351765</v>
      </c>
      <c r="M20" s="305">
        <f>+'COEF Art 14 F I '!AF21*'PART MES'!J$8</f>
        <v>2333.7049411148337</v>
      </c>
      <c r="N20" s="305">
        <f>+'COEF Art 14 F I '!AF21*'PART MES'!J$9</f>
        <v>287.58172834321789</v>
      </c>
      <c r="O20" s="308">
        <f t="shared" si="1"/>
        <v>296475.1449658791</v>
      </c>
      <c r="P20" s="309">
        <f t="shared" si="2"/>
        <v>2320566.2207992123</v>
      </c>
      <c r="R20" s="346">
        <v>53919.307805389741</v>
      </c>
      <c r="S20" s="347">
        <f t="shared" si="3"/>
        <v>2.93049926584181E-3</v>
      </c>
    </row>
    <row r="21" spans="1:19" ht="12.75" customHeight="1">
      <c r="A21" s="304" t="s">
        <v>338</v>
      </c>
      <c r="B21" s="305">
        <v>1125483.1491666667</v>
      </c>
      <c r="C21" s="306">
        <v>153709.21583333335</v>
      </c>
      <c r="D21" s="306">
        <v>37793.645833333336</v>
      </c>
      <c r="E21" s="306">
        <v>63710.627500000002</v>
      </c>
      <c r="F21" s="306">
        <v>31334.04416666667</v>
      </c>
      <c r="G21" s="306">
        <v>6714.9216666666662</v>
      </c>
      <c r="H21" s="307">
        <f t="shared" si="0"/>
        <v>1418745.6041666665</v>
      </c>
      <c r="I21" s="305">
        <f>+'COEF Art 14 F I '!AF22*'PART MES'!J$4</f>
        <v>139241.5330119814</v>
      </c>
      <c r="J21" s="305">
        <f>+'COEF Art 14 F I '!AF22*'PART MES'!J$5</f>
        <v>23170.111672162428</v>
      </c>
      <c r="K21" s="343">
        <f>+'COEF Art 14 F I '!AF22*'PART MES'!J$6</f>
        <v>-1717.8038359859547</v>
      </c>
      <c r="L21" s="305">
        <f>+'COEF Art 14 F I '!AF22*'PART MES'!J$7</f>
        <v>36352.460469239268</v>
      </c>
      <c r="M21" s="305">
        <f>+'COEF Art 14 F I '!AF22*'PART MES'!J$8</f>
        <v>1564.8864700253375</v>
      </c>
      <c r="N21" s="305">
        <f>+'COEF Art 14 F I '!AF22*'PART MES'!J$9</f>
        <v>192.84046915366207</v>
      </c>
      <c r="O21" s="308">
        <f t="shared" si="1"/>
        <v>198804.02825657616</v>
      </c>
      <c r="P21" s="309">
        <f t="shared" si="2"/>
        <v>1617549.6324232426</v>
      </c>
      <c r="R21" s="346">
        <v>37793.646523106101</v>
      </c>
      <c r="S21" s="347">
        <f t="shared" si="3"/>
        <v>2.0540740951124816E-3</v>
      </c>
    </row>
    <row r="22" spans="1:19" ht="12.75" customHeight="1">
      <c r="A22" s="304" t="s">
        <v>17</v>
      </c>
      <c r="B22" s="305">
        <v>9806472.2149999999</v>
      </c>
      <c r="C22" s="306">
        <v>1339287.1841666668</v>
      </c>
      <c r="D22" s="306">
        <v>329300.65333333332</v>
      </c>
      <c r="E22" s="306">
        <v>555118.48083333333</v>
      </c>
      <c r="F22" s="306">
        <v>273017.35666666663</v>
      </c>
      <c r="G22" s="306">
        <v>58507.933333333327</v>
      </c>
      <c r="H22" s="307">
        <f t="shared" si="0"/>
        <v>12361703.823333332</v>
      </c>
      <c r="I22" s="305">
        <f>+'COEF Art 14 F I '!AF23*'PART MES'!J$4</f>
        <v>1338531.5575284569</v>
      </c>
      <c r="J22" s="305">
        <f>+'COEF Art 14 F I '!AF23*'PART MES'!J$5</f>
        <v>222734.7329045794</v>
      </c>
      <c r="K22" s="343">
        <f>+'COEF Art 14 F I '!AF23*'PART MES'!J$6</f>
        <v>-16513.28159330726</v>
      </c>
      <c r="L22" s="305">
        <f>+'COEF Art 14 F I '!AF23*'PART MES'!J$7</f>
        <v>349456.90757150395</v>
      </c>
      <c r="M22" s="305">
        <f>+'COEF Art 14 F I '!AF23*'PART MES'!J$8</f>
        <v>15043.283988391482</v>
      </c>
      <c r="N22" s="305">
        <f>+'COEF Art 14 F I '!AF23*'PART MES'!J$9</f>
        <v>1853.779170246271</v>
      </c>
      <c r="O22" s="308">
        <f t="shared" si="1"/>
        <v>1911106.979569871</v>
      </c>
      <c r="P22" s="309">
        <f t="shared" si="2"/>
        <v>14272810.802903203</v>
      </c>
      <c r="R22" s="346">
        <v>329300.65239736956</v>
      </c>
      <c r="S22" s="347">
        <f t="shared" si="3"/>
        <v>1.7897398156050848E-2</v>
      </c>
    </row>
    <row r="23" spans="1:19" ht="12.75" customHeight="1">
      <c r="A23" s="304" t="s">
        <v>339</v>
      </c>
      <c r="B23" s="305">
        <v>12140474.646666666</v>
      </c>
      <c r="C23" s="306">
        <v>1658046.0075000001</v>
      </c>
      <c r="D23" s="306">
        <v>407676.29249999998</v>
      </c>
      <c r="E23" s="306">
        <v>687240.19166666665</v>
      </c>
      <c r="F23" s="306">
        <v>337997.21500000003</v>
      </c>
      <c r="G23" s="306">
        <v>72433.191666666666</v>
      </c>
      <c r="H23" s="307">
        <f t="shared" si="0"/>
        <v>15303867.545</v>
      </c>
      <c r="I23" s="305">
        <f>+'COEF Art 14 F I '!AF24*'PART MES'!J$4</f>
        <v>5384111.7572549637</v>
      </c>
      <c r="J23" s="305">
        <f>+'COEF Art 14 F I '!AF24*'PART MES'!J$5</f>
        <v>895928.5923709682</v>
      </c>
      <c r="K23" s="343">
        <f>+'COEF Art 14 F I '!AF24*'PART MES'!J$6</f>
        <v>-66423.0537392447</v>
      </c>
      <c r="L23" s="305">
        <f>+'COEF Art 14 F I '!AF24*'PART MES'!J$7</f>
        <v>1405656.0968826429</v>
      </c>
      <c r="M23" s="305">
        <f>+'COEF Art 14 F I '!AF24*'PART MES'!J$8</f>
        <v>60510.132715269952</v>
      </c>
      <c r="N23" s="305">
        <f>+'COEF Art 14 F I '!AF24*'PART MES'!J$9</f>
        <v>7456.644686290937</v>
      </c>
      <c r="O23" s="308">
        <f t="shared" si="1"/>
        <v>7687240.1701708911</v>
      </c>
      <c r="P23" s="309">
        <f t="shared" si="2"/>
        <v>22991107.71517089</v>
      </c>
      <c r="R23" s="346">
        <v>407676.2913277577</v>
      </c>
      <c r="S23" s="347">
        <f t="shared" si="3"/>
        <v>2.215709216351781E-2</v>
      </c>
    </row>
    <row r="24" spans="1:19" ht="12.75" customHeight="1">
      <c r="A24" s="304" t="s">
        <v>19</v>
      </c>
      <c r="B24" s="305">
        <v>1884807.3591666666</v>
      </c>
      <c r="C24" s="306">
        <v>257411.46083333332</v>
      </c>
      <c r="D24" s="306">
        <v>63291.700000000004</v>
      </c>
      <c r="E24" s="306">
        <v>106693.96416666667</v>
      </c>
      <c r="F24" s="306">
        <v>52474.030833333331</v>
      </c>
      <c r="G24" s="306">
        <v>11245.245000000001</v>
      </c>
      <c r="H24" s="307">
        <f t="shared" si="0"/>
        <v>2375923.7600000002</v>
      </c>
      <c r="I24" s="305">
        <f>+'COEF Art 14 F I '!AF25*'PART MES'!J$4</f>
        <v>382060.53700866684</v>
      </c>
      <c r="J24" s="305">
        <f>+'COEF Art 14 F I '!AF25*'PART MES'!J$5</f>
        <v>63575.75298496196</v>
      </c>
      <c r="K24" s="343">
        <f>+'COEF Art 14 F I '!AF25*'PART MES'!J$6</f>
        <v>-4713.4288301455872</v>
      </c>
      <c r="L24" s="305">
        <f>+'COEF Art 14 F I '!AF25*'PART MES'!J$7</f>
        <v>99746.392243963492</v>
      </c>
      <c r="M24" s="305">
        <f>+'COEF Art 14 F I '!AF25*'PART MES'!J$8</f>
        <v>4293.8435979732512</v>
      </c>
      <c r="N24" s="305">
        <f>+'COEF Art 14 F I '!AF25*'PART MES'!J$9</f>
        <v>529.12900057996114</v>
      </c>
      <c r="O24" s="308">
        <f t="shared" si="1"/>
        <v>545492.22600599984</v>
      </c>
      <c r="P24" s="309">
        <f t="shared" si="2"/>
        <v>2921415.9860060001</v>
      </c>
      <c r="R24" s="346">
        <v>63291.699732990994</v>
      </c>
      <c r="S24" s="347">
        <f t="shared" si="3"/>
        <v>3.4398861400603939E-3</v>
      </c>
    </row>
    <row r="25" spans="1:19" ht="12.75" customHeight="1">
      <c r="A25" s="304" t="s">
        <v>20</v>
      </c>
      <c r="B25" s="305">
        <v>25764201.137499999</v>
      </c>
      <c r="C25" s="306">
        <v>3518662.3325</v>
      </c>
      <c r="D25" s="306">
        <v>865160.07833333325</v>
      </c>
      <c r="E25" s="306">
        <v>1458443.3508333333</v>
      </c>
      <c r="F25" s="306">
        <v>717288.94416666671</v>
      </c>
      <c r="G25" s="306">
        <v>153715.845</v>
      </c>
      <c r="H25" s="307">
        <f t="shared" si="0"/>
        <v>32477471.688333333</v>
      </c>
      <c r="I25" s="305">
        <f>+'COEF Art 14 F I '!AF26*'PART MES'!J$4</f>
        <v>7452514.9993468244</v>
      </c>
      <c r="J25" s="305">
        <f>+'COEF Art 14 F I '!AF26*'PART MES'!J$5</f>
        <v>1240115.6539871842</v>
      </c>
      <c r="K25" s="343">
        <f>+'COEF Art 14 F I '!AF26*'PART MES'!J$6</f>
        <v>-91940.66293797025</v>
      </c>
      <c r="L25" s="305">
        <f>+'COEF Art 14 F I '!AF26*'PART MES'!J$7</f>
        <v>1945664.1351891493</v>
      </c>
      <c r="M25" s="305">
        <f>+'COEF Art 14 F I '!AF26*'PART MES'!J$8</f>
        <v>83756.187093510496</v>
      </c>
      <c r="N25" s="305">
        <f>+'COEF Art 14 F I '!AF26*'PART MES'!J$9</f>
        <v>10321.248680342253</v>
      </c>
      <c r="O25" s="308">
        <f t="shared" si="1"/>
        <v>10640431.56135904</v>
      </c>
      <c r="P25" s="309">
        <f t="shared" si="2"/>
        <v>43117903.249692373</v>
      </c>
      <c r="R25" s="346">
        <v>865160.0785520327</v>
      </c>
      <c r="S25" s="347">
        <f t="shared" si="3"/>
        <v>4.7021207768155771E-2</v>
      </c>
    </row>
    <row r="26" spans="1:19" s="1" customFormat="1" ht="12.75" customHeight="1">
      <c r="A26" s="304" t="s">
        <v>340</v>
      </c>
      <c r="B26" s="305">
        <v>3803986.9175</v>
      </c>
      <c r="C26" s="306">
        <v>519517.19416666665</v>
      </c>
      <c r="D26" s="306">
        <v>127737.61583333333</v>
      </c>
      <c r="E26" s="306">
        <v>215333.64833333332</v>
      </c>
      <c r="F26" s="306">
        <v>105905.00166666666</v>
      </c>
      <c r="G26" s="306">
        <v>22695.563333333335</v>
      </c>
      <c r="H26" s="307">
        <f t="shared" si="0"/>
        <v>4795175.9408333339</v>
      </c>
      <c r="I26" s="305">
        <f>+'COEF Art 14 F I '!AF27*'PART MES'!J$4</f>
        <v>609004.22257397324</v>
      </c>
      <c r="J26" s="305">
        <f>+'COEF Art 14 F I '!AF27*'PART MES'!J$5</f>
        <v>101339.70476067101</v>
      </c>
      <c r="K26" s="343">
        <f>+'COEF Art 14 F I '!AF27*'PART MES'!J$6</f>
        <v>-7513.2021821333765</v>
      </c>
      <c r="L26" s="305">
        <f>+'COEF Art 14 F I '!AF27*'PART MES'!J$7</f>
        <v>158995.67785435947</v>
      </c>
      <c r="M26" s="305">
        <f>+'COEF Art 14 F I '!AF27*'PART MES'!J$8</f>
        <v>6844.3836223226908</v>
      </c>
      <c r="N26" s="305">
        <f>+'COEF Art 14 F I '!AF27*'PART MES'!J$9</f>
        <v>843.43124825852601</v>
      </c>
      <c r="O26" s="308">
        <f t="shared" si="1"/>
        <v>869514.21787745168</v>
      </c>
      <c r="P26" s="309">
        <f t="shared" si="2"/>
        <v>5664690.1587107852</v>
      </c>
      <c r="R26" s="346">
        <v>127737.61513930216</v>
      </c>
      <c r="S26" s="347">
        <f t="shared" si="3"/>
        <v>6.9425035784433852E-3</v>
      </c>
    </row>
    <row r="27" spans="1:19" ht="12.75" customHeight="1">
      <c r="A27" s="304" t="s">
        <v>22</v>
      </c>
      <c r="B27" s="305">
        <v>619383.84083333332</v>
      </c>
      <c r="C27" s="306">
        <v>84590.342499999999</v>
      </c>
      <c r="D27" s="306">
        <v>20798.865833333333</v>
      </c>
      <c r="E27" s="306">
        <v>35061.682500000003</v>
      </c>
      <c r="F27" s="306">
        <v>17243.9725</v>
      </c>
      <c r="G27" s="306">
        <v>3695.4033333333332</v>
      </c>
      <c r="H27" s="307">
        <f t="shared" si="0"/>
        <v>780774.10750000004</v>
      </c>
      <c r="I27" s="305">
        <f>+'COEF Art 14 F I '!AF28*'PART MES'!J$4</f>
        <v>121174.46393369575</v>
      </c>
      <c r="J27" s="305">
        <f>+'COEF Art 14 F I '!AF28*'PART MES'!J$5</f>
        <v>20163.709781308997</v>
      </c>
      <c r="K27" s="343">
        <f>+'COEF Art 14 F I '!AF28*'PART MES'!J$6</f>
        <v>-1494.9128644750924</v>
      </c>
      <c r="L27" s="305">
        <f>+'COEF Art 14 F I '!AF28*'PART MES'!J$7</f>
        <v>31635.603363056161</v>
      </c>
      <c r="M27" s="305">
        <f>+'COEF Art 14 F I '!AF28*'PART MES'!J$8</f>
        <v>1361.8370540785197</v>
      </c>
      <c r="N27" s="305">
        <f>+'COEF Art 14 F I '!AF28*'PART MES'!J$9</f>
        <v>167.81875327677329</v>
      </c>
      <c r="O27" s="308">
        <f t="shared" si="1"/>
        <v>173008.52002094113</v>
      </c>
      <c r="P27" s="309">
        <f t="shared" si="2"/>
        <v>953782.6275209412</v>
      </c>
      <c r="R27" s="346">
        <v>20798.86541523465</v>
      </c>
      <c r="S27" s="347">
        <f t="shared" si="3"/>
        <v>1.1304125054735054E-3</v>
      </c>
    </row>
    <row r="28" spans="1:19" ht="12.75" customHeight="1">
      <c r="A28" s="304" t="s">
        <v>23</v>
      </c>
      <c r="B28" s="305">
        <v>2829466.8350000004</v>
      </c>
      <c r="C28" s="306">
        <v>386425.27</v>
      </c>
      <c r="D28" s="306">
        <v>95013.299166666679</v>
      </c>
      <c r="E28" s="306">
        <v>160168.64166666666</v>
      </c>
      <c r="F28" s="306">
        <v>78773.848333333342</v>
      </c>
      <c r="G28" s="306">
        <v>16881.326666666668</v>
      </c>
      <c r="H28" s="307">
        <f t="shared" si="0"/>
        <v>3566729.2208333337</v>
      </c>
      <c r="I28" s="305">
        <f>+'COEF Art 14 F I '!AF29*'PART MES'!J$4</f>
        <v>347371.8442194658</v>
      </c>
      <c r="J28" s="305">
        <f>+'COEF Art 14 F I '!AF29*'PART MES'!J$5</f>
        <v>57803.474640267472</v>
      </c>
      <c r="K28" s="343">
        <f>+'COEF Art 14 F I '!AF29*'PART MES'!J$6</f>
        <v>-4285.4791498336044</v>
      </c>
      <c r="L28" s="305">
        <f>+'COEF Art 14 F I '!AF29*'PART MES'!J$7</f>
        <v>90690.047444595999</v>
      </c>
      <c r="M28" s="305">
        <f>+'COEF Art 14 F I '!AF29*'PART MES'!J$8</f>
        <v>3903.9896166614026</v>
      </c>
      <c r="N28" s="305">
        <f>+'COEF Art 14 F I '!AF29*'PART MES'!J$9</f>
        <v>481.08741667107688</v>
      </c>
      <c r="O28" s="308">
        <f t="shared" si="1"/>
        <v>495964.96418782818</v>
      </c>
      <c r="P28" s="309">
        <f t="shared" si="2"/>
        <v>4062694.185021162</v>
      </c>
      <c r="R28" s="346">
        <v>95013.298428436465</v>
      </c>
      <c r="S28" s="347">
        <f t="shared" si="3"/>
        <v>5.163946137711907E-3</v>
      </c>
    </row>
    <row r="29" spans="1:19" ht="12.75" customHeight="1">
      <c r="A29" s="304" t="s">
        <v>24</v>
      </c>
      <c r="B29" s="305">
        <v>2813963.7708333335</v>
      </c>
      <c r="C29" s="306">
        <v>384307.9891666667</v>
      </c>
      <c r="D29" s="306">
        <v>94492.707500000004</v>
      </c>
      <c r="E29" s="306">
        <v>159291.05416666667</v>
      </c>
      <c r="F29" s="306">
        <v>78342.235000000001</v>
      </c>
      <c r="G29" s="306">
        <v>16788.830833333333</v>
      </c>
      <c r="H29" s="307">
        <f t="shared" si="0"/>
        <v>3547186.5875000004</v>
      </c>
      <c r="I29" s="305">
        <f>+'COEF Art 14 F I '!AF30*'PART MES'!J$4</f>
        <v>1256979.0071393263</v>
      </c>
      <c r="J29" s="305">
        <f>+'COEF Art 14 F I '!AF30*'PART MES'!J$5</f>
        <v>209164.20075952454</v>
      </c>
      <c r="K29" s="343">
        <f>+'COEF Art 14 F I '!AF30*'PART MES'!J$6</f>
        <v>-15507.178881978796</v>
      </c>
      <c r="L29" s="305">
        <f>+'COEF Art 14 F I '!AF30*'PART MES'!J$7</f>
        <v>328165.5888100866</v>
      </c>
      <c r="M29" s="305">
        <f>+'COEF Art 14 F I '!AF30*'PART MES'!J$8</f>
        <v>14126.743643428254</v>
      </c>
      <c r="N29" s="305">
        <f>+'COEF Art 14 F I '!AF30*'PART MES'!J$9</f>
        <v>1740.8341908458763</v>
      </c>
      <c r="O29" s="308">
        <f t="shared" si="1"/>
        <v>1794669.1956612328</v>
      </c>
      <c r="P29" s="309">
        <f t="shared" si="2"/>
        <v>5341855.7831612332</v>
      </c>
      <c r="R29" s="346">
        <v>94492.706666042926</v>
      </c>
      <c r="S29" s="347">
        <f t="shared" si="3"/>
        <v>5.1356521213457504E-3</v>
      </c>
    </row>
    <row r="30" spans="1:19" ht="12.75" customHeight="1">
      <c r="A30" s="304" t="s">
        <v>25</v>
      </c>
      <c r="B30" s="305">
        <v>44064889.94833333</v>
      </c>
      <c r="C30" s="306">
        <v>6018019.6391666671</v>
      </c>
      <c r="D30" s="306">
        <v>1479695.9325000001</v>
      </c>
      <c r="E30" s="306">
        <v>2494396.9899999998</v>
      </c>
      <c r="F30" s="306">
        <v>1226789.7691666668</v>
      </c>
      <c r="G30" s="306">
        <v>262902.45750000002</v>
      </c>
      <c r="H30" s="307">
        <f t="shared" si="0"/>
        <v>55546694.736666664</v>
      </c>
      <c r="I30" s="305">
        <f>+'COEF Art 14 F I '!AF31*'PART MES'!J$4</f>
        <v>9655385.9495326634</v>
      </c>
      <c r="J30" s="305">
        <f>+'COEF Art 14 F I '!AF31*'PART MES'!J$5</f>
        <v>1606678.4518183204</v>
      </c>
      <c r="K30" s="343">
        <f>+'COEF Art 14 F I '!AF31*'PART MES'!J$6</f>
        <v>-119117.18194459197</v>
      </c>
      <c r="L30" s="305">
        <f>+'COEF Art 14 F I '!AF31*'PART MES'!J$7</f>
        <v>2520778.3084048056</v>
      </c>
      <c r="M30" s="305">
        <f>+'COEF Art 14 F I '!AF31*'PART MES'!J$8</f>
        <v>108513.4766075598</v>
      </c>
      <c r="N30" s="305">
        <f>+'COEF Art 14 F I '!AF31*'PART MES'!J$9</f>
        <v>13372.081706449895</v>
      </c>
      <c r="O30" s="308">
        <f t="shared" si="1"/>
        <v>13785611.086125206</v>
      </c>
      <c r="P30" s="309">
        <f t="shared" si="2"/>
        <v>69332305.822791874</v>
      </c>
      <c r="R30" s="346">
        <v>1479695.9318222941</v>
      </c>
      <c r="S30" s="347">
        <f t="shared" si="3"/>
        <v>8.0421059141284029E-2</v>
      </c>
    </row>
    <row r="31" spans="1:19" ht="12.75" customHeight="1">
      <c r="A31" s="304" t="s">
        <v>217</v>
      </c>
      <c r="B31" s="305">
        <v>1134652.82</v>
      </c>
      <c r="C31" s="306">
        <v>154961.53416666665</v>
      </c>
      <c r="D31" s="306">
        <v>38101.5625</v>
      </c>
      <c r="E31" s="306">
        <v>64229.698333333334</v>
      </c>
      <c r="F31" s="306">
        <v>31589.3325</v>
      </c>
      <c r="G31" s="306">
        <v>6769.63</v>
      </c>
      <c r="H31" s="307">
        <f t="shared" si="0"/>
        <v>1430304.5774999999</v>
      </c>
      <c r="I31" s="305">
        <f>+'COEF Art 14 F I '!AF32*'PART MES'!J$4</f>
        <v>126875.7081912704</v>
      </c>
      <c r="J31" s="305">
        <f>+'COEF Art 14 F I '!AF32*'PART MES'!J$5</f>
        <v>21112.409951874575</v>
      </c>
      <c r="K31" s="343">
        <f>+'COEF Art 14 F I '!AF32*'PART MES'!J$6</f>
        <v>-1565.2483386953593</v>
      </c>
      <c r="L31" s="305">
        <f>+'COEF Art 14 F I '!AF32*'PART MES'!J$7</f>
        <v>33124.054775618002</v>
      </c>
      <c r="M31" s="305">
        <f>+'COEF Art 14 F I '!AF32*'PART MES'!J$8</f>
        <v>1425.9113270917344</v>
      </c>
      <c r="N31" s="305">
        <f>+'COEF Art 14 F I '!AF32*'PART MES'!J$9</f>
        <v>175.71460585472298</v>
      </c>
      <c r="O31" s="308">
        <f t="shared" si="1"/>
        <v>181148.55051301411</v>
      </c>
      <c r="P31" s="309">
        <f t="shared" si="2"/>
        <v>1611453.1280130141</v>
      </c>
      <c r="R31" s="346">
        <v>38101.563498854877</v>
      </c>
      <c r="S31" s="347">
        <f t="shared" si="3"/>
        <v>2.0708092964364464E-3</v>
      </c>
    </row>
    <row r="32" spans="1:19" ht="12.75" customHeight="1">
      <c r="A32" s="304" t="s">
        <v>27</v>
      </c>
      <c r="B32" s="305">
        <v>1953129.38</v>
      </c>
      <c r="C32" s="306">
        <v>266742.32</v>
      </c>
      <c r="D32" s="306">
        <v>65585.948333333334</v>
      </c>
      <c r="E32" s="306">
        <v>110561.49333333333</v>
      </c>
      <c r="F32" s="306">
        <v>54376.151666666665</v>
      </c>
      <c r="G32" s="306">
        <v>11652.871666666666</v>
      </c>
      <c r="H32" s="307">
        <f t="shared" si="0"/>
        <v>2462048.1649999996</v>
      </c>
      <c r="I32" s="305">
        <f>+'COEF Art 14 F I '!AF33*'PART MES'!J$4</f>
        <v>240616.62038417943</v>
      </c>
      <c r="J32" s="305">
        <f>+'COEF Art 14 F I '!AF33*'PART MES'!J$5</f>
        <v>40039.159609080336</v>
      </c>
      <c r="K32" s="343">
        <f>+'COEF Art 14 F I '!AF33*'PART MES'!J$6</f>
        <v>-2968.4544873716195</v>
      </c>
      <c r="L32" s="305">
        <f>+'COEF Art 14 F I '!AF33*'PART MES'!J$7</f>
        <v>62818.944833113666</v>
      </c>
      <c r="M32" s="305">
        <f>+'COEF Art 14 F I '!AF33*'PART MES'!J$8</f>
        <v>2704.2053154501327</v>
      </c>
      <c r="N32" s="305">
        <f>+'COEF Art 14 F I '!AF33*'PART MES'!J$9</f>
        <v>333.23837333118922</v>
      </c>
      <c r="O32" s="308">
        <f t="shared" si="1"/>
        <v>343543.71402778313</v>
      </c>
      <c r="P32" s="309">
        <f t="shared" si="2"/>
        <v>2805591.8790277829</v>
      </c>
      <c r="R32" s="346">
        <v>65585.948282056095</v>
      </c>
      <c r="S32" s="347">
        <f t="shared" si="3"/>
        <v>3.56457790563276E-3</v>
      </c>
    </row>
    <row r="33" spans="1:19" ht="12.75" customHeight="1">
      <c r="A33" s="304" t="s">
        <v>28</v>
      </c>
      <c r="B33" s="305">
        <v>1120947.5666666667</v>
      </c>
      <c r="C33" s="306">
        <v>153089.78333333333</v>
      </c>
      <c r="D33" s="306">
        <v>37641.340833333335</v>
      </c>
      <c r="E33" s="306">
        <v>63453.880000000005</v>
      </c>
      <c r="F33" s="306">
        <v>31207.771666666667</v>
      </c>
      <c r="G33" s="306">
        <v>6687.8616666666667</v>
      </c>
      <c r="H33" s="307">
        <f t="shared" si="0"/>
        <v>1413028.2041666666</v>
      </c>
      <c r="I33" s="305">
        <f>+'COEF Art 14 F I '!AF34*'PART MES'!J$4</f>
        <v>179217.18736983434</v>
      </c>
      <c r="J33" s="305">
        <f>+'COEF Art 14 F I '!AF34*'PART MES'!J$5</f>
        <v>29822.152594173236</v>
      </c>
      <c r="K33" s="343">
        <f>+'COEF Art 14 F I '!AF34*'PART MES'!J$6</f>
        <v>-2210.9780413867206</v>
      </c>
      <c r="L33" s="305">
        <f>+'COEF Art 14 F I '!AF34*'PART MES'!J$7</f>
        <v>46789.097895881052</v>
      </c>
      <c r="M33" s="305">
        <f>+'COEF Art 14 F I '!AF34*'PART MES'!J$8</f>
        <v>2014.1587473539028</v>
      </c>
      <c r="N33" s="305">
        <f>+'COEF Art 14 F I '!AF34*'PART MES'!J$9</f>
        <v>248.20415105473438</v>
      </c>
      <c r="O33" s="308">
        <f t="shared" si="1"/>
        <v>255879.82271691054</v>
      </c>
      <c r="P33" s="309">
        <f t="shared" si="2"/>
        <v>1668908.0268835772</v>
      </c>
      <c r="R33" s="346">
        <v>37641.341349352639</v>
      </c>
      <c r="S33" s="347">
        <f t="shared" si="3"/>
        <v>2.0457963516095539E-3</v>
      </c>
    </row>
    <row r="34" spans="1:19" ht="12.75" customHeight="1">
      <c r="A34" s="304" t="s">
        <v>29</v>
      </c>
      <c r="B34" s="305">
        <v>1563598.0975000001</v>
      </c>
      <c r="C34" s="306">
        <v>213543.34666666668</v>
      </c>
      <c r="D34" s="306">
        <v>52505.515000000007</v>
      </c>
      <c r="E34" s="306">
        <v>88511.156666666662</v>
      </c>
      <c r="F34" s="306">
        <v>43531.395833333336</v>
      </c>
      <c r="G34" s="306">
        <v>9328.8283333333329</v>
      </c>
      <c r="H34" s="307">
        <f t="shared" si="0"/>
        <v>1971018.34</v>
      </c>
      <c r="I34" s="305">
        <f>+'COEF Art 14 F I '!AF35*'PART MES'!J$4</f>
        <v>213336.66143690029</v>
      </c>
      <c r="J34" s="305">
        <f>+'COEF Art 14 F I '!AF35*'PART MES'!J$5</f>
        <v>35499.711632979153</v>
      </c>
      <c r="K34" s="343">
        <f>+'COEF Art 14 F I '!AF35*'PART MES'!J$6</f>
        <v>-2631.9053478189608</v>
      </c>
      <c r="L34" s="305">
        <f>+'COEF Art 14 F I '!AF35*'PART MES'!J$7</f>
        <v>55696.834010417522</v>
      </c>
      <c r="M34" s="305">
        <f>+'COEF Art 14 F I '!AF35*'PART MES'!J$8</f>
        <v>2397.6154802479418</v>
      </c>
      <c r="N34" s="305">
        <f>+'COEF Art 14 F I '!AF35*'PART MES'!J$9</f>
        <v>295.457404046448</v>
      </c>
      <c r="O34" s="308">
        <f t="shared" si="1"/>
        <v>304594.3746167724</v>
      </c>
      <c r="P34" s="309">
        <f t="shared" si="2"/>
        <v>2275612.7146167727</v>
      </c>
      <c r="R34" s="346">
        <v>52505.514683049689</v>
      </c>
      <c r="S34" s="347">
        <f t="shared" si="3"/>
        <v>2.8536600059235737E-3</v>
      </c>
    </row>
    <row r="35" spans="1:19" ht="12.75" customHeight="1">
      <c r="A35" s="304" t="s">
        <v>30</v>
      </c>
      <c r="B35" s="305">
        <v>1490128.9891666668</v>
      </c>
      <c r="C35" s="306">
        <v>203509.54083333336</v>
      </c>
      <c r="D35" s="306">
        <v>50038.427499999998</v>
      </c>
      <c r="E35" s="306">
        <v>84352.264999999999</v>
      </c>
      <c r="F35" s="306">
        <v>41485.976666666662</v>
      </c>
      <c r="G35" s="306">
        <v>8890.4925000000003</v>
      </c>
      <c r="H35" s="307">
        <f t="shared" si="0"/>
        <v>1878405.6916666664</v>
      </c>
      <c r="I35" s="305">
        <f>+'COEF Art 14 F I '!AF36*'PART MES'!J$4</f>
        <v>221300.35887876523</v>
      </c>
      <c r="J35" s="305">
        <f>+'COEF Art 14 F I '!AF36*'PART MES'!J$5</f>
        <v>36824.889222308397</v>
      </c>
      <c r="K35" s="343">
        <f>+'COEF Art 14 F I '!AF36*'PART MES'!J$6</f>
        <v>-2730.152398956282</v>
      </c>
      <c r="L35" s="305">
        <f>+'COEF Art 14 F I '!AF36*'PART MES'!J$7</f>
        <v>57775.955018223911</v>
      </c>
      <c r="M35" s="305">
        <f>+'COEF Art 14 F I '!AF36*'PART MES'!J$8</f>
        <v>2487.1166664857974</v>
      </c>
      <c r="N35" s="305">
        <f>+'COEF Art 14 F I '!AF36*'PART MES'!J$9</f>
        <v>306.48660717045345</v>
      </c>
      <c r="O35" s="308">
        <f t="shared" si="1"/>
        <v>315964.65399399749</v>
      </c>
      <c r="P35" s="309">
        <f t="shared" si="2"/>
        <v>2194370.3456606641</v>
      </c>
      <c r="R35" s="346">
        <v>50038.427262133882</v>
      </c>
      <c r="S35" s="347">
        <f t="shared" si="3"/>
        <v>2.7195744961122136E-3</v>
      </c>
    </row>
    <row r="36" spans="1:19" ht="12.75" customHeight="1">
      <c r="A36" s="304" t="s">
        <v>341</v>
      </c>
      <c r="B36" s="305">
        <v>13819404.328333333</v>
      </c>
      <c r="C36" s="306">
        <v>1887340.3916666666</v>
      </c>
      <c r="D36" s="306">
        <v>464054.63416666671</v>
      </c>
      <c r="E36" s="306">
        <v>782279.96499999997</v>
      </c>
      <c r="F36" s="306">
        <v>384739.5025</v>
      </c>
      <c r="G36" s="306">
        <v>82450.117500000008</v>
      </c>
      <c r="H36" s="307">
        <f t="shared" si="0"/>
        <v>17420268.939166669</v>
      </c>
      <c r="I36" s="305">
        <f>+'COEF Art 14 F I '!AF37*'PART MES'!J$4</f>
        <v>6796403.3153194329</v>
      </c>
      <c r="J36" s="305">
        <f>+'COEF Art 14 F I '!AF37*'PART MES'!J$5</f>
        <v>1130937.1591840778</v>
      </c>
      <c r="K36" s="343">
        <f>+'COEF Art 14 F I '!AF37*'PART MES'!J$6</f>
        <v>-83846.302417244908</v>
      </c>
      <c r="L36" s="305">
        <f>+'COEF Art 14 F I '!AF37*'PART MES'!J$7</f>
        <v>1774369.8845365124</v>
      </c>
      <c r="M36" s="305">
        <f>+'COEF Art 14 F I '!AF37*'PART MES'!J$8</f>
        <v>76382.379329761912</v>
      </c>
      <c r="N36" s="305">
        <f>+'COEF Art 14 F I '!AF37*'PART MES'!J$9</f>
        <v>9412.5766610952778</v>
      </c>
      <c r="O36" s="308">
        <f t="shared" si="1"/>
        <v>9703659.0126136355</v>
      </c>
      <c r="P36" s="309">
        <f t="shared" si="2"/>
        <v>27123927.951780304</v>
      </c>
      <c r="R36" s="346">
        <v>464054.63280820294</v>
      </c>
      <c r="S36" s="347">
        <f t="shared" si="3"/>
        <v>2.5221239220340908E-2</v>
      </c>
    </row>
    <row r="37" spans="1:19" ht="12.75" customHeight="1">
      <c r="A37" s="304" t="s">
        <v>32</v>
      </c>
      <c r="B37" s="305">
        <v>2664241.8000000003</v>
      </c>
      <c r="C37" s="306">
        <v>363860.1958333333</v>
      </c>
      <c r="D37" s="306">
        <v>89465.054166666654</v>
      </c>
      <c r="E37" s="306">
        <v>150815.68833333332</v>
      </c>
      <c r="F37" s="306">
        <v>74173.896666666667</v>
      </c>
      <c r="G37" s="306">
        <v>15895.551666666666</v>
      </c>
      <c r="H37" s="307">
        <f t="shared" si="0"/>
        <v>3358452.186666667</v>
      </c>
      <c r="I37" s="305">
        <f>+'COEF Art 14 F I '!AF38*'PART MES'!J$4</f>
        <v>529380.43138043769</v>
      </c>
      <c r="J37" s="305">
        <f>+'COEF Art 14 F I '!AF38*'PART MES'!J$5</f>
        <v>88090.122586389625</v>
      </c>
      <c r="K37" s="343">
        <f>+'COEF Art 14 F I '!AF38*'PART MES'!J$6</f>
        <v>-6530.8943104135888</v>
      </c>
      <c r="L37" s="305">
        <f>+'COEF Art 14 F I '!AF38*'PART MES'!J$7</f>
        <v>138207.90958463712</v>
      </c>
      <c r="M37" s="305">
        <f>+'COEF Art 14 F I '!AF38*'PART MES'!J$8</f>
        <v>5949.5199215606153</v>
      </c>
      <c r="N37" s="305">
        <f>+'COEF Art 14 F I '!AF38*'PART MES'!J$9</f>
        <v>733.15747492802564</v>
      </c>
      <c r="O37" s="308">
        <f t="shared" si="1"/>
        <v>755830.24663753959</v>
      </c>
      <c r="P37" s="309">
        <f t="shared" si="2"/>
        <v>4114282.4333042065</v>
      </c>
      <c r="R37" s="346">
        <v>89465.052620637187</v>
      </c>
      <c r="S37" s="347">
        <f t="shared" si="3"/>
        <v>4.8624005332106486E-3</v>
      </c>
    </row>
    <row r="38" spans="1:19" s="1" customFormat="1" ht="12.75" customHeight="1">
      <c r="A38" s="304" t="s">
        <v>33</v>
      </c>
      <c r="B38" s="305">
        <v>9768195.6783333328</v>
      </c>
      <c r="C38" s="306">
        <v>1334059.69</v>
      </c>
      <c r="D38" s="306">
        <v>328015.33</v>
      </c>
      <c r="E38" s="306">
        <v>552951.74749999994</v>
      </c>
      <c r="F38" s="306">
        <v>271951.71833333332</v>
      </c>
      <c r="G38" s="306">
        <v>58279.565833333334</v>
      </c>
      <c r="H38" s="307">
        <f t="shared" si="0"/>
        <v>12313453.73</v>
      </c>
      <c r="I38" s="305">
        <f>+'COEF Art 14 F I '!AF39*'PART MES'!J$4</f>
        <v>1455468.1850755464</v>
      </c>
      <c r="J38" s="305">
        <f>+'COEF Art 14 F I '!AF39*'PART MES'!J$5</f>
        <v>242193.25695428939</v>
      </c>
      <c r="K38" s="343">
        <f>+'COEF Art 14 F I '!AF39*'PART MES'!J$6</f>
        <v>-17955.912847233245</v>
      </c>
      <c r="L38" s="305">
        <f>+'COEF Art 14 F I '!AF39*'PART MES'!J$7</f>
        <v>379986.11849268753</v>
      </c>
      <c r="M38" s="305">
        <f>+'COEF Art 14 F I '!AF39*'PART MES'!J$8</f>
        <v>16357.493494279975</v>
      </c>
      <c r="N38" s="305">
        <f>+'COEF Art 14 F I '!AF39*'PART MES'!J$9</f>
        <v>2015.7287956894741</v>
      </c>
      <c r="O38" s="308">
        <f t="shared" si="1"/>
        <v>2078064.8699652595</v>
      </c>
      <c r="P38" s="309">
        <f t="shared" si="2"/>
        <v>14391518.599965259</v>
      </c>
      <c r="R38" s="346">
        <v>328015.3308250329</v>
      </c>
      <c r="S38" s="347">
        <f t="shared" si="3"/>
        <v>1.7827541288865201E-2</v>
      </c>
    </row>
    <row r="39" spans="1:19" ht="12.75" customHeight="1">
      <c r="A39" s="304" t="s">
        <v>342</v>
      </c>
      <c r="B39" s="305">
        <v>2084203.2958333334</v>
      </c>
      <c r="C39" s="306">
        <v>284643.315</v>
      </c>
      <c r="D39" s="306">
        <v>69987.401666666658</v>
      </c>
      <c r="E39" s="306">
        <v>117981.24166666665</v>
      </c>
      <c r="F39" s="306">
        <v>58025.318333333329</v>
      </c>
      <c r="G39" s="306">
        <v>12434.8925</v>
      </c>
      <c r="H39" s="307">
        <f t="shared" si="0"/>
        <v>2627275.4650000003</v>
      </c>
      <c r="I39" s="305">
        <f>+'COEF Art 14 F I '!AF40*'PART MES'!J$4</f>
        <v>271060.6046646444</v>
      </c>
      <c r="J39" s="305">
        <f>+'COEF Art 14 F I '!AF40*'PART MES'!J$5</f>
        <v>45105.108685231578</v>
      </c>
      <c r="K39" s="343">
        <f>+'COEF Art 14 F I '!AF40*'PART MES'!J$6</f>
        <v>-3344.037776699372</v>
      </c>
      <c r="L39" s="305">
        <f>+'COEF Art 14 F I '!AF40*'PART MES'!J$7</f>
        <v>70767.103052446924</v>
      </c>
      <c r="M39" s="305">
        <f>+'COEF Art 14 F I '!AF40*'PART MES'!J$8</f>
        <v>3046.3545152155807</v>
      </c>
      <c r="N39" s="305">
        <f>+'COEF Art 14 F I '!AF40*'PART MES'!J$9</f>
        <v>375.40131196420759</v>
      </c>
      <c r="O39" s="308">
        <f t="shared" si="1"/>
        <v>387010.53445280332</v>
      </c>
      <c r="P39" s="309">
        <f t="shared" si="2"/>
        <v>3014285.9994528037</v>
      </c>
      <c r="R39" s="346">
        <v>69987.401504864523</v>
      </c>
      <c r="S39" s="347">
        <f t="shared" si="3"/>
        <v>3.8037956545814555E-3</v>
      </c>
    </row>
    <row r="40" spans="1:19" ht="12.75" customHeight="1">
      <c r="A40" s="304" t="s">
        <v>35</v>
      </c>
      <c r="B40" s="305">
        <v>2003343.1266666667</v>
      </c>
      <c r="C40" s="306">
        <v>273600.10000000003</v>
      </c>
      <c r="D40" s="306">
        <v>67272.122499999998</v>
      </c>
      <c r="E40" s="306">
        <v>113403.96083333333</v>
      </c>
      <c r="F40" s="306">
        <v>55774.129166666673</v>
      </c>
      <c r="G40" s="306">
        <v>11952.46</v>
      </c>
      <c r="H40" s="307">
        <f t="shared" si="0"/>
        <v>2525345.8991666669</v>
      </c>
      <c r="I40" s="305">
        <f>+'COEF Art 14 F I '!AF41*'PART MES'!J$4</f>
        <v>49985.303365345797</v>
      </c>
      <c r="J40" s="305">
        <f>+'COEF Art 14 F I '!AF41*'PART MES'!J$5</f>
        <v>8317.6695623016531</v>
      </c>
      <c r="K40" s="343">
        <f>+'COEF Art 14 F I '!AF41*'PART MES'!J$6</f>
        <v>-616.66188246091906</v>
      </c>
      <c r="L40" s="305">
        <f>+'COEF Art 14 F I '!AF41*'PART MES'!J$7</f>
        <v>13049.90490499203</v>
      </c>
      <c r="M40" s="305">
        <f>+'COEF Art 14 F I '!AF41*'PART MES'!J$8</f>
        <v>561.76719147304163</v>
      </c>
      <c r="N40" s="305">
        <f>+'COEF Art 14 F I '!AF41*'PART MES'!J$9</f>
        <v>69.226394907128594</v>
      </c>
      <c r="O40" s="308">
        <f t="shared" si="1"/>
        <v>71367.209536558745</v>
      </c>
      <c r="P40" s="309">
        <f t="shared" si="2"/>
        <v>2596713.1087032259</v>
      </c>
      <c r="R40" s="346">
        <v>67272.122591893116</v>
      </c>
      <c r="S40" s="347">
        <f t="shared" si="3"/>
        <v>3.656221006744024E-3</v>
      </c>
    </row>
    <row r="41" spans="1:19" ht="12.75" customHeight="1">
      <c r="A41" s="304" t="s">
        <v>36</v>
      </c>
      <c r="B41" s="305">
        <v>2155807.6983333332</v>
      </c>
      <c r="C41" s="306">
        <v>294422.45500000002</v>
      </c>
      <c r="D41" s="306">
        <v>72391.872499999998</v>
      </c>
      <c r="E41" s="306">
        <v>122034.5775</v>
      </c>
      <c r="F41" s="306">
        <v>60018.823333333334</v>
      </c>
      <c r="G41" s="306">
        <v>12862.102500000001</v>
      </c>
      <c r="H41" s="307">
        <f t="shared" si="0"/>
        <v>2717537.5291666668</v>
      </c>
      <c r="I41" s="305">
        <f>+'COEF Art 14 F I '!AF42*'PART MES'!J$4</f>
        <v>382344.60206756415</v>
      </c>
      <c r="J41" s="305">
        <f>+'COEF Art 14 F I '!AF42*'PART MES'!J$5</f>
        <v>63623.022064771969</v>
      </c>
      <c r="K41" s="343">
        <f>+'COEF Art 14 F I '!AF42*'PART MES'!J$6</f>
        <v>-4716.9333021036882</v>
      </c>
      <c r="L41" s="305">
        <f>+'COEF Art 14 F I '!AF42*'PART MES'!J$7</f>
        <v>99820.554482778898</v>
      </c>
      <c r="M41" s="305">
        <f>+'COEF Art 14 F I '!AF42*'PART MES'!J$8</f>
        <v>4297.036104962076</v>
      </c>
      <c r="N41" s="305">
        <f>+'COEF Art 14 F I '!AF42*'PART MES'!J$9</f>
        <v>529.52241221543352</v>
      </c>
      <c r="O41" s="308">
        <f t="shared" si="1"/>
        <v>545897.80383018893</v>
      </c>
      <c r="P41" s="309">
        <f t="shared" si="2"/>
        <v>3263435.3329968555</v>
      </c>
      <c r="R41" s="346">
        <v>72391.87306055201</v>
      </c>
      <c r="S41" s="347">
        <f t="shared" si="3"/>
        <v>3.9344780096686504E-3</v>
      </c>
    </row>
    <row r="42" spans="1:19" ht="12.75" customHeight="1">
      <c r="A42" s="304" t="s">
        <v>37</v>
      </c>
      <c r="B42" s="305">
        <v>2962851.1724999999</v>
      </c>
      <c r="C42" s="306">
        <v>404641.80333333329</v>
      </c>
      <c r="D42" s="306">
        <v>99492.335833333331</v>
      </c>
      <c r="E42" s="306">
        <v>167719.17666666667</v>
      </c>
      <c r="F42" s="306">
        <v>82487.339166666658</v>
      </c>
      <c r="G42" s="306">
        <v>17677.131666666664</v>
      </c>
      <c r="H42" s="307">
        <f t="shared" si="0"/>
        <v>3734868.959166667</v>
      </c>
      <c r="I42" s="305">
        <f>+'COEF Art 14 F I '!AF43*'PART MES'!J$4</f>
        <v>504419.94917600631</v>
      </c>
      <c r="J42" s="305">
        <f>+'COEF Art 14 F I '!AF43*'PART MES'!J$5</f>
        <v>83936.640880482722</v>
      </c>
      <c r="K42" s="343">
        <f>+'COEF Art 14 F I '!AF43*'PART MES'!J$6</f>
        <v>-6222.9602396565406</v>
      </c>
      <c r="L42" s="305">
        <f>+'COEF Art 14 F I '!AF43*'PART MES'!J$7</f>
        <v>131691.35577341428</v>
      </c>
      <c r="M42" s="305">
        <f>+'COEF Art 14 F I '!AF43*'PART MES'!J$8</f>
        <v>5668.9978672417956</v>
      </c>
      <c r="N42" s="305">
        <f>+'COEF Art 14 F I '!AF43*'PART MES'!J$9</f>
        <v>698.58883011003161</v>
      </c>
      <c r="O42" s="308">
        <f t="shared" si="1"/>
        <v>720192.57228759862</v>
      </c>
      <c r="P42" s="309">
        <f t="shared" si="2"/>
        <v>4455061.5314542651</v>
      </c>
      <c r="R42" s="346">
        <v>99492.334842977274</v>
      </c>
      <c r="S42" s="347">
        <f t="shared" si="3"/>
        <v>5.4073805113849785E-3</v>
      </c>
    </row>
    <row r="43" spans="1:19" s="1" customFormat="1" ht="12.75" customHeight="1">
      <c r="A43" s="304" t="s">
        <v>38</v>
      </c>
      <c r="B43" s="305">
        <v>6951122.4516666671</v>
      </c>
      <c r="C43" s="306">
        <v>949327.03749999998</v>
      </c>
      <c r="D43" s="306">
        <v>233418.20750000002</v>
      </c>
      <c r="E43" s="306">
        <v>393484.67583333334</v>
      </c>
      <c r="F43" s="306">
        <v>193522.91416666668</v>
      </c>
      <c r="G43" s="306">
        <v>41472.183333333334</v>
      </c>
      <c r="H43" s="307">
        <f t="shared" si="0"/>
        <v>8762347.4700000007</v>
      </c>
      <c r="I43" s="305">
        <f>+'COEF Art 14 F I '!AF44*'PART MES'!J$4</f>
        <v>1094512.8531285857</v>
      </c>
      <c r="J43" s="305">
        <f>+'COEF Art 14 F I '!AF44*'PART MES'!J$5</f>
        <v>182129.45868259209</v>
      </c>
      <c r="K43" s="343">
        <f>+'COEF Art 14 F I '!AF44*'PART MES'!J$6</f>
        <v>-13502.856058604535</v>
      </c>
      <c r="L43" s="305">
        <f>+'COEF Art 14 F I '!AF44*'PART MES'!J$7</f>
        <v>285749.76421013346</v>
      </c>
      <c r="M43" s="305">
        <f>+'COEF Art 14 F I '!AF44*'PART MES'!J$8</f>
        <v>12300.843850824107</v>
      </c>
      <c r="N43" s="305">
        <f>+'COEF Art 14 F I '!AF44*'PART MES'!J$9</f>
        <v>1515.8291317711071</v>
      </c>
      <c r="O43" s="308">
        <f t="shared" si="1"/>
        <v>1562705.892945302</v>
      </c>
      <c r="P43" s="309">
        <f t="shared" si="2"/>
        <v>10325053.362945303</v>
      </c>
      <c r="R43" s="346">
        <v>233418.20654612326</v>
      </c>
      <c r="S43" s="347">
        <f t="shared" si="3"/>
        <v>1.2686214099528012E-2</v>
      </c>
    </row>
    <row r="44" spans="1:19" ht="12.75" customHeight="1">
      <c r="A44" s="304" t="s">
        <v>39</v>
      </c>
      <c r="B44" s="305">
        <v>143854943.40416667</v>
      </c>
      <c r="C44" s="306">
        <v>19646523.017500002</v>
      </c>
      <c r="D44" s="306">
        <v>4830638.9716666667</v>
      </c>
      <c r="E44" s="306">
        <v>8143248.2474999996</v>
      </c>
      <c r="F44" s="306">
        <v>4004997.4716666662</v>
      </c>
      <c r="G44" s="306">
        <v>858275.56166666665</v>
      </c>
      <c r="H44" s="307">
        <f t="shared" si="0"/>
        <v>181338626.67416668</v>
      </c>
      <c r="I44" s="305">
        <f>+'COEF Art 14 F I '!AF45*'PART MES'!J$4</f>
        <v>37823300.665551111</v>
      </c>
      <c r="J44" s="305">
        <f>+'COEF Art 14 F I '!AF45*'PART MES'!J$5</f>
        <v>6293884.31219861</v>
      </c>
      <c r="K44" s="343">
        <f>+'COEF Art 14 F I '!AF45*'PART MES'!J$6</f>
        <v>-466620.91092707973</v>
      </c>
      <c r="L44" s="305">
        <f>+'COEF Art 14 F I '!AF45*'PART MES'!J$7</f>
        <v>9874712.038270114</v>
      </c>
      <c r="M44" s="305">
        <f>+'COEF Art 14 F I '!AF45*'PART MES'!J$8</f>
        <v>425082.73345516948</v>
      </c>
      <c r="N44" s="305">
        <f>+'COEF Art 14 F I '!AF45*'PART MES'!J$9</f>
        <v>52382.811992290226</v>
      </c>
      <c r="O44" s="308">
        <f t="shared" si="1"/>
        <v>54002741.65054021</v>
      </c>
      <c r="P44" s="309">
        <f t="shared" si="2"/>
        <v>235341368.32470688</v>
      </c>
      <c r="R44" s="346">
        <v>4830638.967623163</v>
      </c>
      <c r="S44" s="347">
        <f t="shared" si="3"/>
        <v>0.26254387388021094</v>
      </c>
    </row>
    <row r="45" spans="1:19" ht="12.75" customHeight="1">
      <c r="A45" s="304" t="s">
        <v>343</v>
      </c>
      <c r="B45" s="305">
        <v>764125.10666666657</v>
      </c>
      <c r="C45" s="306">
        <v>104357.91166666667</v>
      </c>
      <c r="D45" s="306">
        <v>25659.267500000002</v>
      </c>
      <c r="E45" s="306">
        <v>43255.103333333333</v>
      </c>
      <c r="F45" s="306">
        <v>21273.645833333332</v>
      </c>
      <c r="G45" s="306">
        <v>4558.9666666666662</v>
      </c>
      <c r="H45" s="307">
        <f t="shared" si="0"/>
        <v>963230.00166666647</v>
      </c>
      <c r="I45" s="305">
        <f>+'COEF Art 14 F I '!AF46*'PART MES'!J$4</f>
        <v>253814.3992872524</v>
      </c>
      <c r="J45" s="305">
        <f>+'COEF Art 14 F I '!AF46*'PART MES'!J$5</f>
        <v>42235.30040410014</v>
      </c>
      <c r="K45" s="343">
        <f>+'COEF Art 14 F I '!AF46*'PART MES'!J$6</f>
        <v>-3131.2736889114535</v>
      </c>
      <c r="L45" s="305">
        <f>+'COEF Art 14 F I '!AF46*'PART MES'!J$7</f>
        <v>66264.552802787744</v>
      </c>
      <c r="M45" s="305">
        <f>+'COEF Art 14 F I '!AF46*'PART MES'!J$8</f>
        <v>2852.5304968313771</v>
      </c>
      <c r="N45" s="305">
        <f>+'COEF Art 14 F I '!AF46*'PART MES'!J$9</f>
        <v>351.51643893705909</v>
      </c>
      <c r="O45" s="308">
        <f t="shared" si="1"/>
        <v>362387.02574099728</v>
      </c>
      <c r="P45" s="309">
        <f t="shared" si="2"/>
        <v>1325617.0274076639</v>
      </c>
      <c r="R45" s="346">
        <v>25659.267837097028</v>
      </c>
      <c r="S45" s="347">
        <f t="shared" si="3"/>
        <v>1.3945740147490323E-3</v>
      </c>
    </row>
    <row r="46" spans="1:19" s="1" customFormat="1" ht="12.75" customHeight="1">
      <c r="A46" s="304" t="s">
        <v>344</v>
      </c>
      <c r="B46" s="305">
        <v>3188365.8625000003</v>
      </c>
      <c r="C46" s="306">
        <v>435440.7416666667</v>
      </c>
      <c r="D46" s="306">
        <v>107065.10333333333</v>
      </c>
      <c r="E46" s="306">
        <v>180484.96666666667</v>
      </c>
      <c r="F46" s="306">
        <v>88765.786666666667</v>
      </c>
      <c r="G46" s="306">
        <v>19022.61</v>
      </c>
      <c r="H46" s="307">
        <f t="shared" si="0"/>
        <v>4019145.0708333338</v>
      </c>
      <c r="I46" s="305">
        <f>+'COEF Art 14 F I '!AF47*'PART MES'!J$4</f>
        <v>1837848.9248427285</v>
      </c>
      <c r="J46" s="305">
        <f>+'COEF Art 14 F I '!AF47*'PART MES'!J$5</f>
        <v>305822.29241547844</v>
      </c>
      <c r="K46" s="343">
        <f>+'COEF Art 14 F I '!AF47*'PART MES'!J$6</f>
        <v>-22673.29197521722</v>
      </c>
      <c r="L46" s="305">
        <f>+'COEF Art 14 F I '!AF47*'PART MES'!J$7</f>
        <v>479816.10761948675</v>
      </c>
      <c r="M46" s="305">
        <f>+'COEF Art 14 F I '!AF47*'PART MES'!J$8</f>
        <v>20654.935738099954</v>
      </c>
      <c r="N46" s="305">
        <f>+'COEF Art 14 F I '!AF47*'PART MES'!J$9</f>
        <v>2545.3012562690537</v>
      </c>
      <c r="O46" s="308">
        <f t="shared" si="1"/>
        <v>2624014.2698968453</v>
      </c>
      <c r="P46" s="309">
        <f t="shared" si="2"/>
        <v>6643159.3407301791</v>
      </c>
      <c r="R46" s="346">
        <v>107065.10320869443</v>
      </c>
      <c r="S46" s="347">
        <f t="shared" si="3"/>
        <v>5.8189583494429424E-3</v>
      </c>
    </row>
    <row r="47" spans="1:19" ht="12.75" customHeight="1">
      <c r="A47" s="304" t="s">
        <v>218</v>
      </c>
      <c r="B47" s="305">
        <v>1575781.9308333334</v>
      </c>
      <c r="C47" s="306">
        <v>215207.31416666668</v>
      </c>
      <c r="D47" s="306">
        <v>52914.647499999999</v>
      </c>
      <c r="E47" s="306">
        <v>89200.851666666669</v>
      </c>
      <c r="F47" s="306">
        <v>43870.6</v>
      </c>
      <c r="G47" s="306">
        <v>9401.52</v>
      </c>
      <c r="H47" s="307">
        <f t="shared" si="0"/>
        <v>1986376.8641666668</v>
      </c>
      <c r="I47" s="305">
        <f>+'COEF Art 14 F I '!AF48*'PART MES'!J$4</f>
        <v>281168.10541298683</v>
      </c>
      <c r="J47" s="305">
        <f>+'COEF Art 14 F I '!AF48*'PART MES'!J$5</f>
        <v>46787.020080486102</v>
      </c>
      <c r="K47" s="343">
        <f>+'COEF Art 14 F I '!AF48*'PART MES'!J$6</f>
        <v>-3468.732637364541</v>
      </c>
      <c r="L47" s="305">
        <f>+'COEF Art 14 F I '!AF48*'PART MES'!J$7</f>
        <v>73405.917158043638</v>
      </c>
      <c r="M47" s="305">
        <f>+'COEF Art 14 F I '!AF48*'PART MES'!J$8</f>
        <v>3159.9491505568267</v>
      </c>
      <c r="N47" s="305">
        <f>+'COEF Art 14 F I '!AF48*'PART MES'!J$9</f>
        <v>389.39954326861039</v>
      </c>
      <c r="O47" s="308">
        <f t="shared" si="1"/>
        <v>401441.65870797745</v>
      </c>
      <c r="P47" s="309">
        <f t="shared" si="2"/>
        <v>2387818.522874644</v>
      </c>
      <c r="R47" s="346">
        <v>52914.648243807671</v>
      </c>
      <c r="S47" s="347">
        <f t="shared" si="3"/>
        <v>2.8758963002721571E-3</v>
      </c>
    </row>
    <row r="48" spans="1:19" ht="12.75" customHeight="1">
      <c r="A48" s="304" t="s">
        <v>43</v>
      </c>
      <c r="B48" s="305">
        <v>1765780.7975000001</v>
      </c>
      <c r="C48" s="306">
        <v>241155.79416666666</v>
      </c>
      <c r="D48" s="306">
        <v>59294.795833333337</v>
      </c>
      <c r="E48" s="306">
        <v>99956.184999999998</v>
      </c>
      <c r="F48" s="306">
        <v>49160.268333333333</v>
      </c>
      <c r="G48" s="306">
        <v>10535.101666666667</v>
      </c>
      <c r="H48" s="307">
        <f t="shared" si="0"/>
        <v>2225882.9425000004</v>
      </c>
      <c r="I48" s="305">
        <f>+'COEF Art 14 F I '!AF49*'PART MES'!J$4</f>
        <v>258653.86793035863</v>
      </c>
      <c r="J48" s="305">
        <f>+'COEF Art 14 F I '!AF49*'PART MES'!J$5</f>
        <v>43040.599128332455</v>
      </c>
      <c r="K48" s="343">
        <f>+'COEF Art 14 F I '!AF49*'PART MES'!J$6</f>
        <v>-3190.9775547008821</v>
      </c>
      <c r="L48" s="305">
        <f>+'COEF Art 14 F I '!AF49*'PART MES'!J$7</f>
        <v>67528.016287677019</v>
      </c>
      <c r="M48" s="305">
        <f>+'COEF Art 14 F I '!AF49*'PART MES'!J$8</f>
        <v>2906.9195777175892</v>
      </c>
      <c r="N48" s="305">
        <f>+'COEF Art 14 F I '!AF49*'PART MES'!J$9</f>
        <v>358.21878832523151</v>
      </c>
      <c r="O48" s="308">
        <f t="shared" si="1"/>
        <v>369296.64415771008</v>
      </c>
      <c r="P48" s="309">
        <f t="shared" si="2"/>
        <v>2595179.5866577104</v>
      </c>
      <c r="R48" s="346">
        <v>59294.795454785053</v>
      </c>
      <c r="S48" s="347">
        <f t="shared" si="3"/>
        <v>3.222655512857281E-3</v>
      </c>
    </row>
    <row r="49" spans="1:19" ht="12.75" customHeight="1">
      <c r="A49" s="304" t="s">
        <v>44</v>
      </c>
      <c r="B49" s="305">
        <v>5080428.2283333335</v>
      </c>
      <c r="C49" s="306">
        <v>693843.03249999997</v>
      </c>
      <c r="D49" s="306">
        <v>170600.42583333334</v>
      </c>
      <c r="E49" s="306">
        <v>287589.61833333335</v>
      </c>
      <c r="F49" s="306">
        <v>141441.80083333334</v>
      </c>
      <c r="G49" s="306">
        <v>30311.140833333335</v>
      </c>
      <c r="H49" s="307">
        <f t="shared" si="0"/>
        <v>6404214.2466666661</v>
      </c>
      <c r="I49" s="305">
        <f>+'COEF Art 14 F I '!AF50*'PART MES'!J$4</f>
        <v>709330.85326893348</v>
      </c>
      <c r="J49" s="305">
        <f>+'COEF Art 14 F I '!AF50*'PART MES'!J$5</f>
        <v>118034.28709261074</v>
      </c>
      <c r="K49" s="343">
        <f>+'COEF Art 14 F I '!AF50*'PART MES'!J$6</f>
        <v>-8750.918166232168</v>
      </c>
      <c r="L49" s="305">
        <f>+'COEF Art 14 F I '!AF50*'PART MES'!J$7</f>
        <v>185188.43656261559</v>
      </c>
      <c r="M49" s="305">
        <f>+'COEF Art 14 F I '!AF50*'PART MES'!J$8</f>
        <v>7971.9192330105061</v>
      </c>
      <c r="N49" s="305">
        <f>+'COEF Art 14 F I '!AF50*'PART MES'!J$9</f>
        <v>982.37710811312525</v>
      </c>
      <c r="O49" s="308">
        <f t="shared" si="1"/>
        <v>1012756.9550990512</v>
      </c>
      <c r="P49" s="309">
        <f t="shared" si="2"/>
        <v>7416971.201765717</v>
      </c>
      <c r="R49" s="346">
        <v>170600.42605326234</v>
      </c>
      <c r="S49" s="347">
        <f t="shared" si="3"/>
        <v>9.27208533733089E-3</v>
      </c>
    </row>
    <row r="50" spans="1:19" ht="12.75" customHeight="1">
      <c r="A50" s="304" t="s">
        <v>45</v>
      </c>
      <c r="B50" s="305">
        <v>4398905.3783333329</v>
      </c>
      <c r="C50" s="306">
        <v>600766.25583333336</v>
      </c>
      <c r="D50" s="306">
        <v>147714.93583333332</v>
      </c>
      <c r="E50" s="306">
        <v>249010.41083333336</v>
      </c>
      <c r="F50" s="306">
        <v>122467.84499999999</v>
      </c>
      <c r="G50" s="306">
        <v>26245</v>
      </c>
      <c r="H50" s="307">
        <f t="shared" si="0"/>
        <v>5545109.8258333327</v>
      </c>
      <c r="I50" s="305">
        <f>+'COEF Art 14 F I '!AF51*'PART MES'!J$4</f>
        <v>1375136.7097851336</v>
      </c>
      <c r="J50" s="305">
        <f>+'COEF Art 14 F I '!AF51*'PART MES'!J$5</f>
        <v>228825.91451697037</v>
      </c>
      <c r="K50" s="343">
        <f>+'COEF Art 14 F I '!AF51*'PART MES'!J$6</f>
        <v>-16964.874373156636</v>
      </c>
      <c r="L50" s="305">
        <f>+'COEF Art 14 F I '!AF51*'PART MES'!J$7</f>
        <v>359013.59171305835</v>
      </c>
      <c r="M50" s="305">
        <f>+'COEF Art 14 F I '!AF51*'PART MES'!J$8</f>
        <v>15454.67638159906</v>
      </c>
      <c r="N50" s="305">
        <f>+'COEF Art 14 F I '!AF51*'PART MES'!J$9</f>
        <v>1904.4749259013843</v>
      </c>
      <c r="O50" s="308">
        <f t="shared" si="1"/>
        <v>1963370.492949506</v>
      </c>
      <c r="P50" s="309">
        <f t="shared" si="2"/>
        <v>7508480.318782839</v>
      </c>
      <c r="R50" s="346">
        <v>147714.93621002178</v>
      </c>
      <c r="S50" s="347">
        <f t="shared" si="3"/>
        <v>8.0282653790683181E-3</v>
      </c>
    </row>
    <row r="51" spans="1:19" ht="12.75" customHeight="1">
      <c r="A51" s="304" t="s">
        <v>345</v>
      </c>
      <c r="B51" s="305">
        <v>39560033.881666668</v>
      </c>
      <c r="C51" s="306">
        <v>5402783.5108333332</v>
      </c>
      <c r="D51" s="306">
        <v>1328423.18</v>
      </c>
      <c r="E51" s="306">
        <v>2239388.9908333332</v>
      </c>
      <c r="F51" s="306">
        <v>1101372.2016666667</v>
      </c>
      <c r="G51" s="306">
        <v>236025.32833333334</v>
      </c>
      <c r="H51" s="307">
        <f t="shared" si="0"/>
        <v>49868027.093333334</v>
      </c>
      <c r="I51" s="305">
        <f>+'COEF Art 14 F I '!AF52*'PART MES'!J$4</f>
        <v>9575517.6466708276</v>
      </c>
      <c r="J51" s="305">
        <f>+'COEF Art 14 F I '!AF52*'PART MES'!J$5</f>
        <v>1593388.1823394895</v>
      </c>
      <c r="K51" s="343">
        <f>+'COEF Art 14 F I '!AF52*'PART MES'!J$6</f>
        <v>-118131.85756570897</v>
      </c>
      <c r="L51" s="305">
        <f>+'COEF Art 14 F I '!AF52*'PART MES'!J$7</f>
        <v>2499926.7042912529</v>
      </c>
      <c r="M51" s="305">
        <f>+'COEF Art 14 F I '!AF52*'PART MES'!J$8</f>
        <v>107615.86492641279</v>
      </c>
      <c r="N51" s="305">
        <f>+'COEF Art 14 F I '!AF52*'PART MES'!J$9</f>
        <v>13261.469300357972</v>
      </c>
      <c r="O51" s="308">
        <f t="shared" si="1"/>
        <v>13671578.009962631</v>
      </c>
      <c r="P51" s="309">
        <f t="shared" si="2"/>
        <v>63539605.103295967</v>
      </c>
      <c r="R51" s="346">
        <v>1328423.1779150004</v>
      </c>
      <c r="S51" s="347">
        <f t="shared" si="3"/>
        <v>7.2199427367612021E-2</v>
      </c>
    </row>
    <row r="52" spans="1:19" ht="12.75" customHeight="1">
      <c r="A52" s="304" t="s">
        <v>346</v>
      </c>
      <c r="B52" s="305">
        <v>76440067.412500009</v>
      </c>
      <c r="C52" s="306">
        <v>10439554.653333334</v>
      </c>
      <c r="D52" s="306">
        <v>2566852.1350000002</v>
      </c>
      <c r="E52" s="306">
        <v>4327070.2433333332</v>
      </c>
      <c r="F52" s="306">
        <v>2128131.7799999998</v>
      </c>
      <c r="G52" s="306">
        <v>456061.08666666667</v>
      </c>
      <c r="H52" s="307">
        <f t="shared" si="0"/>
        <v>96357737.310833365</v>
      </c>
      <c r="I52" s="305">
        <f>+'COEF Art 14 F I '!AF53*'PART MES'!J$4</f>
        <v>18442679.784446381</v>
      </c>
      <c r="J52" s="305">
        <f>+'COEF Art 14 F I '!AF53*'PART MES'!J$5</f>
        <v>3068904.3771357024</v>
      </c>
      <c r="K52" s="343">
        <f>+'COEF Art 14 F I '!AF53*'PART MES'!J$6</f>
        <v>-227524.82965593712</v>
      </c>
      <c r="L52" s="305">
        <f>+'COEF Art 14 F I '!AF53*'PART MES'!J$7</f>
        <v>4814919.6098928023</v>
      </c>
      <c r="M52" s="305">
        <f>+'COEF Art 14 F I '!AF53*'PART MES'!J$8</f>
        <v>207270.77217116358</v>
      </c>
      <c r="N52" s="305">
        <f>+'COEF Art 14 F I '!AF53*'PART MES'!J$9</f>
        <v>25541.912281139361</v>
      </c>
      <c r="O52" s="308">
        <f t="shared" si="1"/>
        <v>26331791.626271248</v>
      </c>
      <c r="P52" s="309">
        <f t="shared" si="2"/>
        <v>122689528.93710461</v>
      </c>
      <c r="R52" s="346">
        <v>2566852.1332245609</v>
      </c>
      <c r="S52" s="347">
        <f t="shared" si="3"/>
        <v>0.13950769396166374</v>
      </c>
    </row>
    <row r="53" spans="1:19" s="1" customFormat="1" ht="12.75" customHeight="1">
      <c r="A53" s="304" t="s">
        <v>48</v>
      </c>
      <c r="B53" s="305">
        <v>20597909.138333332</v>
      </c>
      <c r="C53" s="306">
        <v>2813092.7333333329</v>
      </c>
      <c r="D53" s="306">
        <v>691676.35333333339</v>
      </c>
      <c r="E53" s="306">
        <v>1165993.2116666667</v>
      </c>
      <c r="F53" s="306">
        <v>573456.65083333326</v>
      </c>
      <c r="G53" s="306">
        <v>122892.41916666667</v>
      </c>
      <c r="H53" s="307">
        <f t="shared" si="0"/>
        <v>25965020.506666664</v>
      </c>
      <c r="I53" s="305">
        <f>+'COEF Art 14 F I '!AF54*'PART MES'!J$4</f>
        <v>4933234.8204846662</v>
      </c>
      <c r="J53" s="305">
        <f>+'COEF Art 14 F I '!AF54*'PART MES'!J$5</f>
        <v>820901.63202809845</v>
      </c>
      <c r="K53" s="343">
        <f>+'COEF Art 14 F I '!AF54*'PART MES'!J$6</f>
        <v>-60860.646354122277</v>
      </c>
      <c r="L53" s="305">
        <f>+'COEF Art 14 F I '!AF54*'PART MES'!J$7</f>
        <v>1287943.4743203535</v>
      </c>
      <c r="M53" s="305">
        <f>+'COEF Art 14 F I '!AF54*'PART MES'!J$8</f>
        <v>55442.885876371707</v>
      </c>
      <c r="N53" s="305">
        <f>+'COEF Art 14 F I '!AF54*'PART MES'!J$9</f>
        <v>6832.209446771787</v>
      </c>
      <c r="O53" s="308">
        <f t="shared" si="1"/>
        <v>7043494.3758021388</v>
      </c>
      <c r="P53" s="309">
        <f t="shared" si="2"/>
        <v>33008514.882468805</v>
      </c>
      <c r="R53" s="346">
        <v>691676.3523156431</v>
      </c>
      <c r="S53" s="347">
        <f t="shared" si="3"/>
        <v>3.7592415874050218E-2</v>
      </c>
    </row>
    <row r="54" spans="1:19" s="1" customFormat="1" ht="12.75" customHeight="1">
      <c r="A54" s="304" t="s">
        <v>49</v>
      </c>
      <c r="B54" s="305">
        <v>6663066.0733333332</v>
      </c>
      <c r="C54" s="306">
        <v>909986.6708333334</v>
      </c>
      <c r="D54" s="306">
        <v>223745.29416666666</v>
      </c>
      <c r="E54" s="306">
        <v>377178.565</v>
      </c>
      <c r="F54" s="306">
        <v>185503.27249999999</v>
      </c>
      <c r="G54" s="306">
        <v>39753.564166666671</v>
      </c>
      <c r="H54" s="307">
        <f t="shared" si="0"/>
        <v>8399233.4399999995</v>
      </c>
      <c r="I54" s="305">
        <f>+'COEF Art 14 F I '!AF55*'PART MES'!J$4</f>
        <v>2362587.7670007022</v>
      </c>
      <c r="J54" s="305">
        <f>+'COEF Art 14 F I '!AF55*'PART MES'!J$5</f>
        <v>393140.04386881291</v>
      </c>
      <c r="K54" s="343">
        <f>+'COEF Art 14 F I '!AF55*'PART MES'!J$6</f>
        <v>-29146.923631313912</v>
      </c>
      <c r="L54" s="305">
        <f>+'COEF Art 14 F I '!AF55*'PART MES'!J$7</f>
        <v>616812.21505663136</v>
      </c>
      <c r="M54" s="305">
        <f>+'COEF Art 14 F I '!AF55*'PART MES'!J$8</f>
        <v>26552.290475778082</v>
      </c>
      <c r="N54" s="305">
        <f>+'COEF Art 14 F I '!AF55*'PART MES'!J$9</f>
        <v>3272.0304319395473</v>
      </c>
      <c r="O54" s="308">
        <f t="shared" si="1"/>
        <v>3373217.4232025505</v>
      </c>
      <c r="P54" s="309">
        <f t="shared" si="2"/>
        <v>11772450.86320255</v>
      </c>
      <c r="R54" s="346">
        <v>223745.29331181943</v>
      </c>
      <c r="S54" s="347">
        <f t="shared" si="3"/>
        <v>1.2160493976525147E-2</v>
      </c>
    </row>
    <row r="55" spans="1:19" ht="12.75" customHeight="1">
      <c r="A55" s="304" t="s">
        <v>50</v>
      </c>
      <c r="B55" s="305">
        <v>1341915.96</v>
      </c>
      <c r="C55" s="306">
        <v>183267.82666666666</v>
      </c>
      <c r="D55" s="306">
        <v>45061.444166666661</v>
      </c>
      <c r="E55" s="306">
        <v>75962.316666666666</v>
      </c>
      <c r="F55" s="306">
        <v>37359.647499999999</v>
      </c>
      <c r="G55" s="306">
        <v>8006.2158333333327</v>
      </c>
      <c r="H55" s="307">
        <f t="shared" si="0"/>
        <v>1691573.4108333332</v>
      </c>
      <c r="I55" s="305">
        <f>+'COEF Art 14 F I '!AF56*'PART MES'!J$4</f>
        <v>399987.28440140135</v>
      </c>
      <c r="J55" s="305">
        <f>+'COEF Art 14 F I '!AF56*'PART MES'!J$5</f>
        <v>66558.805024273854</v>
      </c>
      <c r="K55" s="343">
        <f>+'COEF Art 14 F I '!AF56*'PART MES'!J$6</f>
        <v>-4934.5886721256429</v>
      </c>
      <c r="L55" s="305">
        <f>+'COEF Art 14 F I '!AF56*'PART MES'!J$7</f>
        <v>104426.61488902978</v>
      </c>
      <c r="M55" s="305">
        <f>+'COEF Art 14 F I '!AF56*'PART MES'!J$8</f>
        <v>4495.3159879966952</v>
      </c>
      <c r="N55" s="305">
        <f>+'COEF Art 14 F I '!AF56*'PART MES'!J$9</f>
        <v>553.95638004666546</v>
      </c>
      <c r="O55" s="308">
        <f t="shared" si="1"/>
        <v>571087.3880106227</v>
      </c>
      <c r="P55" s="309">
        <f t="shared" si="2"/>
        <v>2262660.7988439556</v>
      </c>
      <c r="R55" s="346">
        <v>45061.443608607893</v>
      </c>
      <c r="S55" s="347">
        <f t="shared" si="3"/>
        <v>2.449076829573054E-3</v>
      </c>
    </row>
    <row r="56" spans="1:19" ht="12.75" customHeight="1">
      <c r="A56" s="304" t="s">
        <v>51</v>
      </c>
      <c r="B56" s="305">
        <v>1817453.2024999999</v>
      </c>
      <c r="C56" s="306">
        <v>248212.785</v>
      </c>
      <c r="D56" s="306">
        <v>61029.951666666668</v>
      </c>
      <c r="E56" s="306">
        <v>102881.22333333333</v>
      </c>
      <c r="F56" s="306">
        <v>50598.855000000003</v>
      </c>
      <c r="G56" s="306">
        <v>10843.3925</v>
      </c>
      <c r="H56" s="307">
        <f t="shared" si="0"/>
        <v>2291019.4099999997</v>
      </c>
      <c r="I56" s="305">
        <f>+'COEF Art 14 F I '!AF57*'PART MES'!J$4</f>
        <v>335061.00907026947</v>
      </c>
      <c r="J56" s="305">
        <f>+'COEF Art 14 F I '!AF57*'PART MES'!J$5</f>
        <v>55754.923327923636</v>
      </c>
      <c r="K56" s="343">
        <f>+'COEF Art 14 F I '!AF57*'PART MES'!J$6</f>
        <v>-4133.6020526340171</v>
      </c>
      <c r="L56" s="305">
        <f>+'COEF Art 14 F I '!AF57*'PART MES'!J$7</f>
        <v>87475.998170476232</v>
      </c>
      <c r="M56" s="305">
        <f>+'COEF Art 14 F I '!AF57*'PART MES'!J$8</f>
        <v>3765.6324832475379</v>
      </c>
      <c r="N56" s="305">
        <f>+'COEF Art 14 F I '!AF57*'PART MES'!J$9</f>
        <v>464.0377104915267</v>
      </c>
      <c r="O56" s="308">
        <f t="shared" si="1"/>
        <v>478387.9987097744</v>
      </c>
      <c r="P56" s="309">
        <f t="shared" si="2"/>
        <v>2769407.4087097743</v>
      </c>
      <c r="R56" s="346">
        <v>61029.952402058145</v>
      </c>
      <c r="S56" s="347">
        <f t="shared" si="3"/>
        <v>3.3169608065835451E-3</v>
      </c>
    </row>
    <row r="57" spans="1:19" s="313" customFormat="1" ht="16.5" customHeight="1" thickBot="1">
      <c r="A57" s="310" t="s">
        <v>52</v>
      </c>
      <c r="B57" s="311">
        <f>SUM(B6:B56)</f>
        <v>547927252.35583353</v>
      </c>
      <c r="C57" s="311">
        <f t="shared" ref="C57:H57" si="4">SUM(C6:C56)</f>
        <v>74831390.012500018</v>
      </c>
      <c r="D57" s="311">
        <f t="shared" si="4"/>
        <v>18399358.939999998</v>
      </c>
      <c r="E57" s="311">
        <f t="shared" si="4"/>
        <v>31016713.999999993</v>
      </c>
      <c r="F57" s="311">
        <f t="shared" si="4"/>
        <v>15254583.600833332</v>
      </c>
      <c r="G57" s="311">
        <f t="shared" si="4"/>
        <v>3269074.8008333319</v>
      </c>
      <c r="H57" s="311">
        <f t="shared" si="4"/>
        <v>690698373.70999992</v>
      </c>
      <c r="I57" s="311">
        <f>SUM(I6:I56)</f>
        <v>138794675.70016667</v>
      </c>
      <c r="J57" s="311">
        <f t="shared" ref="J57:O57" si="5">SUM(J6:J56)</f>
        <v>23095753.58666664</v>
      </c>
      <c r="K57" s="425">
        <f t="shared" si="5"/>
        <v>-1712291.018166665</v>
      </c>
      <c r="L57" s="311">
        <f t="shared" si="5"/>
        <v>36235797.26960516</v>
      </c>
      <c r="M57" s="311">
        <f t="shared" si="5"/>
        <v>1559864.3983333332</v>
      </c>
      <c r="N57" s="311">
        <f t="shared" si="5"/>
        <v>192221.60083333353</v>
      </c>
      <c r="O57" s="311">
        <f t="shared" si="5"/>
        <v>198166021.53743845</v>
      </c>
      <c r="P57" s="312">
        <f>SUM(P6:P56)</f>
        <v>888864395.24743867</v>
      </c>
      <c r="R57" s="348">
        <f t="shared" ref="R57:S57" si="6">SUM(R6:R56)</f>
        <v>18399358.919443708</v>
      </c>
      <c r="S57" s="349">
        <f t="shared" si="6"/>
        <v>0.99999999999999989</v>
      </c>
    </row>
    <row r="58" spans="1:19" ht="15" thickTop="1">
      <c r="I58" s="314"/>
      <c r="J58" s="315"/>
      <c r="K58" s="315"/>
      <c r="L58" s="315"/>
      <c r="M58" s="316"/>
      <c r="N58" s="315"/>
      <c r="O58" s="315"/>
      <c r="P58" s="317"/>
      <c r="R58" s="426"/>
      <c r="S58" s="426"/>
    </row>
    <row r="59" spans="1:19">
      <c r="A59" s="318"/>
      <c r="B59" s="319"/>
      <c r="C59" s="319"/>
      <c r="D59" s="319"/>
      <c r="E59" s="319"/>
      <c r="F59" s="319"/>
      <c r="G59" s="319"/>
      <c r="H59" s="319"/>
      <c r="I59" s="320"/>
    </row>
    <row r="60" spans="1:19">
      <c r="A60" s="318"/>
      <c r="B60" s="319"/>
      <c r="C60" s="319"/>
      <c r="D60" s="319"/>
      <c r="E60" s="319"/>
      <c r="F60" s="319"/>
      <c r="G60" s="319"/>
      <c r="H60" s="319"/>
      <c r="I60" s="321"/>
    </row>
    <row r="64" spans="1:19">
      <c r="L64" s="322"/>
    </row>
  </sheetData>
  <mergeCells count="5">
    <mergeCell ref="A1:P1"/>
    <mergeCell ref="A3:A4"/>
    <mergeCell ref="B3:H3"/>
    <mergeCell ref="I3:O3"/>
    <mergeCell ref="P3:P4"/>
  </mergeCells>
  <conditionalFormatting sqref="O7:O56">
    <cfRule type="cellIs" dxfId="0" priority="1" operator="lessThan">
      <formula>#REF!-0.00001</formula>
    </cfRule>
  </conditionalFormatting>
  <printOptions horizontalCentered="1" verticalCentered="1"/>
  <pageMargins left="0.19685039370078741" right="0.19685039370078741" top="0.39370078740157483" bottom="0.19685039370078741" header="0.11811023622047245" footer="0.15748031496062992"/>
  <pageSetup scale="60" orientation="landscape" horizontalDpi="300" verticalDpi="300" r:id="rId1"/>
  <headerFooter alignWithMargins="0">
    <oddHeader>&amp;LANEXO I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31"/>
  <sheetViews>
    <sheetView showGridLines="0" zoomScaleNormal="100" zoomScaleSheetLayoutView="100" workbookViewId="0">
      <selection activeCell="A3" sqref="A3"/>
    </sheetView>
  </sheetViews>
  <sheetFormatPr baseColWidth="10" defaultColWidth="11.42578125" defaultRowHeight="12.75"/>
  <cols>
    <col min="1" max="1" width="59" style="11" customWidth="1"/>
    <col min="2" max="5" width="17.28515625" style="11" customWidth="1"/>
    <col min="6" max="6" width="17.140625" style="11" customWidth="1"/>
    <col min="7" max="16384" width="11.42578125" style="11"/>
  </cols>
  <sheetData>
    <row r="1" spans="1:6" ht="18.75" customHeight="1">
      <c r="A1" s="462" t="s">
        <v>347</v>
      </c>
      <c r="B1" s="462"/>
      <c r="C1" s="462"/>
      <c r="D1" s="462"/>
      <c r="E1" s="462"/>
      <c r="F1" s="462"/>
    </row>
    <row r="3" spans="1:6" ht="25.5">
      <c r="A3" s="323" t="s">
        <v>104</v>
      </c>
      <c r="B3" s="323" t="s">
        <v>105</v>
      </c>
      <c r="C3" s="323" t="s">
        <v>106</v>
      </c>
      <c r="D3" s="323" t="s">
        <v>118</v>
      </c>
      <c r="E3" s="323" t="s">
        <v>348</v>
      </c>
      <c r="F3" s="323" t="s">
        <v>349</v>
      </c>
    </row>
    <row r="4" spans="1:6" ht="25.5" customHeight="1">
      <c r="A4" s="244" t="s">
        <v>107</v>
      </c>
      <c r="B4" s="324">
        <v>36165566160</v>
      </c>
      <c r="C4" s="325">
        <v>20</v>
      </c>
      <c r="D4" s="325">
        <f>+C4/100*B4</f>
        <v>7233113232</v>
      </c>
      <c r="E4" s="325">
        <v>6575127028.2700005</v>
      </c>
      <c r="F4" s="325">
        <f>+D4-E4</f>
        <v>657986203.72999954</v>
      </c>
    </row>
    <row r="5" spans="1:6" ht="25.5" customHeight="1">
      <c r="A5" s="244" t="s">
        <v>130</v>
      </c>
      <c r="B5" s="324">
        <v>1008332033</v>
      </c>
      <c r="C5" s="325">
        <v>100</v>
      </c>
      <c r="D5" s="325">
        <f t="shared" ref="D5:D9" si="0">+C5/100*B5</f>
        <v>1008332033</v>
      </c>
      <c r="E5" s="325">
        <v>897976680.16000021</v>
      </c>
      <c r="F5" s="325">
        <f t="shared" ref="F5:F9" si="1">+D5-E5</f>
        <v>110355352.83999979</v>
      </c>
    </row>
    <row r="6" spans="1:6" ht="25.5" customHeight="1">
      <c r="A6" s="244" t="s">
        <v>108</v>
      </c>
      <c r="B6" s="324">
        <v>1197376503</v>
      </c>
      <c r="C6" s="325">
        <v>20</v>
      </c>
      <c r="D6" s="325">
        <f t="shared" si="0"/>
        <v>239475300.60000002</v>
      </c>
      <c r="E6" s="325">
        <v>220792307.32999998</v>
      </c>
      <c r="F6" s="325">
        <f t="shared" si="1"/>
        <v>18682993.270000041</v>
      </c>
    </row>
    <row r="7" spans="1:6" ht="25.5" customHeight="1">
      <c r="A7" s="244" t="s">
        <v>117</v>
      </c>
      <c r="B7" s="324">
        <v>2189235910</v>
      </c>
      <c r="C7" s="325">
        <v>20</v>
      </c>
      <c r="D7" s="325">
        <f t="shared" si="0"/>
        <v>437847182</v>
      </c>
      <c r="E7" s="325">
        <v>372200568.05000001</v>
      </c>
      <c r="F7" s="325">
        <f t="shared" si="1"/>
        <v>65646613.949999988</v>
      </c>
    </row>
    <row r="8" spans="1:6" ht="25.5" customHeight="1">
      <c r="A8" s="244" t="s">
        <v>123</v>
      </c>
      <c r="B8" s="324">
        <v>927868809</v>
      </c>
      <c r="C8" s="325">
        <v>20</v>
      </c>
      <c r="D8" s="325">
        <f t="shared" si="0"/>
        <v>185573761.80000001</v>
      </c>
      <c r="E8" s="325">
        <v>183055003.22</v>
      </c>
      <c r="F8" s="325">
        <f t="shared" si="1"/>
        <v>2518758.5800000131</v>
      </c>
    </row>
    <row r="9" spans="1:6" ht="25.5" customHeight="1">
      <c r="A9" s="244" t="s">
        <v>122</v>
      </c>
      <c r="B9" s="324">
        <v>207677784</v>
      </c>
      <c r="C9" s="325">
        <v>20</v>
      </c>
      <c r="D9" s="325">
        <f t="shared" si="0"/>
        <v>41535556.800000004</v>
      </c>
      <c r="E9" s="325">
        <v>39228897.590000004</v>
      </c>
      <c r="F9" s="325">
        <f t="shared" si="1"/>
        <v>2306659.2100000009</v>
      </c>
    </row>
    <row r="10" spans="1:6" ht="25.5" customHeight="1">
      <c r="A10" s="326" t="s">
        <v>291</v>
      </c>
      <c r="B10" s="327">
        <f>SUM(B4:B9)</f>
        <v>41696057199</v>
      </c>
      <c r="C10" s="328"/>
      <c r="D10" s="329">
        <f>SUM(D4:D9)</f>
        <v>9145877066.1999989</v>
      </c>
      <c r="E10" s="329">
        <f>SUM(E4:E9)</f>
        <v>8288380484.6200008</v>
      </c>
      <c r="F10" s="328">
        <f>SUM(F4:F9)</f>
        <v>857496581.57999957</v>
      </c>
    </row>
    <row r="11" spans="1:6" ht="25.5" customHeight="1">
      <c r="A11" s="244" t="s">
        <v>129</v>
      </c>
      <c r="B11" s="324">
        <v>339287460</v>
      </c>
      <c r="C11" s="325">
        <v>100</v>
      </c>
      <c r="D11" s="325">
        <f>+C11/100*B11</f>
        <v>339287460</v>
      </c>
      <c r="E11" s="325"/>
      <c r="F11" s="325"/>
    </row>
    <row r="12" spans="1:6" ht="25.5" customHeight="1">
      <c r="A12" s="244" t="s">
        <v>116</v>
      </c>
      <c r="B12" s="324">
        <v>1270773990</v>
      </c>
      <c r="C12" s="325">
        <v>20</v>
      </c>
      <c r="D12" s="325">
        <f>+C12/100*B12</f>
        <v>254154798</v>
      </c>
      <c r="E12" s="325"/>
      <c r="F12" s="325"/>
    </row>
    <row r="13" spans="1:6" ht="25.5" customHeight="1">
      <c r="A13" s="244" t="s">
        <v>350</v>
      </c>
      <c r="B13" s="324">
        <v>530000000</v>
      </c>
      <c r="C13" s="325">
        <v>20</v>
      </c>
      <c r="D13" s="325">
        <f t="shared" ref="D13" si="2">+C13/100*B13</f>
        <v>106000000</v>
      </c>
      <c r="E13" s="325"/>
      <c r="F13" s="325"/>
    </row>
    <row r="14" spans="1:6" ht="25.5" customHeight="1">
      <c r="A14" s="326" t="s">
        <v>291</v>
      </c>
      <c r="B14" s="327">
        <f>SUM(B11:B13)</f>
        <v>2140061450</v>
      </c>
      <c r="C14" s="328"/>
      <c r="D14" s="329">
        <f>SUM(D11:D13)</f>
        <v>699442258</v>
      </c>
      <c r="E14" s="329"/>
      <c r="F14" s="328"/>
    </row>
    <row r="15" spans="1:6" ht="21.75" customHeight="1">
      <c r="A15" s="330" t="s">
        <v>53</v>
      </c>
      <c r="B15" s="331">
        <f>SUM(B14,B10)</f>
        <v>43836118649</v>
      </c>
      <c r="C15" s="332"/>
      <c r="D15" s="332">
        <f>SUM(D14,D10)</f>
        <v>9845319324.1999989</v>
      </c>
      <c r="E15" s="332"/>
      <c r="F15" s="332">
        <f>SUM(F14,F10)</f>
        <v>857496581.57999957</v>
      </c>
    </row>
    <row r="16" spans="1:6">
      <c r="A16" s="12"/>
      <c r="B16" s="13"/>
      <c r="C16" s="14"/>
      <c r="D16" s="13"/>
      <c r="E16" s="13"/>
    </row>
    <row r="17" spans="1:3">
      <c r="A17" s="15"/>
    </row>
    <row r="22" spans="1:3" hidden="1">
      <c r="A22" s="244" t="s">
        <v>351</v>
      </c>
      <c r="B22" s="333" t="e">
        <f>+#REF!+#REF!</f>
        <v>#REF!</v>
      </c>
      <c r="C22" s="334">
        <f>+B5+B11</f>
        <v>1347619493</v>
      </c>
    </row>
    <row r="23" spans="1:3" hidden="1">
      <c r="A23" s="11" t="s">
        <v>352</v>
      </c>
      <c r="B23" s="11" t="e">
        <f>+B22*#REF!</f>
        <v>#REF!</v>
      </c>
    </row>
    <row r="24" spans="1:3" hidden="1"/>
    <row r="25" spans="1:3" hidden="1">
      <c r="A25" s="335"/>
      <c r="B25" s="336"/>
    </row>
    <row r="26" spans="1:3" hidden="1">
      <c r="A26" s="337"/>
      <c r="B26" s="338"/>
    </row>
    <row r="27" spans="1:3" hidden="1"/>
    <row r="31" spans="1:3">
      <c r="B31" s="334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scale="85" orientation="landscape" r:id="rId1"/>
  <headerFooter>
    <oddHeader>&amp;LANEXO I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07"/>
  <sheetViews>
    <sheetView zoomScaleNormal="100" workbookViewId="0">
      <selection activeCell="A2" sqref="A2"/>
    </sheetView>
  </sheetViews>
  <sheetFormatPr baseColWidth="10" defaultColWidth="9.7109375" defaultRowHeight="12.75"/>
  <cols>
    <col min="1" max="1" width="28.7109375" style="2" customWidth="1"/>
    <col min="2" max="2" width="12.42578125" style="2" customWidth="1"/>
    <col min="3" max="3" width="14.140625" style="6" customWidth="1"/>
    <col min="4" max="4" width="17.28515625" style="2" customWidth="1"/>
    <col min="5" max="5" width="15.7109375" style="6" customWidth="1"/>
    <col min="6" max="6" width="2" style="1" customWidth="1"/>
    <col min="7" max="7" width="16.140625" style="6" customWidth="1"/>
    <col min="8" max="10" width="18.42578125" style="2" customWidth="1"/>
    <col min="11" max="11" width="15.7109375" style="2" customWidth="1"/>
    <col min="12" max="12" width="15.7109375" style="6" customWidth="1"/>
    <col min="13" max="16384" width="9.7109375" style="2"/>
  </cols>
  <sheetData>
    <row r="1" spans="1:54" s="8" customFormat="1" ht="42" customHeight="1">
      <c r="A1" s="478" t="s">
        <v>119</v>
      </c>
      <c r="B1" s="478"/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</row>
    <row r="2" spans="1:54" ht="37.5" customHeight="1" thickBot="1">
      <c r="A2" s="71"/>
      <c r="B2" s="479" t="s">
        <v>91</v>
      </c>
      <c r="C2" s="480"/>
      <c r="D2" s="481" t="s">
        <v>93</v>
      </c>
      <c r="E2" s="481"/>
      <c r="F2" s="71"/>
      <c r="G2" s="140" t="s">
        <v>92</v>
      </c>
      <c r="H2" s="71"/>
      <c r="I2" s="71"/>
      <c r="J2" s="71"/>
      <c r="K2" s="71"/>
      <c r="L2" s="74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</row>
    <row r="3" spans="1:54" ht="39" customHeight="1" thickBot="1">
      <c r="A3" s="75" t="s">
        <v>0</v>
      </c>
      <c r="B3" s="75" t="s">
        <v>284</v>
      </c>
      <c r="C3" s="157" t="s">
        <v>79</v>
      </c>
      <c r="D3" s="141" t="s">
        <v>314</v>
      </c>
      <c r="E3" s="157" t="s">
        <v>80</v>
      </c>
      <c r="F3" s="71"/>
      <c r="G3" s="157" t="s">
        <v>86</v>
      </c>
      <c r="H3" s="158" t="s">
        <v>83</v>
      </c>
      <c r="I3" s="158" t="s">
        <v>84</v>
      </c>
      <c r="J3" s="158" t="s">
        <v>85</v>
      </c>
      <c r="K3" s="158" t="s">
        <v>120</v>
      </c>
      <c r="L3" s="159" t="s">
        <v>78</v>
      </c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</row>
    <row r="4" spans="1:54">
      <c r="A4" s="156"/>
      <c r="B4" s="155"/>
      <c r="C4" s="160"/>
      <c r="D4" s="142"/>
      <c r="E4" s="160"/>
      <c r="F4" s="73"/>
      <c r="G4" s="160"/>
      <c r="H4" s="161" t="s">
        <v>94</v>
      </c>
      <c r="I4" s="161" t="s">
        <v>94</v>
      </c>
      <c r="J4" s="161" t="s">
        <v>94</v>
      </c>
      <c r="K4" s="161" t="s">
        <v>94</v>
      </c>
      <c r="L4" s="162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</row>
    <row r="5" spans="1:54" s="3" customFormat="1" ht="11.25">
      <c r="A5" s="143"/>
      <c r="B5" s="76" t="s">
        <v>57</v>
      </c>
      <c r="C5" s="163" t="s">
        <v>66</v>
      </c>
      <c r="D5" s="144" t="s">
        <v>56</v>
      </c>
      <c r="E5" s="163" t="s">
        <v>67</v>
      </c>
      <c r="F5" s="77"/>
      <c r="G5" s="145" t="s">
        <v>63</v>
      </c>
      <c r="H5" s="78">
        <f>+K5*0.35</f>
        <v>88954179.299999997</v>
      </c>
      <c r="I5" s="78">
        <f>+K5*0.35</f>
        <v>88954179.299999997</v>
      </c>
      <c r="J5" s="78">
        <f>+K5*0.3</f>
        <v>76246439.399999991</v>
      </c>
      <c r="K5" s="78">
        <f>+'PART PEF2022 '!D12</f>
        <v>254154798</v>
      </c>
      <c r="L5" s="146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</row>
    <row r="6" spans="1:54" s="4" customFormat="1" ht="23.25" customHeight="1" thickBot="1">
      <c r="A6" s="79"/>
      <c r="B6" s="79"/>
      <c r="C6" s="147"/>
      <c r="D6" s="148"/>
      <c r="E6" s="149"/>
      <c r="F6" s="80"/>
      <c r="G6" s="164"/>
      <c r="H6" s="78" t="s">
        <v>81</v>
      </c>
      <c r="I6" s="78" t="s">
        <v>62</v>
      </c>
      <c r="J6" s="78" t="s">
        <v>82</v>
      </c>
      <c r="K6" s="81" t="s">
        <v>95</v>
      </c>
      <c r="L6" s="150" t="s">
        <v>64</v>
      </c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</row>
    <row r="7" spans="1:54" ht="13.5" thickTop="1">
      <c r="A7" s="63" t="s">
        <v>1</v>
      </c>
      <c r="B7" s="165">
        <v>2974</v>
      </c>
      <c r="C7" s="215">
        <f t="shared" ref="C7:C57" si="0">+B7/$B$58</f>
        <v>5.141377508841821E-4</v>
      </c>
      <c r="D7" s="151">
        <v>2926</v>
      </c>
      <c r="E7" s="215">
        <f t="shared" ref="E7:E58" si="1">(D7/D$58)</f>
        <v>5.1460739289975466E-4</v>
      </c>
      <c r="F7" s="71"/>
      <c r="G7" s="218">
        <f>+'COEF Art 14 F I '!AF7</f>
        <v>7.0785737933703942E-4</v>
      </c>
      <c r="H7" s="82">
        <f t="shared" ref="H7:H57" si="2">+C7*H$5</f>
        <v>45734.701677050267</v>
      </c>
      <c r="I7" s="152">
        <f t="shared" ref="I7:I57" si="3">+E7*I$5</f>
        <v>45776.47829711032</v>
      </c>
      <c r="J7" s="152">
        <f t="shared" ref="J7:J57" si="4">+G7*J$5</f>
        <v>53971.604777464381</v>
      </c>
      <c r="K7" s="152">
        <f>SUM(H7:J7)</f>
        <v>145482.78475162497</v>
      </c>
      <c r="L7" s="242">
        <f>+K7/K$58</f>
        <v>5.7241801412548983E-4</v>
      </c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</row>
    <row r="8" spans="1:54">
      <c r="A8" s="64" t="s">
        <v>2</v>
      </c>
      <c r="B8" s="166">
        <v>3382</v>
      </c>
      <c r="C8" s="216">
        <f t="shared" si="0"/>
        <v>5.8467177992276519E-4</v>
      </c>
      <c r="D8" s="153">
        <v>2595</v>
      </c>
      <c r="E8" s="216">
        <f t="shared" si="1"/>
        <v>4.5639309110555819E-4</v>
      </c>
      <c r="F8" s="71"/>
      <c r="G8" s="219">
        <f>+'COEF Art 14 F I '!AF8</f>
        <v>1.2662314817524585E-3</v>
      </c>
      <c r="H8" s="83">
        <f t="shared" si="2"/>
        <v>52008.998342899795</v>
      </c>
      <c r="I8" s="84">
        <f t="shared" si="3"/>
        <v>40598.072857485058</v>
      </c>
      <c r="J8" s="84">
        <f t="shared" si="4"/>
        <v>96545.641939811016</v>
      </c>
      <c r="K8" s="84">
        <f t="shared" ref="K8:K57" si="5">SUM(H8:J8)</f>
        <v>189152.71314019588</v>
      </c>
      <c r="L8" s="243">
        <f t="shared" ref="L8:L57" si="6">+K8/K$58</f>
        <v>7.4424214938565098E-4</v>
      </c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</row>
    <row r="9" spans="1:54">
      <c r="A9" s="64" t="s">
        <v>3</v>
      </c>
      <c r="B9" s="166">
        <v>1407</v>
      </c>
      <c r="C9" s="216">
        <f t="shared" si="0"/>
        <v>2.4323867366981983E-4</v>
      </c>
      <c r="D9" s="153">
        <v>1535</v>
      </c>
      <c r="E9" s="216">
        <f t="shared" si="1"/>
        <v>2.6996662614529166E-4</v>
      </c>
      <c r="F9" s="71"/>
      <c r="G9" s="219">
        <f>+'COEF Art 14 F I '!AF9</f>
        <v>1.5998613052725591E-3</v>
      </c>
      <c r="H9" s="83">
        <f t="shared" si="2"/>
        <v>21637.096590319343</v>
      </c>
      <c r="I9" s="84">
        <f t="shared" si="3"/>
        <v>24014.65966714434</v>
      </c>
      <c r="J9" s="84">
        <f t="shared" si="4"/>
        <v>121983.72806086906</v>
      </c>
      <c r="K9" s="84">
        <f t="shared" si="5"/>
        <v>167635.48431833275</v>
      </c>
      <c r="L9" s="243">
        <f t="shared" si="6"/>
        <v>6.5958024651705687E-4</v>
      </c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</row>
    <row r="10" spans="1:54" ht="13.5" customHeight="1">
      <c r="A10" s="64" t="s">
        <v>4</v>
      </c>
      <c r="B10" s="166">
        <v>35289</v>
      </c>
      <c r="C10" s="216">
        <f t="shared" si="0"/>
        <v>6.1006748792709828E-3</v>
      </c>
      <c r="D10" s="153">
        <v>38797</v>
      </c>
      <c r="E10" s="216">
        <f t="shared" si="1"/>
        <v>6.8233844915693027E-3</v>
      </c>
      <c r="F10" s="71"/>
      <c r="G10" s="219">
        <f>+'COEF Art 14 F I '!AF10</f>
        <v>7.5214844672133966E-3</v>
      </c>
      <c r="H10" s="83">
        <f t="shared" si="2"/>
        <v>542680.52706167684</v>
      </c>
      <c r="I10" s="84">
        <f t="shared" si="3"/>
        <v>606968.56749589508</v>
      </c>
      <c r="J10" s="84">
        <f t="shared" si="4"/>
        <v>573486.40962742746</v>
      </c>
      <c r="K10" s="84">
        <f t="shared" si="5"/>
        <v>1723135.5041849995</v>
      </c>
      <c r="L10" s="243">
        <f t="shared" si="6"/>
        <v>6.7798661199581214E-3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</row>
    <row r="11" spans="1:54" ht="14.25">
      <c r="A11" s="64" t="s">
        <v>5</v>
      </c>
      <c r="B11" s="166">
        <v>18030</v>
      </c>
      <c r="C11" s="216">
        <f t="shared" si="0"/>
        <v>3.1169817244256232E-3</v>
      </c>
      <c r="D11" s="167">
        <v>20134</v>
      </c>
      <c r="E11" s="216">
        <f t="shared" si="1"/>
        <v>3.5410475901037799E-3</v>
      </c>
      <c r="F11" s="71"/>
      <c r="G11" s="219">
        <f>+'COEF Art 14 F I '!AF11</f>
        <v>5.1879880122372747E-3</v>
      </c>
      <c r="H11" s="83">
        <f t="shared" si="2"/>
        <v>277268.55118938006</v>
      </c>
      <c r="I11" s="84">
        <f t="shared" si="3"/>
        <v>314990.98223992455</v>
      </c>
      <c r="J11" s="84">
        <f t="shared" si="4"/>
        <v>395565.61358297575</v>
      </c>
      <c r="K11" s="84">
        <f t="shared" si="5"/>
        <v>987825.1470122803</v>
      </c>
      <c r="L11" s="243">
        <f t="shared" si="6"/>
        <v>3.8867066637564745E-3</v>
      </c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</row>
    <row r="12" spans="1:54">
      <c r="A12" s="64" t="s">
        <v>6</v>
      </c>
      <c r="B12" s="166">
        <v>656464</v>
      </c>
      <c r="C12" s="216">
        <f t="shared" si="0"/>
        <v>0.11348786970290306</v>
      </c>
      <c r="D12" s="153">
        <v>676062</v>
      </c>
      <c r="E12" s="216">
        <f t="shared" si="1"/>
        <v>0.11890174410751672</v>
      </c>
      <c r="F12" s="71"/>
      <c r="G12" s="219">
        <f>+'COEF Art 14 F I '!AF12</f>
        <v>8.2560908699632257E-2</v>
      </c>
      <c r="H12" s="83">
        <f t="shared" si="2"/>
        <v>10095220.309927076</v>
      </c>
      <c r="I12" s="84">
        <f t="shared" si="3"/>
        <v>10576807.06442276</v>
      </c>
      <c r="J12" s="84">
        <f t="shared" si="4"/>
        <v>6294975.3219754426</v>
      </c>
      <c r="K12" s="84">
        <f t="shared" si="5"/>
        <v>26967002.69632528</v>
      </c>
      <c r="L12" s="243">
        <f t="shared" si="6"/>
        <v>0.10610463744353663</v>
      </c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</row>
    <row r="13" spans="1:54">
      <c r="A13" s="64" t="s">
        <v>7</v>
      </c>
      <c r="B13" s="166">
        <v>14992</v>
      </c>
      <c r="C13" s="216">
        <f t="shared" si="0"/>
        <v>2.5917798121236242E-3</v>
      </c>
      <c r="D13" s="153">
        <v>18031</v>
      </c>
      <c r="E13" s="216">
        <f t="shared" si="1"/>
        <v>3.1711845185835529E-3</v>
      </c>
      <c r="F13" s="71"/>
      <c r="G13" s="219">
        <f>+'COEF Art 14 F I '!AF13</f>
        <v>4.6812615782115237E-3</v>
      </c>
      <c r="H13" s="83">
        <f t="shared" si="2"/>
        <v>230549.64611376516</v>
      </c>
      <c r="I13" s="84">
        <f t="shared" si="3"/>
        <v>282090.11625946552</v>
      </c>
      <c r="J13" s="84">
        <f t="shared" si="4"/>
        <v>356929.52723865327</v>
      </c>
      <c r="K13" s="84">
        <f t="shared" si="5"/>
        <v>869569.28961188393</v>
      </c>
      <c r="L13" s="243">
        <f t="shared" si="6"/>
        <v>3.4214159892109698E-3</v>
      </c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</row>
    <row r="14" spans="1:54">
      <c r="A14" s="64" t="s">
        <v>8</v>
      </c>
      <c r="B14" s="166">
        <v>3661</v>
      </c>
      <c r="C14" s="216">
        <f t="shared" si="0"/>
        <v>6.329046086035611E-4</v>
      </c>
      <c r="D14" s="153">
        <v>4441</v>
      </c>
      <c r="E14" s="216">
        <f t="shared" si="1"/>
        <v>7.8105653857409789E-4</v>
      </c>
      <c r="F14" s="71"/>
      <c r="G14" s="219">
        <f>+'COEF Art 14 F I '!AF14</f>
        <v>1.3233070855046135E-3</v>
      </c>
      <c r="H14" s="83">
        <f t="shared" si="2"/>
        <v>56299.510033517494</v>
      </c>
      <c r="I14" s="84">
        <f t="shared" si="3"/>
        <v>69478.243375757665</v>
      </c>
      <c r="J14" s="84">
        <f t="shared" si="4"/>
        <v>100897.45350251812</v>
      </c>
      <c r="K14" s="84">
        <f t="shared" si="5"/>
        <v>226675.20691179327</v>
      </c>
      <c r="L14" s="243">
        <f t="shared" si="6"/>
        <v>8.9187852716356489E-4</v>
      </c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</row>
    <row r="15" spans="1:54">
      <c r="A15" s="64" t="s">
        <v>9</v>
      </c>
      <c r="B15" s="166">
        <v>122337</v>
      </c>
      <c r="C15" s="216">
        <f t="shared" si="0"/>
        <v>2.1149317427679282E-2</v>
      </c>
      <c r="D15" s="153">
        <v>106525</v>
      </c>
      <c r="E15" s="216">
        <f t="shared" si="1"/>
        <v>1.8734980358389049E-2</v>
      </c>
      <c r="F15" s="71"/>
      <c r="G15" s="219">
        <f>+'COEF Art 14 F I '!AF15</f>
        <v>1.2925669720850153E-2</v>
      </c>
      <c r="H15" s="83">
        <f t="shared" si="2"/>
        <v>1881320.1745343974</v>
      </c>
      <c r="I15" s="84">
        <f t="shared" si="3"/>
        <v>1666554.8019821178</v>
      </c>
      <c r="J15" s="84">
        <f t="shared" si="4"/>
        <v>985536.293075216</v>
      </c>
      <c r="K15" s="84">
        <f t="shared" si="5"/>
        <v>4533411.269591731</v>
      </c>
      <c r="L15" s="243">
        <f t="shared" si="6"/>
        <v>1.7837205141378966E-2</v>
      </c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</row>
    <row r="16" spans="1:54">
      <c r="A16" s="64" t="s">
        <v>10</v>
      </c>
      <c r="B16" s="166">
        <v>104478</v>
      </c>
      <c r="C16" s="216">
        <f t="shared" si="0"/>
        <v>1.8061897759541888E-2</v>
      </c>
      <c r="D16" s="153">
        <v>48695</v>
      </c>
      <c r="E16" s="216">
        <f t="shared" si="1"/>
        <v>8.5641855766416791E-3</v>
      </c>
      <c r="F16" s="71"/>
      <c r="G16" s="219">
        <f>+'COEF Art 14 F I '!AF16</f>
        <v>9.5762326685371203E-3</v>
      </c>
      <c r="H16" s="83">
        <f t="shared" si="2"/>
        <v>1606681.2918005574</v>
      </c>
      <c r="I16" s="84">
        <f t="shared" si="3"/>
        <v>761820.09934305784</v>
      </c>
      <c r="J16" s="84">
        <f t="shared" si="4"/>
        <v>730153.64384191576</v>
      </c>
      <c r="K16" s="84">
        <f t="shared" si="5"/>
        <v>3098655.0349855311</v>
      </c>
      <c r="L16" s="243">
        <f t="shared" si="6"/>
        <v>1.219199896822539E-2</v>
      </c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</row>
    <row r="17" spans="1:54">
      <c r="A17" s="64" t="s">
        <v>11</v>
      </c>
      <c r="B17" s="166">
        <v>7340</v>
      </c>
      <c r="C17" s="216">
        <f t="shared" si="0"/>
        <v>1.2689210126058832E-3</v>
      </c>
      <c r="D17" s="153">
        <v>8352</v>
      </c>
      <c r="E17" s="216">
        <f t="shared" si="1"/>
        <v>1.4688998446680623E-3</v>
      </c>
      <c r="F17" s="71"/>
      <c r="G17" s="219">
        <f>+'COEF Art 14 F I '!AF17</f>
        <v>3.6662042980092941E-3</v>
      </c>
      <c r="H17" s="83">
        <f t="shared" si="2"/>
        <v>112875.82727288129</v>
      </c>
      <c r="I17" s="84">
        <f t="shared" si="3"/>
        <v>130664.78015634496</v>
      </c>
      <c r="J17" s="84">
        <f t="shared" si="4"/>
        <v>279535.02383618517</v>
      </c>
      <c r="K17" s="84">
        <f t="shared" si="5"/>
        <v>523075.63126541139</v>
      </c>
      <c r="L17" s="243">
        <f t="shared" si="6"/>
        <v>2.0580985894486695E-3</v>
      </c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</row>
    <row r="18" spans="1:54">
      <c r="A18" s="64" t="s">
        <v>12</v>
      </c>
      <c r="B18" s="166">
        <v>9930</v>
      </c>
      <c r="C18" s="216">
        <f t="shared" si="0"/>
        <v>1.7166737949831634E-3</v>
      </c>
      <c r="D18" s="153">
        <v>12086</v>
      </c>
      <c r="E18" s="216">
        <f t="shared" si="1"/>
        <v>2.1256134485941333E-3</v>
      </c>
      <c r="F18" s="71"/>
      <c r="G18" s="219">
        <f>+'COEF Art 14 F I '!AF18</f>
        <v>4.5624241048985827E-3</v>
      </c>
      <c r="H18" s="83">
        <f t="shared" si="2"/>
        <v>152705.30855854377</v>
      </c>
      <c r="I18" s="84">
        <f t="shared" si="3"/>
        <v>189082.19982873386</v>
      </c>
      <c r="J18" s="84">
        <f t="shared" si="4"/>
        <v>347868.59303124901</v>
      </c>
      <c r="K18" s="84">
        <f t="shared" si="5"/>
        <v>689656.10141852661</v>
      </c>
      <c r="L18" s="243">
        <f t="shared" si="6"/>
        <v>2.7135277667216296E-3</v>
      </c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</row>
    <row r="19" spans="1:54">
      <c r="A19" s="64" t="s">
        <v>13</v>
      </c>
      <c r="B19" s="166">
        <v>68747</v>
      </c>
      <c r="C19" s="216">
        <f t="shared" si="0"/>
        <v>1.1884811015479108E-2</v>
      </c>
      <c r="D19" s="153">
        <v>51865</v>
      </c>
      <c r="E19" s="216">
        <f t="shared" si="1"/>
        <v>9.1217062312870037E-3</v>
      </c>
      <c r="F19" s="71"/>
      <c r="G19" s="219">
        <f>+'COEF Art 14 F I '!AF19</f>
        <v>7.1818628586260824E-3</v>
      </c>
      <c r="H19" s="83">
        <f t="shared" si="2"/>
        <v>1057203.6100175437</v>
      </c>
      <c r="I19" s="84">
        <f t="shared" si="3"/>
        <v>811413.89161983132</v>
      </c>
      <c r="J19" s="84">
        <f t="shared" si="4"/>
        <v>547591.47122934426</v>
      </c>
      <c r="K19" s="84">
        <f t="shared" si="5"/>
        <v>2416208.9728667191</v>
      </c>
      <c r="L19" s="243">
        <f t="shared" si="6"/>
        <v>9.5068398939559661E-3</v>
      </c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</row>
    <row r="20" spans="1:54">
      <c r="A20" s="64" t="s">
        <v>14</v>
      </c>
      <c r="B20" s="166">
        <v>36088</v>
      </c>
      <c r="C20" s="216">
        <f t="shared" si="0"/>
        <v>6.2388040194715413E-3</v>
      </c>
      <c r="D20" s="153">
        <v>38266</v>
      </c>
      <c r="E20" s="216">
        <f t="shared" si="1"/>
        <v>6.7299953850656225E-3</v>
      </c>
      <c r="F20" s="71"/>
      <c r="G20" s="219">
        <f>+'COEF Art 14 F I '!AF20</f>
        <v>1.0323874173887922E-2</v>
      </c>
      <c r="H20" s="83">
        <f t="shared" si="2"/>
        <v>554967.69136563211</v>
      </c>
      <c r="I20" s="84">
        <f t="shared" si="3"/>
        <v>598661.21617129992</v>
      </c>
      <c r="J20" s="84">
        <f t="shared" si="4"/>
        <v>787158.64657257043</v>
      </c>
      <c r="K20" s="84">
        <f t="shared" si="5"/>
        <v>1940787.5541095026</v>
      </c>
      <c r="L20" s="243">
        <f t="shared" si="6"/>
        <v>7.6362420437543869E-3</v>
      </c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</row>
    <row r="21" spans="1:54">
      <c r="A21" s="64" t="s">
        <v>15</v>
      </c>
      <c r="B21" s="166">
        <v>1360</v>
      </c>
      <c r="C21" s="216">
        <f t="shared" si="0"/>
        <v>2.351134301286105E-4</v>
      </c>
      <c r="D21" s="153">
        <v>1874</v>
      </c>
      <c r="E21" s="216">
        <f t="shared" si="1"/>
        <v>3.2958792012786745E-4</v>
      </c>
      <c r="F21" s="71"/>
      <c r="G21" s="219">
        <f>+'COEF Art 14 F I '!AF21</f>
        <v>1.4960947526004983E-3</v>
      </c>
      <c r="H21" s="83">
        <f t="shared" si="2"/>
        <v>20914.322219498441</v>
      </c>
      <c r="I21" s="84">
        <f t="shared" si="3"/>
        <v>29318.222942168399</v>
      </c>
      <c r="J21" s="84">
        <f t="shared" si="4"/>
        <v>114071.89789081187</v>
      </c>
      <c r="K21" s="84">
        <f t="shared" si="5"/>
        <v>164304.44305247872</v>
      </c>
      <c r="L21" s="243">
        <f t="shared" si="6"/>
        <v>6.4647389836991693E-4</v>
      </c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</row>
    <row r="22" spans="1:54">
      <c r="A22" s="64" t="s">
        <v>16</v>
      </c>
      <c r="B22" s="166">
        <v>3256</v>
      </c>
      <c r="C22" s="216">
        <f t="shared" si="0"/>
        <v>5.6288921213143808E-4</v>
      </c>
      <c r="D22" s="153">
        <v>3314</v>
      </c>
      <c r="E22" s="216">
        <f t="shared" si="1"/>
        <v>5.8284651403615407E-4</v>
      </c>
      <c r="F22" s="71"/>
      <c r="G22" s="219">
        <f>+'COEF Art 14 F I '!AF22</f>
        <v>1.0032195565828478E-3</v>
      </c>
      <c r="H22" s="83">
        <f t="shared" si="2"/>
        <v>50071.347901975678</v>
      </c>
      <c r="I22" s="84">
        <f t="shared" si="3"/>
        <v>51846.633313952014</v>
      </c>
      <c r="J22" s="84">
        <f t="shared" si="4"/>
        <v>76491.919125888962</v>
      </c>
      <c r="K22" s="84">
        <f t="shared" si="5"/>
        <v>178409.90034181665</v>
      </c>
      <c r="L22" s="243">
        <f t="shared" si="6"/>
        <v>7.0197337113351178E-4</v>
      </c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</row>
    <row r="23" spans="1:54">
      <c r="A23" s="64" t="s">
        <v>17</v>
      </c>
      <c r="B23" s="166">
        <v>40903</v>
      </c>
      <c r="C23" s="216">
        <f t="shared" si="0"/>
        <v>7.0712092886401146E-3</v>
      </c>
      <c r="D23" s="153">
        <v>45483</v>
      </c>
      <c r="E23" s="216">
        <f t="shared" si="1"/>
        <v>7.999278213007362E-3</v>
      </c>
      <c r="F23" s="71"/>
      <c r="G23" s="219">
        <f>+'COEF Art 14 F I '!AF23</f>
        <v>9.6439690555568565E-3</v>
      </c>
      <c r="H23" s="83">
        <f t="shared" si="2"/>
        <v>629013.61892951815</v>
      </c>
      <c r="I23" s="84">
        <f t="shared" si="3"/>
        <v>711569.22843044042</v>
      </c>
      <c r="J23" s="84">
        <f t="shared" si="4"/>
        <v>735318.30216999096</v>
      </c>
      <c r="K23" s="84">
        <f t="shared" si="5"/>
        <v>2075901.1495299495</v>
      </c>
      <c r="L23" s="243">
        <f t="shared" si="6"/>
        <v>8.1678613422436763E-3</v>
      </c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</row>
    <row r="24" spans="1:54">
      <c r="A24" s="64" t="s">
        <v>18</v>
      </c>
      <c r="B24" s="166">
        <v>397205</v>
      </c>
      <c r="C24" s="216">
        <f t="shared" si="0"/>
        <v>6.8667816186937305E-2</v>
      </c>
      <c r="D24" s="153">
        <v>309453</v>
      </c>
      <c r="E24" s="216">
        <f t="shared" si="1"/>
        <v>5.4424744208820153E-2</v>
      </c>
      <c r="F24" s="71"/>
      <c r="G24" s="219">
        <f>+'COEF Art 14 F I '!AF24</f>
        <v>3.8791918566718459E-2</v>
      </c>
      <c r="H24" s="83">
        <f t="shared" si="2"/>
        <v>6108289.2332322635</v>
      </c>
      <c r="I24" s="84">
        <f t="shared" si="3"/>
        <v>4841308.4547080239</v>
      </c>
      <c r="J24" s="84">
        <f t="shared" si="4"/>
        <v>2957745.6682070335</v>
      </c>
      <c r="K24" s="84">
        <f t="shared" si="5"/>
        <v>13907343.356147323</v>
      </c>
      <c r="L24" s="243">
        <f t="shared" si="6"/>
        <v>5.4719971708530671E-2</v>
      </c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</row>
    <row r="25" spans="1:54">
      <c r="A25" s="64" t="s">
        <v>19</v>
      </c>
      <c r="B25" s="166">
        <v>5506</v>
      </c>
      <c r="C25" s="216">
        <f t="shared" si="0"/>
        <v>9.5186363697656574E-4</v>
      </c>
      <c r="D25" s="153">
        <v>6204</v>
      </c>
      <c r="E25" s="216">
        <f t="shared" si="1"/>
        <v>1.0911224420882015E-3</v>
      </c>
      <c r="F25" s="71"/>
      <c r="G25" s="219">
        <f>+'COEF Art 14 F I '!AF25</f>
        <v>2.7527031212207223E-3</v>
      </c>
      <c r="H25" s="83">
        <f t="shared" si="2"/>
        <v>84672.248632763542</v>
      </c>
      <c r="I25" s="84">
        <f t="shared" si="3"/>
        <v>97059.901351767738</v>
      </c>
      <c r="J25" s="84">
        <f t="shared" si="4"/>
        <v>209883.81171834664</v>
      </c>
      <c r="K25" s="84">
        <f t="shared" si="5"/>
        <v>391615.96170287789</v>
      </c>
      <c r="L25" s="243">
        <f t="shared" si="6"/>
        <v>1.5408560640388855E-3</v>
      </c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</row>
    <row r="26" spans="1:54">
      <c r="A26" s="64" t="s">
        <v>20</v>
      </c>
      <c r="B26" s="166">
        <v>481213</v>
      </c>
      <c r="C26" s="216">
        <f t="shared" si="0"/>
        <v>8.3190911067999293E-2</v>
      </c>
      <c r="D26" s="153">
        <v>472873</v>
      </c>
      <c r="E26" s="216">
        <f t="shared" si="1"/>
        <v>8.3166077136939742E-2</v>
      </c>
      <c r="F26" s="71"/>
      <c r="G26" s="219">
        <f>+'COEF Art 14 F I '!AF26</f>
        <v>5.3694530872684429E-2</v>
      </c>
      <c r="H26" s="83">
        <f t="shared" si="2"/>
        <v>7400179.219273163</v>
      </c>
      <c r="I26" s="84">
        <f t="shared" si="3"/>
        <v>7397970.1373169683</v>
      </c>
      <c r="J26" s="84">
        <f t="shared" si="4"/>
        <v>4094016.794295562</v>
      </c>
      <c r="K26" s="84">
        <f t="shared" si="5"/>
        <v>18892166.150885694</v>
      </c>
      <c r="L26" s="243">
        <f t="shared" si="6"/>
        <v>7.4333305133534019E-2</v>
      </c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</row>
    <row r="27" spans="1:54">
      <c r="A27" s="64" t="s">
        <v>21</v>
      </c>
      <c r="B27" s="166">
        <v>14109</v>
      </c>
      <c r="C27" s="216">
        <f t="shared" si="0"/>
        <v>2.4391289600621804E-3</v>
      </c>
      <c r="D27" s="153">
        <v>16479</v>
      </c>
      <c r="E27" s="216">
        <f t="shared" si="1"/>
        <v>2.8982280340379548E-3</v>
      </c>
      <c r="F27" s="71"/>
      <c r="G27" s="219">
        <f>+'COEF Art 14 F I '!AF27</f>
        <v>4.3878068052810885E-3</v>
      </c>
      <c r="H27" s="83">
        <f t="shared" si="2"/>
        <v>216970.71484919373</v>
      </c>
      <c r="I27" s="84">
        <f t="shared" si="3"/>
        <v>257809.49619209874</v>
      </c>
      <c r="J27" s="84">
        <f t="shared" si="4"/>
        <v>334554.64567777206</v>
      </c>
      <c r="K27" s="84">
        <f t="shared" si="5"/>
        <v>809334.85671906453</v>
      </c>
      <c r="L27" s="243">
        <f t="shared" si="6"/>
        <v>3.1844169895193747E-3</v>
      </c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</row>
    <row r="28" spans="1:54">
      <c r="A28" s="64" t="s">
        <v>22</v>
      </c>
      <c r="B28" s="166">
        <v>1808</v>
      </c>
      <c r="C28" s="216">
        <f t="shared" si="0"/>
        <v>3.1256256005332924E-4</v>
      </c>
      <c r="D28" s="153">
        <v>1199</v>
      </c>
      <c r="E28" s="216">
        <f t="shared" si="1"/>
        <v>2.108729542333581E-4</v>
      </c>
      <c r="F28" s="71"/>
      <c r="G28" s="219">
        <f>+'COEF Art 14 F I '!AF28</f>
        <v>8.7304835954561189E-4</v>
      </c>
      <c r="H28" s="83">
        <f t="shared" si="2"/>
        <v>27803.746009450864</v>
      </c>
      <c r="I28" s="84">
        <f t="shared" si="3"/>
        <v>18758.030580394829</v>
      </c>
      <c r="J28" s="84">
        <f t="shared" si="4"/>
        <v>66566.828839363894</v>
      </c>
      <c r="K28" s="84">
        <f t="shared" si="5"/>
        <v>113128.60542920959</v>
      </c>
      <c r="L28" s="243">
        <f t="shared" si="6"/>
        <v>4.4511693786402425E-4</v>
      </c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</row>
    <row r="29" spans="1:54">
      <c r="A29" s="64" t="s">
        <v>23</v>
      </c>
      <c r="B29" s="166">
        <v>6282</v>
      </c>
      <c r="C29" s="216">
        <f t="shared" si="0"/>
        <v>1.0860165941675964E-3</v>
      </c>
      <c r="D29" s="153">
        <v>6672</v>
      </c>
      <c r="E29" s="216">
        <f t="shared" si="1"/>
        <v>1.1734314851083946E-3</v>
      </c>
      <c r="F29" s="71"/>
      <c r="G29" s="219">
        <f>+'COEF Art 14 F I '!AF29</f>
        <v>2.5027749981554126E-3</v>
      </c>
      <c r="H29" s="83">
        <f t="shared" si="2"/>
        <v>96605.714840359695</v>
      </c>
      <c r="I29" s="84">
        <f t="shared" si="3"/>
        <v>104381.6347225974</v>
      </c>
      <c r="J29" s="84">
        <f t="shared" si="4"/>
        <v>190827.68222869176</v>
      </c>
      <c r="K29" s="84">
        <f t="shared" si="5"/>
        <v>391815.03179164883</v>
      </c>
      <c r="L29" s="243">
        <f t="shared" si="6"/>
        <v>1.5416393271932209E-3</v>
      </c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</row>
    <row r="30" spans="1:54">
      <c r="A30" s="64" t="s">
        <v>24</v>
      </c>
      <c r="B30" s="166">
        <v>102149</v>
      </c>
      <c r="C30" s="216">
        <f t="shared" si="0"/>
        <v>1.7659266010446643E-2</v>
      </c>
      <c r="D30" s="153">
        <v>94516</v>
      </c>
      <c r="E30" s="216">
        <f t="shared" si="1"/>
        <v>1.6622909209608069E-2</v>
      </c>
      <c r="F30" s="71"/>
      <c r="G30" s="219">
        <f>+'COEF Art 14 F I '!AF30</f>
        <v>9.0563921187779145E-3</v>
      </c>
      <c r="H30" s="83">
        <f t="shared" si="2"/>
        <v>1570865.5149996663</v>
      </c>
      <c r="I30" s="84">
        <f t="shared" si="3"/>
        <v>1478677.2463190975</v>
      </c>
      <c r="J30" s="84">
        <f t="shared" si="4"/>
        <v>690517.6528670378</v>
      </c>
      <c r="K30" s="84">
        <f t="shared" si="5"/>
        <v>3740060.4141858015</v>
      </c>
      <c r="L30" s="243">
        <f t="shared" si="6"/>
        <v>1.4715678962652528E-2</v>
      </c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</row>
    <row r="31" spans="1:54">
      <c r="A31" s="64" t="s">
        <v>25</v>
      </c>
      <c r="B31" s="166">
        <v>643143</v>
      </c>
      <c r="C31" s="216">
        <f t="shared" si="0"/>
        <v>0.11118496823029775</v>
      </c>
      <c r="D31" s="153">
        <v>715442</v>
      </c>
      <c r="E31" s="216">
        <f t="shared" si="1"/>
        <v>0.12582766315481417</v>
      </c>
      <c r="F31" s="71"/>
      <c r="G31" s="219">
        <f>+'COEF Art 14 F I '!AF31</f>
        <v>6.9565967864580455E-2</v>
      </c>
      <c r="H31" s="83">
        <f t="shared" si="2"/>
        <v>9890367.59942271</v>
      </c>
      <c r="I31" s="84">
        <f t="shared" si="3"/>
        <v>11192896.509173343</v>
      </c>
      <c r="J31" s="84">
        <f t="shared" si="4"/>
        <v>5304157.3530890802</v>
      </c>
      <c r="K31" s="84">
        <f t="shared" si="5"/>
        <v>26387421.461685132</v>
      </c>
      <c r="L31" s="243">
        <f t="shared" si="6"/>
        <v>0.10382421134416334</v>
      </c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</row>
    <row r="32" spans="1:54">
      <c r="A32" s="64" t="s">
        <v>26</v>
      </c>
      <c r="B32" s="166">
        <v>1959</v>
      </c>
      <c r="C32" s="216">
        <f t="shared" si="0"/>
        <v>3.3866706589849116E-4</v>
      </c>
      <c r="D32" s="153">
        <v>2019</v>
      </c>
      <c r="E32" s="216">
        <f t="shared" si="1"/>
        <v>3.5508965354224354E-4</v>
      </c>
      <c r="F32" s="71"/>
      <c r="G32" s="219">
        <f>+'COEF Art 14 F I '!AF32</f>
        <v>9.1412518204484709E-4</v>
      </c>
      <c r="H32" s="83">
        <f t="shared" si="2"/>
        <v>30125.850902939299</v>
      </c>
      <c r="I32" s="84">
        <f t="shared" si="3"/>
        <v>31586.70870877161</v>
      </c>
      <c r="J32" s="84">
        <f t="shared" si="4"/>
        <v>69698.790296796389</v>
      </c>
      <c r="K32" s="84">
        <f t="shared" si="5"/>
        <v>131411.34990850731</v>
      </c>
      <c r="L32" s="243">
        <f t="shared" si="6"/>
        <v>5.1705240641771149E-4</v>
      </c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</row>
    <row r="33" spans="1:54">
      <c r="A33" s="64" t="s">
        <v>27</v>
      </c>
      <c r="B33" s="166">
        <v>16086</v>
      </c>
      <c r="C33" s="216">
        <f t="shared" si="0"/>
        <v>2.7809078213594327E-3</v>
      </c>
      <c r="D33" s="153">
        <v>15960</v>
      </c>
      <c r="E33" s="216">
        <f t="shared" si="1"/>
        <v>2.8069494158168432E-3</v>
      </c>
      <c r="F33" s="71"/>
      <c r="G33" s="219">
        <f>+'COEF Art 14 F I '!AF33</f>
        <v>1.733615638859052E-3</v>
      </c>
      <c r="H33" s="83">
        <f t="shared" si="2"/>
        <v>247373.37295797933</v>
      </c>
      <c r="I33" s="84">
        <f t="shared" si="3"/>
        <v>249689.88162060172</v>
      </c>
      <c r="J33" s="84">
        <f t="shared" si="4"/>
        <v>132182.01975115898</v>
      </c>
      <c r="K33" s="84">
        <f t="shared" si="5"/>
        <v>629245.27432974009</v>
      </c>
      <c r="L33" s="243">
        <f t="shared" si="6"/>
        <v>2.4758347246694131E-3</v>
      </c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</row>
    <row r="34" spans="1:54">
      <c r="A34" s="64" t="s">
        <v>28</v>
      </c>
      <c r="B34" s="166">
        <v>1386</v>
      </c>
      <c r="C34" s="216">
        <f t="shared" si="0"/>
        <v>2.3960824570459864E-4</v>
      </c>
      <c r="D34" s="153">
        <v>1732</v>
      </c>
      <c r="E34" s="216">
        <f t="shared" si="1"/>
        <v>3.0461380878413365E-4</v>
      </c>
      <c r="F34" s="71"/>
      <c r="G34" s="219">
        <f>+'COEF Art 14 F I '!AF34</f>
        <v>1.2912396420521994E-3</v>
      </c>
      <c r="H34" s="83">
        <f t="shared" si="2"/>
        <v>21314.15485016532</v>
      </c>
      <c r="I34" s="84">
        <f t="shared" si="3"/>
        <v>27096.671363839738</v>
      </c>
      <c r="J34" s="84">
        <f t="shared" si="4"/>
        <v>98452.425118610699</v>
      </c>
      <c r="K34" s="84">
        <f t="shared" si="5"/>
        <v>146863.25133261576</v>
      </c>
      <c r="L34" s="243">
        <f t="shared" si="6"/>
        <v>5.7784961168671632E-4</v>
      </c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</row>
    <row r="35" spans="1:54">
      <c r="A35" s="64" t="s">
        <v>29</v>
      </c>
      <c r="B35" s="166">
        <v>7026</v>
      </c>
      <c r="C35" s="216">
        <f t="shared" si="0"/>
        <v>1.2146374706497186E-3</v>
      </c>
      <c r="D35" s="153">
        <v>7833</v>
      </c>
      <c r="E35" s="216">
        <f t="shared" si="1"/>
        <v>1.3776212264469507E-3</v>
      </c>
      <c r="F35" s="71"/>
      <c r="G35" s="219">
        <f>+'COEF Art 14 F I '!AF35</f>
        <v>1.5370666083601365E-3</v>
      </c>
      <c r="H35" s="83">
        <f t="shared" si="2"/>
        <v>108047.07934867355</v>
      </c>
      <c r="I35" s="84">
        <f t="shared" si="3"/>
        <v>122545.16558484796</v>
      </c>
      <c r="J35" s="84">
        <f t="shared" si="4"/>
        <v>117195.85600809466</v>
      </c>
      <c r="K35" s="84">
        <f t="shared" si="5"/>
        <v>347788.10094161617</v>
      </c>
      <c r="L35" s="243">
        <f t="shared" si="6"/>
        <v>1.3684105264918755E-3</v>
      </c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</row>
    <row r="36" spans="1:54">
      <c r="A36" s="64" t="s">
        <v>30</v>
      </c>
      <c r="B36" s="166">
        <v>3298</v>
      </c>
      <c r="C36" s="216">
        <f t="shared" si="0"/>
        <v>5.7015006806188052E-4</v>
      </c>
      <c r="D36" s="153">
        <v>4025</v>
      </c>
      <c r="E36" s="216">
        <f t="shared" si="1"/>
        <v>7.0789294477837056E-4</v>
      </c>
      <c r="F36" s="71"/>
      <c r="G36" s="219">
        <f>+'COEF Art 14 F I '!AF36</f>
        <v>1.5944441511346781E-3</v>
      </c>
      <c r="H36" s="83">
        <f t="shared" si="2"/>
        <v>50717.231382283724</v>
      </c>
      <c r="I36" s="84">
        <f t="shared" si="3"/>
        <v>62970.035935020169</v>
      </c>
      <c r="J36" s="84">
        <f t="shared" si="4"/>
        <v>121570.68934617467</v>
      </c>
      <c r="K36" s="84">
        <f t="shared" si="5"/>
        <v>235257.95666347857</v>
      </c>
      <c r="L36" s="243">
        <f t="shared" si="6"/>
        <v>9.256482998344916E-4</v>
      </c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</row>
    <row r="37" spans="1:54">
      <c r="A37" s="64" t="s">
        <v>31</v>
      </c>
      <c r="B37" s="166">
        <v>471523</v>
      </c>
      <c r="C37" s="216">
        <f t="shared" si="0"/>
        <v>8.1515727878332944E-2</v>
      </c>
      <c r="D37" s="153">
        <v>406584</v>
      </c>
      <c r="E37" s="216">
        <f t="shared" si="1"/>
        <v>7.1507563990004727E-2</v>
      </c>
      <c r="F37" s="71"/>
      <c r="G37" s="219">
        <f>+'COEF Art 14 F I '!AF37</f>
        <v>4.8967320115372914E-2</v>
      </c>
      <c r="H37" s="83">
        <f t="shared" si="2"/>
        <v>7251164.6734592374</v>
      </c>
      <c r="I37" s="84">
        <f t="shared" si="3"/>
        <v>6360896.668473104</v>
      </c>
      <c r="J37" s="84">
        <f t="shared" si="4"/>
        <v>3733583.8057571813</v>
      </c>
      <c r="K37" s="84">
        <f t="shared" si="5"/>
        <v>17345645.147689521</v>
      </c>
      <c r="L37" s="243">
        <f t="shared" si="6"/>
        <v>6.8248348188530081E-2</v>
      </c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</row>
    <row r="38" spans="1:54">
      <c r="A38" s="64" t="s">
        <v>32</v>
      </c>
      <c r="B38" s="166">
        <v>5351</v>
      </c>
      <c r="C38" s="216">
        <f t="shared" si="0"/>
        <v>9.2506762104279034E-4</v>
      </c>
      <c r="D38" s="153">
        <v>5855</v>
      </c>
      <c r="E38" s="216">
        <f t="shared" si="1"/>
        <v>1.0297424078701514E-3</v>
      </c>
      <c r="F38" s="71"/>
      <c r="G38" s="219">
        <f>+'COEF Art 14 F I '!AF38</f>
        <v>3.8141263611872239E-3</v>
      </c>
      <c r="H38" s="83">
        <f t="shared" si="2"/>
        <v>82288.631026864823</v>
      </c>
      <c r="I38" s="84">
        <f t="shared" si="3"/>
        <v>91599.890782495175</v>
      </c>
      <c r="J38" s="84">
        <f t="shared" si="4"/>
        <v>290813.55446220416</v>
      </c>
      <c r="K38" s="84">
        <f t="shared" si="5"/>
        <v>464702.07627156418</v>
      </c>
      <c r="L38" s="243">
        <f t="shared" si="6"/>
        <v>1.8284214184756974E-3</v>
      </c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</row>
    <row r="39" spans="1:54">
      <c r="A39" s="64" t="s">
        <v>33</v>
      </c>
      <c r="B39" s="166">
        <v>84666</v>
      </c>
      <c r="C39" s="216">
        <f t="shared" si="0"/>
        <v>1.4636848290638924E-2</v>
      </c>
      <c r="D39" s="153">
        <v>89739</v>
      </c>
      <c r="E39" s="216">
        <f t="shared" si="1"/>
        <v>1.5782758999122036E-2</v>
      </c>
      <c r="F39" s="71"/>
      <c r="G39" s="219">
        <f>+'COEF Art 14 F I '!AF39</f>
        <v>1.0486484281426929E-2</v>
      </c>
      <c r="H39" s="83">
        <f t="shared" si="2"/>
        <v>1302008.8272323932</v>
      </c>
      <c r="I39" s="84">
        <f t="shared" si="3"/>
        <v>1403942.3738565901</v>
      </c>
      <c r="J39" s="84">
        <f t="shared" si="4"/>
        <v>799557.08828287083</v>
      </c>
      <c r="K39" s="84">
        <f t="shared" si="5"/>
        <v>3505508.2893718546</v>
      </c>
      <c r="L39" s="243">
        <f t="shared" si="6"/>
        <v>1.379280783584442E-2</v>
      </c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</row>
    <row r="40" spans="1:54">
      <c r="A40" s="64" t="s">
        <v>34</v>
      </c>
      <c r="B40" s="166">
        <v>5119</v>
      </c>
      <c r="C40" s="216">
        <f t="shared" si="0"/>
        <v>8.8496003590320376E-4</v>
      </c>
      <c r="D40" s="153">
        <v>6248</v>
      </c>
      <c r="E40" s="216">
        <f t="shared" si="1"/>
        <v>1.0988608991242882E-3</v>
      </c>
      <c r="F40" s="71"/>
      <c r="G40" s="219">
        <f>+'COEF Art 14 F I '!AF40</f>
        <v>1.9529611153831805E-3</v>
      </c>
      <c r="H40" s="83">
        <f t="shared" si="2"/>
        <v>78720.893707068026</v>
      </c>
      <c r="I40" s="84">
        <f t="shared" si="3"/>
        <v>97748.269446461141</v>
      </c>
      <c r="J40" s="84">
        <f t="shared" si="4"/>
        <v>148906.33133462004</v>
      </c>
      <c r="K40" s="84">
        <f t="shared" si="5"/>
        <v>325375.49448814918</v>
      </c>
      <c r="L40" s="243">
        <f t="shared" si="6"/>
        <v>1.2802256618745765E-3</v>
      </c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</row>
    <row r="41" spans="1:54">
      <c r="A41" s="64" t="s">
        <v>35</v>
      </c>
      <c r="B41" s="166">
        <v>1483</v>
      </c>
      <c r="C41" s="216">
        <f t="shared" si="0"/>
        <v>2.5637736535347747E-4</v>
      </c>
      <c r="D41" s="153">
        <v>1087</v>
      </c>
      <c r="E41" s="216">
        <f t="shared" si="1"/>
        <v>1.9117506359604691E-4</v>
      </c>
      <c r="F41" s="71"/>
      <c r="G41" s="219">
        <f>+'COEF Art 14 F I '!AF41</f>
        <v>3.6013847875063525E-4</v>
      </c>
      <c r="H41" s="83">
        <f t="shared" si="2"/>
        <v>22805.838126114842</v>
      </c>
      <c r="I41" s="84">
        <f t="shared" si="3"/>
        <v>17005.820884811659</v>
      </c>
      <c r="J41" s="84">
        <f t="shared" si="4"/>
        <v>27459.276695668494</v>
      </c>
      <c r="K41" s="84">
        <f t="shared" si="5"/>
        <v>67270.935706594988</v>
      </c>
      <c r="L41" s="243">
        <f t="shared" si="6"/>
        <v>2.6468489375752416E-4</v>
      </c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</row>
    <row r="42" spans="1:54">
      <c r="A42" s="64" t="s">
        <v>36</v>
      </c>
      <c r="B42" s="166">
        <v>7652</v>
      </c>
      <c r="C42" s="216">
        <f t="shared" si="0"/>
        <v>1.322858799517741E-3</v>
      </c>
      <c r="D42" s="153">
        <v>7662</v>
      </c>
      <c r="E42" s="216">
        <f t="shared" si="1"/>
        <v>1.3475467684203417E-3</v>
      </c>
      <c r="F42" s="71"/>
      <c r="G42" s="219">
        <f>+'COEF Art 14 F I '!AF42</f>
        <v>2.7547497779636006E-3</v>
      </c>
      <c r="H42" s="83">
        <f t="shared" si="2"/>
        <v>117673.81884088388</v>
      </c>
      <c r="I42" s="84">
        <f t="shared" si="3"/>
        <v>119869.91685319865</v>
      </c>
      <c r="J42" s="84">
        <f t="shared" si="4"/>
        <v>210039.8620076651</v>
      </c>
      <c r="K42" s="84">
        <f t="shared" si="5"/>
        <v>447583.59770174761</v>
      </c>
      <c r="L42" s="243">
        <f t="shared" si="6"/>
        <v>1.7610668821674096E-3</v>
      </c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</row>
    <row r="43" spans="1:54">
      <c r="A43" s="64" t="s">
        <v>37</v>
      </c>
      <c r="B43" s="166">
        <v>6048</v>
      </c>
      <c r="C43" s="216">
        <f t="shared" si="0"/>
        <v>1.0455632539837032E-3</v>
      </c>
      <c r="D43" s="153">
        <v>5923</v>
      </c>
      <c r="E43" s="216">
        <f t="shared" si="1"/>
        <v>1.0417018414713762E-3</v>
      </c>
      <c r="F43" s="71"/>
      <c r="G43" s="219">
        <f>+'COEF Art 14 F I '!AF43</f>
        <v>3.6342888992780035E-3</v>
      </c>
      <c r="H43" s="83">
        <f t="shared" si="2"/>
        <v>93007.221164357776</v>
      </c>
      <c r="I43" s="84">
        <f t="shared" si="3"/>
        <v>92663.732383384966</v>
      </c>
      <c r="J43" s="84">
        <f t="shared" si="4"/>
        <v>277101.58832089294</v>
      </c>
      <c r="K43" s="84">
        <f t="shared" si="5"/>
        <v>462772.54186863569</v>
      </c>
      <c r="L43" s="243">
        <f t="shared" si="6"/>
        <v>1.8208294531926793E-3</v>
      </c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</row>
    <row r="44" spans="1:54">
      <c r="A44" s="64" t="s">
        <v>38</v>
      </c>
      <c r="B44" s="166">
        <v>67428</v>
      </c>
      <c r="C44" s="216">
        <f t="shared" si="0"/>
        <v>1.1656785563758786E-2</v>
      </c>
      <c r="D44" s="153">
        <v>68518</v>
      </c>
      <c r="E44" s="216">
        <f t="shared" si="1"/>
        <v>1.2050536345422211E-2</v>
      </c>
      <c r="F44" s="71"/>
      <c r="G44" s="219">
        <f>+'COEF Art 14 F I '!AF44</f>
        <v>7.8858417846879355E-3</v>
      </c>
      <c r="H44" s="83">
        <f t="shared" si="2"/>
        <v>1036919.7931002505</v>
      </c>
      <c r="I44" s="84">
        <f t="shared" si="3"/>
        <v>1071945.5707318541</v>
      </c>
      <c r="J44" s="84">
        <f t="shared" si="4"/>
        <v>601267.35775419651</v>
      </c>
      <c r="K44" s="84">
        <f t="shared" si="5"/>
        <v>2710132.721586301</v>
      </c>
      <c r="L44" s="243">
        <f t="shared" si="6"/>
        <v>1.0663315203619732E-2</v>
      </c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</row>
    <row r="45" spans="1:54">
      <c r="A45" s="64" t="s">
        <v>39</v>
      </c>
      <c r="B45" s="166">
        <v>1142994</v>
      </c>
      <c r="C45" s="216">
        <f t="shared" si="0"/>
        <v>0.19759797055619194</v>
      </c>
      <c r="D45" s="153">
        <v>1136308</v>
      </c>
      <c r="E45" s="216">
        <f t="shared" si="1"/>
        <v>0.19984705994912316</v>
      </c>
      <c r="F45" s="71"/>
      <c r="G45" s="219">
        <f>+'COEF Art 14 F I '!AF45</f>
        <v>0.27251261962857615</v>
      </c>
      <c r="H45" s="83">
        <f t="shared" si="2"/>
        <v>17577165.302171618</v>
      </c>
      <c r="I45" s="84">
        <f t="shared" si="3"/>
        <v>17777231.20329215</v>
      </c>
      <c r="J45" s="84">
        <f t="shared" si="4"/>
        <v>20778116.938245479</v>
      </c>
      <c r="K45" s="84">
        <f t="shared" si="5"/>
        <v>56132513.443709239</v>
      </c>
      <c r="L45" s="243">
        <f t="shared" si="6"/>
        <v>0.22085954656543316</v>
      </c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</row>
    <row r="46" spans="1:54">
      <c r="A46" s="64" t="s">
        <v>40</v>
      </c>
      <c r="B46" s="166">
        <v>906</v>
      </c>
      <c r="C46" s="216">
        <f t="shared" si="0"/>
        <v>1.5662703507097141E-4</v>
      </c>
      <c r="D46" s="153">
        <v>1093</v>
      </c>
      <c r="E46" s="216">
        <f t="shared" si="1"/>
        <v>1.9223030773733143E-4</v>
      </c>
      <c r="F46" s="71"/>
      <c r="G46" s="219">
        <f>+'COEF Art 14 F I '!AF46</f>
        <v>1.8287041488216651E-3</v>
      </c>
      <c r="H46" s="83">
        <f t="shared" si="2"/>
        <v>13932.629360930579</v>
      </c>
      <c r="I46" s="84">
        <f t="shared" si="3"/>
        <v>17099.689261360756</v>
      </c>
      <c r="J46" s="84">
        <f t="shared" si="4"/>
        <v>139432.18006365965</v>
      </c>
      <c r="K46" s="84">
        <f t="shared" si="5"/>
        <v>170464.498685951</v>
      </c>
      <c r="L46" s="243">
        <f t="shared" si="6"/>
        <v>6.707113146294057E-4</v>
      </c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</row>
    <row r="47" spans="1:54">
      <c r="A47" s="64" t="s">
        <v>41</v>
      </c>
      <c r="B47" s="166">
        <v>147624</v>
      </c>
      <c r="C47" s="216">
        <f t="shared" si="0"/>
        <v>2.5520871330372057E-2</v>
      </c>
      <c r="D47" s="153">
        <v>115959</v>
      </c>
      <c r="E47" s="216">
        <f t="shared" si="1"/>
        <v>2.0394175896535423E-2</v>
      </c>
      <c r="F47" s="71"/>
      <c r="G47" s="219">
        <f>+'COEF Art 14 F I '!AF47</f>
        <v>1.3241494427444532E-2</v>
      </c>
      <c r="H47" s="83">
        <f t="shared" si="2"/>
        <v>2270188.1642141454</v>
      </c>
      <c r="I47" s="84">
        <f t="shared" si="3"/>
        <v>1814147.1793761502</v>
      </c>
      <c r="J47" s="84">
        <f t="shared" si="4"/>
        <v>1009616.8024275871</v>
      </c>
      <c r="K47" s="84">
        <f t="shared" si="5"/>
        <v>5093952.146017883</v>
      </c>
      <c r="L47" s="243">
        <f t="shared" si="6"/>
        <v>2.0042714857650985E-2</v>
      </c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</row>
    <row r="48" spans="1:54">
      <c r="A48" s="64" t="s">
        <v>42</v>
      </c>
      <c r="B48" s="166">
        <v>5389</v>
      </c>
      <c r="C48" s="216">
        <f t="shared" si="0"/>
        <v>9.3163696688461914E-4</v>
      </c>
      <c r="D48" s="153">
        <v>5221</v>
      </c>
      <c r="E48" s="216">
        <f t="shared" si="1"/>
        <v>9.1823827694108642E-4</v>
      </c>
      <c r="F48" s="71"/>
      <c r="G48" s="219">
        <f>+'COEF Art 14 F I '!AF48</f>
        <v>2.0257845194320313E-3</v>
      </c>
      <c r="H48" s="83">
        <f t="shared" si="2"/>
        <v>82873.001794762575</v>
      </c>
      <c r="I48" s="84">
        <f t="shared" si="3"/>
        <v>81681.132327140454</v>
      </c>
      <c r="J48" s="84">
        <f t="shared" si="4"/>
        <v>154458.8565983325</v>
      </c>
      <c r="K48" s="84">
        <f t="shared" si="5"/>
        <v>319012.99072023551</v>
      </c>
      <c r="L48" s="243">
        <f t="shared" si="6"/>
        <v>1.2551916911686066E-3</v>
      </c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</row>
    <row r="49" spans="1:54">
      <c r="A49" s="64" t="s">
        <v>43</v>
      </c>
      <c r="B49" s="166">
        <v>2377</v>
      </c>
      <c r="C49" s="216">
        <f t="shared" si="0"/>
        <v>4.1092987015860824E-4</v>
      </c>
      <c r="D49" s="153">
        <v>3029</v>
      </c>
      <c r="E49" s="216">
        <f t="shared" si="1"/>
        <v>5.3272241732513898E-4</v>
      </c>
      <c r="F49" s="71"/>
      <c r="G49" s="219">
        <f>+'COEF Art 14 F I '!AF49</f>
        <v>1.8635719751175439E-3</v>
      </c>
      <c r="H49" s="83">
        <f t="shared" si="2"/>
        <v>36553.929349814556</v>
      </c>
      <c r="I49" s="84">
        <f t="shared" si="3"/>
        <v>47387.885427869835</v>
      </c>
      <c r="J49" s="84">
        <f t="shared" si="4"/>
        <v>142090.72766833811</v>
      </c>
      <c r="K49" s="84">
        <f t="shared" si="5"/>
        <v>226032.5424460225</v>
      </c>
      <c r="L49" s="243">
        <f t="shared" si="6"/>
        <v>8.8934989315457493E-4</v>
      </c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</row>
    <row r="50" spans="1:54">
      <c r="A50" s="64" t="s">
        <v>44</v>
      </c>
      <c r="B50" s="166">
        <v>34709</v>
      </c>
      <c r="C50" s="216">
        <f t="shared" si="0"/>
        <v>6.0004059164220159E-3</v>
      </c>
      <c r="D50" s="153">
        <v>39518</v>
      </c>
      <c r="E50" s="216">
        <f t="shared" si="1"/>
        <v>6.9501896625469937E-3</v>
      </c>
      <c r="F50" s="71"/>
      <c r="G50" s="219">
        <f>+'COEF Art 14 F I '!AF50</f>
        <v>5.1106488753306081E-3</v>
      </c>
      <c r="H50" s="83">
        <f t="shared" si="2"/>
        <v>533761.18376218481</v>
      </c>
      <c r="I50" s="84">
        <f t="shared" si="3"/>
        <v>618248.41741121176</v>
      </c>
      <c r="J50" s="84">
        <f t="shared" si="4"/>
        <v>389668.77976757335</v>
      </c>
      <c r="K50" s="84">
        <f t="shared" si="5"/>
        <v>1541678.38094097</v>
      </c>
      <c r="L50" s="243">
        <f t="shared" si="6"/>
        <v>6.0659031152383381E-3</v>
      </c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</row>
    <row r="51" spans="1:54">
      <c r="A51" s="64" t="s">
        <v>45</v>
      </c>
      <c r="B51" s="166">
        <v>86766</v>
      </c>
      <c r="C51" s="216">
        <f t="shared" si="0"/>
        <v>1.4999891087161044E-2</v>
      </c>
      <c r="D51" s="153">
        <v>63214</v>
      </c>
      <c r="E51" s="216">
        <f t="shared" si="1"/>
        <v>1.1117700524526687E-2</v>
      </c>
      <c r="F51" s="71"/>
      <c r="G51" s="219">
        <f>+'COEF Art 14 F I '!AF51</f>
        <v>9.9077050531519925E-3</v>
      </c>
      <c r="H51" s="83">
        <f t="shared" si="2"/>
        <v>1334303.0012477953</v>
      </c>
      <c r="I51" s="84">
        <f t="shared" si="3"/>
        <v>988965.92586245097</v>
      </c>
      <c r="J51" s="84">
        <f t="shared" si="4"/>
        <v>755427.23292822705</v>
      </c>
      <c r="K51" s="84">
        <f t="shared" si="5"/>
        <v>3078696.1600384736</v>
      </c>
      <c r="L51" s="243">
        <f t="shared" si="6"/>
        <v>1.2113468580036308E-2</v>
      </c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</row>
    <row r="52" spans="1:54">
      <c r="A52" s="64" t="s">
        <v>46</v>
      </c>
      <c r="B52" s="166">
        <v>412199</v>
      </c>
      <c r="C52" s="216">
        <f t="shared" si="0"/>
        <v>7.125994175410523E-2</v>
      </c>
      <c r="D52" s="153">
        <v>476051</v>
      </c>
      <c r="E52" s="216">
        <f t="shared" si="1"/>
        <v>8.3725004783773441E-2</v>
      </c>
      <c r="F52" s="71"/>
      <c r="G52" s="219">
        <f>+'COEF Art 14 F I '!AF52</f>
        <v>6.8990525741466371E-2</v>
      </c>
      <c r="H52" s="83">
        <f t="shared" si="2"/>
        <v>6338869.6357022328</v>
      </c>
      <c r="I52" s="84">
        <f t="shared" si="3"/>
        <v>7447689.0874291398</v>
      </c>
      <c r="J52" s="84">
        <f t="shared" si="4"/>
        <v>5260281.9401208553</v>
      </c>
      <c r="K52" s="84">
        <f t="shared" si="5"/>
        <v>19046840.663252227</v>
      </c>
      <c r="L52" s="243">
        <f t="shared" si="6"/>
        <v>7.4941889010697468E-2</v>
      </c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</row>
    <row r="53" spans="1:54">
      <c r="A53" s="64" t="s">
        <v>47</v>
      </c>
      <c r="B53" s="166">
        <v>132169</v>
      </c>
      <c r="C53" s="216">
        <f t="shared" si="0"/>
        <v>2.2849049225491413E-2</v>
      </c>
      <c r="D53" s="153">
        <v>138945</v>
      </c>
      <c r="E53" s="216">
        <f t="shared" si="1"/>
        <v>2.4436816201796448E-2</v>
      </c>
      <c r="F53" s="71"/>
      <c r="G53" s="219">
        <f>+'COEF Art 14 F I '!AF53</f>
        <v>0.13287742985391932</v>
      </c>
      <c r="H53" s="83">
        <f t="shared" si="2"/>
        <v>2032518.4216388892</v>
      </c>
      <c r="I53" s="84">
        <f t="shared" si="3"/>
        <v>2173756.9299357459</v>
      </c>
      <c r="J53" s="84">
        <f t="shared" si="4"/>
        <v>10131430.902984608</v>
      </c>
      <c r="K53" s="84">
        <f t="shared" si="5"/>
        <v>14337706.254559243</v>
      </c>
      <c r="L53" s="243">
        <f t="shared" si="6"/>
        <v>5.6413281855726555E-2</v>
      </c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</row>
    <row r="54" spans="1:54">
      <c r="A54" s="64" t="s">
        <v>48</v>
      </c>
      <c r="B54" s="166">
        <v>306322</v>
      </c>
      <c r="C54" s="216">
        <f t="shared" si="0"/>
        <v>5.2956188341070756E-2</v>
      </c>
      <c r="D54" s="153">
        <v>325468</v>
      </c>
      <c r="E54" s="216">
        <f t="shared" si="1"/>
        <v>5.7241366695932105E-2</v>
      </c>
      <c r="F54" s="71"/>
      <c r="G54" s="219">
        <f>+'COEF Art 14 F I '!AF54</f>
        <v>3.5543401038968969E-2</v>
      </c>
      <c r="H54" s="83">
        <f t="shared" si="2"/>
        <v>4710674.2727361778</v>
      </c>
      <c r="I54" s="84">
        <f t="shared" si="3"/>
        <v>5091858.796446993</v>
      </c>
      <c r="J54" s="84">
        <f t="shared" si="4"/>
        <v>2710057.7733876444</v>
      </c>
      <c r="K54" s="84">
        <f t="shared" si="5"/>
        <v>12512590.842570815</v>
      </c>
      <c r="L54" s="243">
        <f t="shared" si="6"/>
        <v>4.9232164574641711E-2</v>
      </c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</row>
    <row r="55" spans="1:54">
      <c r="A55" s="64" t="s">
        <v>49</v>
      </c>
      <c r="B55" s="166">
        <v>46784</v>
      </c>
      <c r="C55" s="216">
        <f t="shared" si="0"/>
        <v>8.0879019964242016E-3</v>
      </c>
      <c r="D55" s="153">
        <v>47500</v>
      </c>
      <c r="E55" s="216">
        <f t="shared" si="1"/>
        <v>8.3540161185025105E-3</v>
      </c>
      <c r="F55" s="71"/>
      <c r="G55" s="219">
        <f>+'COEF Art 14 F I '!AF55</f>
        <v>1.7022178661265926E-2</v>
      </c>
      <c r="H55" s="83">
        <f t="shared" si="2"/>
        <v>719452.68435074633</v>
      </c>
      <c r="I55" s="84">
        <f t="shared" si="3"/>
        <v>743124.64768036234</v>
      </c>
      <c r="J55" s="84">
        <f t="shared" si="4"/>
        <v>1297880.5137521855</v>
      </c>
      <c r="K55" s="84">
        <f t="shared" si="5"/>
        <v>2760457.8457832942</v>
      </c>
      <c r="L55" s="243">
        <f t="shared" si="6"/>
        <v>1.0861324938604131E-2</v>
      </c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</row>
    <row r="56" spans="1:54">
      <c r="A56" s="64" t="s">
        <v>50</v>
      </c>
      <c r="B56" s="166">
        <v>1552</v>
      </c>
      <c r="C56" s="216">
        <f t="shared" si="0"/>
        <v>2.6830591438206137E-4</v>
      </c>
      <c r="D56" s="153">
        <v>1963</v>
      </c>
      <c r="E56" s="216">
        <f t="shared" si="1"/>
        <v>3.4524070822358792E-4</v>
      </c>
      <c r="F56" s="71"/>
      <c r="G56" s="219">
        <f>+'COEF Art 14 F I '!AF56</f>
        <v>2.8818633163240348E-3</v>
      </c>
      <c r="H56" s="83">
        <f t="shared" si="2"/>
        <v>23866.932415192336</v>
      </c>
      <c r="I56" s="84">
        <f t="shared" si="3"/>
        <v>30710.603860980023</v>
      </c>
      <c r="J56" s="84">
        <f t="shared" si="4"/>
        <v>219731.81670718352</v>
      </c>
      <c r="K56" s="84">
        <f t="shared" si="5"/>
        <v>274309.35298335587</v>
      </c>
      <c r="L56" s="243">
        <f t="shared" si="6"/>
        <v>1.0793003128091879E-3</v>
      </c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</row>
    <row r="57" spans="1:54">
      <c r="A57" s="64" t="s">
        <v>51</v>
      </c>
      <c r="B57" s="166">
        <v>3573</v>
      </c>
      <c r="C57" s="216">
        <f t="shared" si="0"/>
        <v>6.1769138665406279E-4</v>
      </c>
      <c r="D57" s="153">
        <v>4615</v>
      </c>
      <c r="E57" s="216">
        <f t="shared" si="1"/>
        <v>8.1165861867134911E-4</v>
      </c>
      <c r="F57" s="71"/>
      <c r="G57" s="219">
        <f>+'COEF Art 14 F I '!AF57</f>
        <v>2.4140768180048208E-3</v>
      </c>
      <c r="H57" s="83">
        <f t="shared" si="2"/>
        <v>54946.230360491129</v>
      </c>
      <c r="I57" s="84">
        <f t="shared" si="3"/>
        <v>72200.426295681507</v>
      </c>
      <c r="J57" s="84">
        <f t="shared" si="4"/>
        <v>184064.76181094936</v>
      </c>
      <c r="K57" s="84">
        <f t="shared" si="5"/>
        <v>311211.41846712201</v>
      </c>
      <c r="L57" s="243">
        <f t="shared" si="6"/>
        <v>1.2244955472653408E-3</v>
      </c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</row>
    <row r="58" spans="1:54" ht="13.5" thickBot="1">
      <c r="A58" s="72" t="s">
        <v>52</v>
      </c>
      <c r="B58" s="168">
        <f>SUM(B7:B57)</f>
        <v>5784442</v>
      </c>
      <c r="C58" s="217">
        <f>SUM(C7:C57)</f>
        <v>1.0000000000000002</v>
      </c>
      <c r="D58" s="154">
        <f>SUM(D7:D57)</f>
        <v>5685888</v>
      </c>
      <c r="E58" s="217">
        <f t="shared" si="1"/>
        <v>1</v>
      </c>
      <c r="F58" s="71"/>
      <c r="G58" s="220">
        <f t="shared" ref="G58:L58" si="7">SUM(G7:G57)</f>
        <v>0.99999999999999978</v>
      </c>
      <c r="H58" s="85">
        <f t="shared" si="7"/>
        <v>88954179.299999967</v>
      </c>
      <c r="I58" s="86">
        <f t="shared" si="7"/>
        <v>88954179.299999967</v>
      </c>
      <c r="J58" s="86">
        <f t="shared" si="7"/>
        <v>76246439.399999961</v>
      </c>
      <c r="K58" s="86">
        <f t="shared" si="7"/>
        <v>254154797.99999991</v>
      </c>
      <c r="L58" s="221">
        <f t="shared" si="7"/>
        <v>1.0000000000000002</v>
      </c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</row>
    <row r="59" spans="1:54" ht="13.5" thickTop="1">
      <c r="A59" s="71"/>
      <c r="B59" s="71"/>
      <c r="C59" s="74"/>
      <c r="D59" s="71"/>
      <c r="E59" s="74"/>
      <c r="F59" s="71"/>
      <c r="G59" s="74"/>
      <c r="H59" s="71"/>
      <c r="I59" s="71"/>
      <c r="J59" s="71"/>
      <c r="K59" s="71"/>
      <c r="L59" s="74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</row>
    <row r="60" spans="1:54" ht="15.75" customHeight="1">
      <c r="A60" s="71" t="s">
        <v>72</v>
      </c>
      <c r="B60" s="71"/>
      <c r="C60" s="74"/>
      <c r="D60" s="71"/>
      <c r="E60" s="74"/>
      <c r="F60" s="71"/>
      <c r="G60" s="74"/>
      <c r="H60" s="71"/>
      <c r="I60" s="71"/>
      <c r="J60" s="71"/>
      <c r="K60" s="71"/>
      <c r="L60" s="74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</row>
    <row r="61" spans="1:54">
      <c r="A61" s="71" t="s">
        <v>285</v>
      </c>
      <c r="B61" s="71"/>
      <c r="C61" s="74"/>
      <c r="D61" s="71"/>
      <c r="E61" s="74"/>
      <c r="F61" s="71"/>
      <c r="G61" s="74"/>
      <c r="H61" s="71"/>
      <c r="I61" s="71"/>
      <c r="J61" s="71"/>
      <c r="K61" s="71"/>
      <c r="L61" s="74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</row>
    <row r="62" spans="1:54">
      <c r="A62" s="71" t="s">
        <v>99</v>
      </c>
      <c r="B62" s="71"/>
      <c r="C62" s="74"/>
      <c r="D62" s="71"/>
      <c r="E62" s="74"/>
      <c r="F62" s="71"/>
      <c r="G62" s="74"/>
      <c r="H62" s="71"/>
      <c r="I62" s="71"/>
      <c r="J62" s="71"/>
      <c r="K62" s="71"/>
      <c r="L62" s="74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</row>
    <row r="63" spans="1:54">
      <c r="A63" s="71"/>
      <c r="B63" s="71"/>
      <c r="C63" s="74"/>
      <c r="D63" s="71"/>
      <c r="E63" s="74"/>
      <c r="F63" s="71"/>
      <c r="G63" s="74"/>
      <c r="H63" s="71"/>
      <c r="I63" s="71"/>
      <c r="J63" s="71"/>
      <c r="K63" s="71"/>
      <c r="L63" s="74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</row>
    <row r="64" spans="1:54">
      <c r="A64" s="71"/>
      <c r="B64" s="71"/>
      <c r="C64" s="74"/>
      <c r="D64" s="71"/>
      <c r="E64" s="74"/>
      <c r="F64" s="71"/>
      <c r="G64" s="74"/>
      <c r="H64" s="71"/>
      <c r="I64" s="71"/>
      <c r="J64" s="71"/>
      <c r="K64" s="71"/>
      <c r="L64" s="74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</row>
    <row r="65" spans="1:54">
      <c r="A65" s="71"/>
      <c r="B65" s="71"/>
      <c r="C65" s="74"/>
      <c r="D65" s="71"/>
      <c r="E65" s="74"/>
      <c r="F65" s="71"/>
      <c r="G65" s="74"/>
      <c r="H65" s="71"/>
      <c r="I65" s="71"/>
      <c r="J65" s="71"/>
      <c r="K65" s="71"/>
      <c r="L65" s="74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</row>
    <row r="66" spans="1:54">
      <c r="A66" s="71"/>
      <c r="B66" s="71"/>
      <c r="C66" s="74"/>
      <c r="D66" s="71"/>
      <c r="E66" s="74"/>
      <c r="F66" s="71"/>
      <c r="G66" s="74"/>
      <c r="H66" s="71"/>
      <c r="I66" s="71"/>
      <c r="J66" s="71"/>
      <c r="K66" s="71"/>
      <c r="L66" s="74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</row>
    <row r="67" spans="1:54">
      <c r="A67" s="71"/>
      <c r="B67" s="71"/>
      <c r="C67" s="74"/>
      <c r="D67" s="71"/>
      <c r="E67" s="74"/>
      <c r="F67" s="71"/>
      <c r="G67" s="74"/>
      <c r="H67" s="71"/>
      <c r="I67" s="71"/>
      <c r="J67" s="71"/>
      <c r="K67" s="71"/>
      <c r="L67" s="74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</row>
    <row r="68" spans="1:54">
      <c r="A68" s="71"/>
      <c r="B68" s="71"/>
      <c r="C68" s="74"/>
      <c r="D68" s="71"/>
      <c r="E68" s="74"/>
      <c r="F68" s="71"/>
      <c r="G68" s="74"/>
      <c r="H68" s="71"/>
      <c r="I68" s="71"/>
      <c r="J68" s="71"/>
      <c r="K68" s="71"/>
      <c r="L68" s="74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</row>
    <row r="69" spans="1:54">
      <c r="A69" s="71"/>
      <c r="B69" s="71"/>
      <c r="C69" s="74"/>
      <c r="D69" s="71"/>
      <c r="E69" s="74"/>
      <c r="F69" s="71"/>
      <c r="G69" s="74"/>
      <c r="H69" s="71"/>
      <c r="I69" s="71"/>
      <c r="J69" s="71"/>
      <c r="K69" s="71"/>
      <c r="L69" s="74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</row>
    <row r="70" spans="1:54">
      <c r="A70" s="71"/>
      <c r="B70" s="71"/>
      <c r="C70" s="74"/>
      <c r="D70" s="71"/>
      <c r="E70" s="74"/>
      <c r="F70" s="71"/>
      <c r="G70" s="74"/>
      <c r="H70" s="71"/>
      <c r="I70" s="71"/>
      <c r="J70" s="71"/>
      <c r="K70" s="71"/>
      <c r="L70" s="74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</row>
    <row r="71" spans="1:54">
      <c r="A71" s="71"/>
      <c r="B71" s="71"/>
      <c r="C71" s="74"/>
      <c r="D71" s="71"/>
      <c r="E71" s="74"/>
      <c r="F71" s="71"/>
      <c r="G71" s="74"/>
      <c r="H71" s="71"/>
      <c r="I71" s="71"/>
      <c r="J71" s="71"/>
      <c r="K71" s="71"/>
      <c r="L71" s="74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</row>
    <row r="72" spans="1:54">
      <c r="A72" s="71"/>
      <c r="B72" s="71"/>
      <c r="C72" s="74"/>
      <c r="D72" s="71"/>
      <c r="E72" s="74"/>
      <c r="F72" s="71"/>
      <c r="G72" s="74"/>
      <c r="H72" s="71"/>
      <c r="I72" s="71"/>
      <c r="J72" s="71"/>
      <c r="K72" s="71"/>
      <c r="L72" s="74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</row>
    <row r="73" spans="1:54">
      <c r="A73" s="71"/>
      <c r="B73" s="71"/>
      <c r="C73" s="74"/>
      <c r="D73" s="71"/>
      <c r="E73" s="74"/>
      <c r="F73" s="71"/>
      <c r="G73" s="74"/>
      <c r="H73" s="71"/>
      <c r="I73" s="71"/>
      <c r="J73" s="71"/>
      <c r="K73" s="71"/>
      <c r="L73" s="74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</row>
    <row r="74" spans="1:54">
      <c r="A74" s="71"/>
      <c r="B74" s="71"/>
      <c r="C74" s="74"/>
      <c r="D74" s="71"/>
      <c r="E74" s="74"/>
      <c r="F74" s="71"/>
      <c r="G74" s="74"/>
      <c r="H74" s="71"/>
      <c r="I74" s="71"/>
      <c r="J74" s="71"/>
      <c r="K74" s="71"/>
      <c r="L74" s="74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</row>
    <row r="75" spans="1:54">
      <c r="A75" s="71"/>
      <c r="B75" s="71"/>
      <c r="C75" s="74"/>
      <c r="D75" s="71"/>
      <c r="E75" s="74"/>
      <c r="F75" s="71"/>
      <c r="G75" s="74"/>
      <c r="H75" s="71"/>
      <c r="I75" s="71"/>
      <c r="J75" s="71"/>
      <c r="K75" s="71"/>
      <c r="L75" s="74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</row>
    <row r="76" spans="1:54">
      <c r="A76" s="71"/>
      <c r="B76" s="71"/>
      <c r="C76" s="74"/>
      <c r="D76" s="71"/>
      <c r="E76" s="74"/>
      <c r="F76" s="71"/>
      <c r="G76" s="74"/>
      <c r="H76" s="71"/>
      <c r="I76" s="71"/>
      <c r="J76" s="71"/>
      <c r="K76" s="71"/>
      <c r="L76" s="74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</row>
    <row r="77" spans="1:54">
      <c r="A77" s="71"/>
      <c r="B77" s="71"/>
      <c r="C77" s="74"/>
      <c r="D77" s="71"/>
      <c r="E77" s="74"/>
      <c r="F77" s="71"/>
      <c r="G77" s="74"/>
      <c r="H77" s="71"/>
      <c r="I77" s="71"/>
      <c r="J77" s="71"/>
      <c r="K77" s="71"/>
      <c r="L77" s="74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</row>
    <row r="78" spans="1:54">
      <c r="A78" s="71"/>
      <c r="B78" s="71"/>
      <c r="C78" s="74"/>
      <c r="D78" s="71"/>
      <c r="E78" s="74"/>
      <c r="F78" s="71"/>
      <c r="G78" s="74"/>
      <c r="H78" s="71"/>
      <c r="I78" s="71"/>
      <c r="J78" s="71"/>
      <c r="K78" s="71"/>
      <c r="L78" s="74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</row>
    <row r="79" spans="1:54">
      <c r="A79" s="71"/>
      <c r="B79" s="71"/>
      <c r="C79" s="74"/>
      <c r="D79" s="71"/>
      <c r="E79" s="74"/>
      <c r="F79" s="71"/>
      <c r="G79" s="74"/>
      <c r="H79" s="71"/>
      <c r="I79" s="71"/>
      <c r="J79" s="71"/>
      <c r="K79" s="71"/>
      <c r="L79" s="74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</row>
    <row r="80" spans="1:54">
      <c r="A80" s="71"/>
      <c r="B80" s="71"/>
      <c r="C80" s="74"/>
      <c r="D80" s="71"/>
      <c r="E80" s="74"/>
      <c r="F80" s="71"/>
      <c r="G80" s="74"/>
      <c r="H80" s="71"/>
      <c r="I80" s="71"/>
      <c r="J80" s="71"/>
      <c r="K80" s="71"/>
      <c r="L80" s="74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</row>
    <row r="81" spans="1:54">
      <c r="A81" s="71"/>
      <c r="B81" s="71"/>
      <c r="C81" s="74"/>
      <c r="D81" s="71"/>
      <c r="E81" s="74"/>
      <c r="F81" s="71"/>
      <c r="G81" s="74"/>
      <c r="H81" s="71"/>
      <c r="I81" s="71"/>
      <c r="J81" s="71"/>
      <c r="K81" s="71"/>
      <c r="L81" s="74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</row>
    <row r="82" spans="1:54">
      <c r="A82" s="71"/>
      <c r="B82" s="71"/>
      <c r="C82" s="74"/>
      <c r="D82" s="71"/>
      <c r="E82" s="74"/>
      <c r="F82" s="71"/>
      <c r="G82" s="74"/>
      <c r="H82" s="71"/>
      <c r="I82" s="71"/>
      <c r="J82" s="71"/>
      <c r="K82" s="71"/>
      <c r="L82" s="74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</row>
    <row r="83" spans="1:54">
      <c r="A83" s="71"/>
      <c r="B83" s="71"/>
      <c r="C83" s="74"/>
      <c r="D83" s="71"/>
      <c r="E83" s="74"/>
      <c r="F83" s="71"/>
      <c r="G83" s="74"/>
      <c r="H83" s="71"/>
      <c r="I83" s="71"/>
      <c r="J83" s="71"/>
      <c r="K83" s="71"/>
      <c r="L83" s="74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</row>
    <row r="84" spans="1:54">
      <c r="A84" s="71"/>
      <c r="B84" s="71"/>
      <c r="C84" s="74"/>
      <c r="D84" s="71"/>
      <c r="E84" s="74"/>
      <c r="F84" s="71"/>
      <c r="G84" s="74"/>
      <c r="H84" s="71"/>
      <c r="I84" s="71"/>
      <c r="J84" s="71"/>
      <c r="K84" s="71"/>
      <c r="L84" s="74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</row>
    <row r="85" spans="1:54">
      <c r="A85" s="71"/>
      <c r="B85" s="71"/>
      <c r="C85" s="74"/>
      <c r="D85" s="71"/>
      <c r="E85" s="74"/>
      <c r="F85" s="71"/>
      <c r="G85" s="74"/>
      <c r="H85" s="71"/>
      <c r="I85" s="71"/>
      <c r="J85" s="71"/>
      <c r="K85" s="71"/>
      <c r="L85" s="74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</row>
    <row r="86" spans="1:54">
      <c r="A86" s="71"/>
      <c r="B86" s="71"/>
      <c r="C86" s="74"/>
      <c r="D86" s="71"/>
      <c r="E86" s="74"/>
      <c r="F86" s="71"/>
      <c r="G86" s="74"/>
      <c r="H86" s="71"/>
      <c r="I86" s="71"/>
      <c r="J86" s="71"/>
      <c r="K86" s="71"/>
      <c r="L86" s="74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</row>
    <row r="87" spans="1:54">
      <c r="A87" s="71"/>
      <c r="B87" s="71"/>
      <c r="C87" s="74"/>
      <c r="D87" s="71"/>
      <c r="E87" s="74"/>
      <c r="F87" s="71"/>
      <c r="G87" s="74"/>
      <c r="H87" s="71"/>
      <c r="I87" s="71"/>
      <c r="J87" s="71"/>
      <c r="K87" s="71"/>
      <c r="L87" s="74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</row>
    <row r="88" spans="1:54">
      <c r="A88" s="71"/>
      <c r="B88" s="71"/>
      <c r="C88" s="74"/>
      <c r="D88" s="71"/>
      <c r="E88" s="74"/>
      <c r="F88" s="71"/>
      <c r="G88" s="74"/>
      <c r="H88" s="71"/>
      <c r="I88" s="71"/>
      <c r="J88" s="71"/>
      <c r="K88" s="71"/>
      <c r="L88" s="74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</row>
    <row r="89" spans="1:54">
      <c r="A89" s="71"/>
      <c r="B89" s="71"/>
      <c r="C89" s="74"/>
      <c r="D89" s="71"/>
      <c r="E89" s="74"/>
      <c r="F89" s="71"/>
      <c r="G89" s="74"/>
      <c r="H89" s="71"/>
      <c r="I89" s="71"/>
      <c r="J89" s="71"/>
      <c r="K89" s="71"/>
      <c r="L89" s="74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</row>
    <row r="90" spans="1:54">
      <c r="A90" s="71"/>
      <c r="B90" s="71"/>
      <c r="C90" s="74"/>
      <c r="D90" s="71"/>
      <c r="E90" s="74"/>
      <c r="F90" s="71"/>
      <c r="G90" s="74"/>
      <c r="H90" s="71"/>
      <c r="I90" s="71"/>
      <c r="J90" s="71"/>
      <c r="K90" s="71"/>
      <c r="L90" s="74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</row>
    <row r="91" spans="1:54">
      <c r="A91" s="71"/>
      <c r="B91" s="71"/>
      <c r="C91" s="74"/>
      <c r="D91" s="71"/>
      <c r="E91" s="74"/>
      <c r="F91" s="71"/>
      <c r="G91" s="74"/>
      <c r="H91" s="71"/>
      <c r="I91" s="71"/>
      <c r="J91" s="71"/>
      <c r="K91" s="71"/>
      <c r="L91" s="74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</row>
    <row r="92" spans="1:54">
      <c r="A92" s="71"/>
      <c r="B92" s="71"/>
      <c r="C92" s="74"/>
      <c r="D92" s="71"/>
      <c r="E92" s="74"/>
      <c r="F92" s="71"/>
      <c r="G92" s="74"/>
      <c r="H92" s="71"/>
      <c r="I92" s="71"/>
      <c r="J92" s="71"/>
      <c r="K92" s="71"/>
      <c r="L92" s="74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</row>
    <row r="93" spans="1:54">
      <c r="A93" s="71"/>
      <c r="B93" s="71"/>
      <c r="C93" s="74"/>
      <c r="D93" s="71"/>
      <c r="E93" s="74"/>
      <c r="F93" s="71"/>
      <c r="G93" s="74"/>
      <c r="H93" s="71"/>
      <c r="I93" s="71"/>
      <c r="J93" s="71"/>
      <c r="K93" s="71"/>
      <c r="L93" s="74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</row>
    <row r="94" spans="1:54">
      <c r="A94" s="71"/>
      <c r="B94" s="71"/>
      <c r="C94" s="74"/>
      <c r="D94" s="71"/>
      <c r="E94" s="74"/>
      <c r="F94" s="71"/>
      <c r="G94" s="74"/>
      <c r="H94" s="71"/>
      <c r="I94" s="71"/>
      <c r="J94" s="71"/>
      <c r="K94" s="71"/>
      <c r="L94" s="74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</row>
    <row r="95" spans="1:54">
      <c r="A95" s="71"/>
      <c r="B95" s="71"/>
      <c r="C95" s="74"/>
      <c r="D95" s="71"/>
      <c r="E95" s="74"/>
      <c r="F95" s="71"/>
      <c r="G95" s="74"/>
      <c r="H95" s="71"/>
      <c r="I95" s="71"/>
      <c r="J95" s="71"/>
      <c r="K95" s="71"/>
      <c r="L95" s="74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</row>
    <row r="96" spans="1:54">
      <c r="A96" s="71"/>
      <c r="B96" s="71"/>
      <c r="C96" s="74"/>
      <c r="D96" s="71"/>
      <c r="E96" s="74"/>
      <c r="F96" s="71"/>
      <c r="G96" s="74"/>
      <c r="H96" s="71"/>
      <c r="I96" s="71"/>
      <c r="J96" s="71"/>
      <c r="K96" s="71"/>
      <c r="L96" s="74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</row>
    <row r="97" spans="1:54">
      <c r="A97" s="71"/>
      <c r="B97" s="71"/>
      <c r="C97" s="74"/>
      <c r="D97" s="71"/>
      <c r="E97" s="74"/>
      <c r="F97" s="71"/>
      <c r="G97" s="74"/>
      <c r="H97" s="71"/>
      <c r="I97" s="71"/>
      <c r="J97" s="71"/>
      <c r="K97" s="71"/>
      <c r="L97" s="74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</row>
    <row r="98" spans="1:54">
      <c r="A98" s="71"/>
      <c r="B98" s="71"/>
      <c r="C98" s="74"/>
      <c r="D98" s="71"/>
      <c r="E98" s="74"/>
      <c r="F98" s="71"/>
      <c r="G98" s="74"/>
      <c r="H98" s="71"/>
      <c r="I98" s="71"/>
      <c r="J98" s="71"/>
      <c r="K98" s="71"/>
      <c r="L98" s="74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</row>
    <row r="99" spans="1:54">
      <c r="A99" s="71"/>
      <c r="B99" s="71"/>
      <c r="C99" s="74"/>
      <c r="D99" s="71"/>
      <c r="E99" s="74"/>
      <c r="F99" s="71"/>
      <c r="G99" s="74"/>
      <c r="H99" s="71"/>
      <c r="I99" s="71"/>
      <c r="J99" s="71"/>
      <c r="K99" s="71"/>
      <c r="L99" s="74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</row>
    <row r="100" spans="1:54">
      <c r="A100" s="71"/>
      <c r="B100" s="71"/>
      <c r="C100" s="74"/>
      <c r="D100" s="71"/>
      <c r="E100" s="74"/>
      <c r="F100" s="71"/>
      <c r="G100" s="74"/>
      <c r="H100" s="71"/>
      <c r="I100" s="71"/>
      <c r="J100" s="71"/>
      <c r="K100" s="71"/>
      <c r="L100" s="74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</row>
    <row r="101" spans="1:54">
      <c r="A101" s="71"/>
      <c r="B101" s="71"/>
      <c r="C101" s="74"/>
      <c r="D101" s="71"/>
      <c r="E101" s="74"/>
      <c r="F101" s="71"/>
      <c r="G101" s="74"/>
      <c r="H101" s="71"/>
      <c r="I101" s="71"/>
      <c r="J101" s="71"/>
      <c r="K101" s="71"/>
      <c r="L101" s="74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</row>
    <row r="102" spans="1:54">
      <c r="A102" s="71"/>
      <c r="B102" s="71"/>
      <c r="C102" s="74"/>
      <c r="D102" s="71"/>
      <c r="E102" s="74"/>
      <c r="F102" s="71"/>
      <c r="G102" s="74"/>
      <c r="H102" s="71"/>
      <c r="I102" s="71"/>
      <c r="J102" s="71"/>
      <c r="K102" s="71"/>
      <c r="L102" s="74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</row>
    <row r="103" spans="1:54">
      <c r="A103" s="71"/>
      <c r="B103" s="71"/>
      <c r="C103" s="74"/>
      <c r="D103" s="71"/>
      <c r="E103" s="74"/>
      <c r="F103" s="71"/>
      <c r="G103" s="74"/>
      <c r="H103" s="71"/>
      <c r="I103" s="71"/>
      <c r="J103" s="71"/>
      <c r="K103" s="71"/>
      <c r="L103" s="74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</row>
    <row r="104" spans="1:54">
      <c r="A104" s="71"/>
      <c r="B104" s="71"/>
      <c r="C104" s="74"/>
      <c r="D104" s="71"/>
      <c r="E104" s="74"/>
      <c r="F104" s="71"/>
      <c r="G104" s="74"/>
      <c r="H104" s="71"/>
      <c r="I104" s="71"/>
      <c r="J104" s="71"/>
      <c r="K104" s="71"/>
      <c r="L104" s="74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</row>
    <row r="105" spans="1:54">
      <c r="A105" s="71"/>
      <c r="B105" s="71"/>
      <c r="C105" s="74"/>
      <c r="D105" s="71"/>
      <c r="E105" s="74"/>
      <c r="F105" s="71"/>
      <c r="G105" s="74"/>
      <c r="H105" s="71"/>
      <c r="I105" s="71"/>
      <c r="J105" s="71"/>
      <c r="K105" s="71"/>
      <c r="L105" s="74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</row>
    <row r="106" spans="1:54">
      <c r="A106" s="71"/>
      <c r="B106" s="71"/>
      <c r="C106" s="74"/>
      <c r="D106" s="71"/>
      <c r="E106" s="74"/>
      <c r="F106" s="71"/>
      <c r="G106" s="74"/>
      <c r="H106" s="71"/>
      <c r="I106" s="71"/>
      <c r="J106" s="71"/>
      <c r="K106" s="71"/>
      <c r="L106" s="74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</row>
    <row r="107" spans="1:54">
      <c r="A107" s="71"/>
      <c r="B107" s="71"/>
      <c r="C107" s="74"/>
      <c r="D107" s="71"/>
      <c r="E107" s="74"/>
      <c r="F107" s="71"/>
      <c r="G107" s="74"/>
      <c r="H107" s="71"/>
      <c r="I107" s="71"/>
      <c r="J107" s="71"/>
      <c r="K107" s="71"/>
      <c r="L107" s="74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</row>
    <row r="108" spans="1:54">
      <c r="A108" s="71"/>
      <c r="B108" s="71"/>
      <c r="C108" s="74"/>
      <c r="D108" s="71"/>
      <c r="E108" s="74"/>
      <c r="F108" s="71"/>
      <c r="G108" s="74"/>
      <c r="H108" s="71"/>
      <c r="I108" s="71"/>
      <c r="J108" s="71"/>
      <c r="K108" s="71"/>
      <c r="L108" s="74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</row>
    <row r="109" spans="1:54">
      <c r="A109" s="71"/>
      <c r="B109" s="71"/>
      <c r="C109" s="74"/>
      <c r="D109" s="71"/>
      <c r="E109" s="74"/>
      <c r="F109" s="71"/>
      <c r="G109" s="74"/>
      <c r="H109" s="71"/>
      <c r="I109" s="71"/>
      <c r="J109" s="71"/>
      <c r="K109" s="71"/>
      <c r="L109" s="74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</row>
    <row r="110" spans="1:54">
      <c r="A110" s="71"/>
      <c r="B110" s="71"/>
      <c r="C110" s="74"/>
      <c r="D110" s="71"/>
      <c r="E110" s="74"/>
      <c r="F110" s="71"/>
      <c r="G110" s="74"/>
      <c r="H110" s="71"/>
      <c r="I110" s="71"/>
      <c r="J110" s="71"/>
      <c r="K110" s="71"/>
      <c r="L110" s="74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</row>
    <row r="111" spans="1:54">
      <c r="A111" s="71"/>
      <c r="B111" s="71"/>
      <c r="C111" s="74"/>
      <c r="D111" s="71"/>
      <c r="E111" s="74"/>
      <c r="F111" s="71"/>
      <c r="G111" s="74"/>
      <c r="H111" s="71"/>
      <c r="I111" s="71"/>
      <c r="J111" s="71"/>
      <c r="K111" s="71"/>
      <c r="L111" s="74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</row>
    <row r="112" spans="1:54">
      <c r="A112" s="71"/>
      <c r="B112" s="71"/>
      <c r="C112" s="74"/>
      <c r="D112" s="71"/>
      <c r="E112" s="74"/>
      <c r="F112" s="71"/>
      <c r="G112" s="74"/>
      <c r="H112" s="71"/>
      <c r="I112" s="71"/>
      <c r="J112" s="71"/>
      <c r="K112" s="71"/>
      <c r="L112" s="74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</row>
    <row r="113" spans="1:54">
      <c r="A113" s="71"/>
      <c r="B113" s="71"/>
      <c r="C113" s="74"/>
      <c r="D113" s="71"/>
      <c r="E113" s="74"/>
      <c r="F113" s="71"/>
      <c r="G113" s="74"/>
      <c r="H113" s="71"/>
      <c r="I113" s="71"/>
      <c r="J113" s="71"/>
      <c r="K113" s="71"/>
      <c r="L113" s="74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</row>
    <row r="114" spans="1:54">
      <c r="A114" s="71"/>
      <c r="B114" s="71"/>
      <c r="C114" s="74"/>
      <c r="D114" s="71"/>
      <c r="E114" s="74"/>
      <c r="F114" s="71"/>
      <c r="G114" s="74"/>
      <c r="H114" s="71"/>
      <c r="I114" s="71"/>
      <c r="J114" s="71"/>
      <c r="K114" s="71"/>
      <c r="L114" s="74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</row>
    <row r="115" spans="1:54">
      <c r="A115" s="71"/>
      <c r="B115" s="71"/>
      <c r="C115" s="74"/>
      <c r="D115" s="71"/>
      <c r="E115" s="74"/>
      <c r="F115" s="71"/>
      <c r="G115" s="74"/>
      <c r="H115" s="71"/>
      <c r="I115" s="71"/>
      <c r="J115" s="71"/>
      <c r="K115" s="71"/>
      <c r="L115" s="74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</row>
    <row r="116" spans="1:54">
      <c r="A116" s="71"/>
      <c r="B116" s="71"/>
      <c r="C116" s="74"/>
      <c r="D116" s="71"/>
      <c r="E116" s="74"/>
      <c r="F116" s="71"/>
      <c r="G116" s="74"/>
      <c r="H116" s="71"/>
      <c r="I116" s="71"/>
      <c r="J116" s="71"/>
      <c r="K116" s="71"/>
      <c r="L116" s="74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</row>
    <row r="117" spans="1:54">
      <c r="A117" s="71"/>
      <c r="B117" s="71"/>
      <c r="C117" s="74"/>
      <c r="D117" s="71"/>
      <c r="E117" s="74"/>
      <c r="F117" s="71"/>
      <c r="G117" s="74"/>
      <c r="H117" s="71"/>
      <c r="I117" s="71"/>
      <c r="J117" s="71"/>
      <c r="K117" s="71"/>
      <c r="L117" s="74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</row>
    <row r="118" spans="1:54">
      <c r="A118" s="71"/>
      <c r="B118" s="71"/>
      <c r="C118" s="74"/>
      <c r="D118" s="71"/>
      <c r="E118" s="74"/>
      <c r="F118" s="71"/>
      <c r="G118" s="74"/>
      <c r="H118" s="71"/>
      <c r="I118" s="71"/>
      <c r="J118" s="71"/>
      <c r="K118" s="71"/>
      <c r="L118" s="74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</row>
    <row r="119" spans="1:54">
      <c r="A119" s="71"/>
      <c r="B119" s="71"/>
      <c r="C119" s="74"/>
      <c r="D119" s="71"/>
      <c r="E119" s="74"/>
      <c r="F119" s="71"/>
      <c r="G119" s="74"/>
      <c r="H119" s="71"/>
      <c r="I119" s="71"/>
      <c r="J119" s="71"/>
      <c r="K119" s="71"/>
      <c r="L119" s="74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</row>
    <row r="120" spans="1:54">
      <c r="A120" s="71"/>
      <c r="B120" s="71"/>
      <c r="C120" s="74"/>
      <c r="D120" s="71"/>
      <c r="E120" s="74"/>
      <c r="F120" s="71"/>
      <c r="G120" s="74"/>
      <c r="H120" s="71"/>
      <c r="I120" s="71"/>
      <c r="J120" s="71"/>
      <c r="K120" s="71"/>
      <c r="L120" s="74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</row>
    <row r="121" spans="1:54">
      <c r="A121" s="71"/>
      <c r="B121" s="71"/>
      <c r="C121" s="74"/>
      <c r="D121" s="71"/>
      <c r="E121" s="74"/>
      <c r="F121" s="71"/>
      <c r="G121" s="74"/>
      <c r="H121" s="71"/>
      <c r="I121" s="71"/>
      <c r="J121" s="71"/>
      <c r="K121" s="71"/>
      <c r="L121" s="74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</row>
    <row r="122" spans="1:54">
      <c r="A122" s="71"/>
      <c r="B122" s="71"/>
      <c r="C122" s="74"/>
      <c r="D122" s="71"/>
      <c r="E122" s="74"/>
      <c r="F122" s="71"/>
      <c r="G122" s="74"/>
      <c r="H122" s="71"/>
      <c r="I122" s="71"/>
      <c r="J122" s="71"/>
      <c r="K122" s="71"/>
      <c r="L122" s="74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</row>
    <row r="123" spans="1:54">
      <c r="A123" s="71"/>
      <c r="B123" s="71"/>
      <c r="C123" s="74"/>
      <c r="D123" s="71"/>
      <c r="E123" s="74"/>
      <c r="F123" s="71"/>
      <c r="G123" s="74"/>
      <c r="H123" s="71"/>
      <c r="I123" s="71"/>
      <c r="J123" s="71"/>
      <c r="K123" s="71"/>
      <c r="L123" s="74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</row>
    <row r="124" spans="1:54">
      <c r="A124" s="71"/>
      <c r="B124" s="71"/>
      <c r="C124" s="74"/>
      <c r="D124" s="71"/>
      <c r="E124" s="74"/>
      <c r="F124" s="71"/>
      <c r="G124" s="74"/>
      <c r="H124" s="71"/>
      <c r="I124" s="71"/>
      <c r="J124" s="71"/>
      <c r="K124" s="71"/>
      <c r="L124" s="74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</row>
    <row r="125" spans="1:54">
      <c r="A125" s="71"/>
      <c r="B125" s="71"/>
      <c r="C125" s="74"/>
      <c r="D125" s="71"/>
      <c r="E125" s="74"/>
      <c r="F125" s="71"/>
      <c r="G125" s="74"/>
      <c r="H125" s="71"/>
      <c r="I125" s="71"/>
      <c r="J125" s="71"/>
      <c r="K125" s="71"/>
      <c r="L125" s="74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</row>
    <row r="126" spans="1:54">
      <c r="A126" s="71"/>
      <c r="B126" s="71"/>
      <c r="C126" s="74"/>
      <c r="D126" s="71"/>
      <c r="E126" s="74"/>
      <c r="F126" s="71"/>
      <c r="G126" s="74"/>
      <c r="H126" s="71"/>
      <c r="I126" s="71"/>
      <c r="J126" s="71"/>
      <c r="K126" s="71"/>
      <c r="L126" s="74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</row>
    <row r="127" spans="1:54">
      <c r="A127" s="71"/>
      <c r="B127" s="71"/>
      <c r="C127" s="74"/>
      <c r="D127" s="71"/>
      <c r="E127" s="74"/>
      <c r="F127" s="71"/>
      <c r="G127" s="74"/>
      <c r="H127" s="71"/>
      <c r="I127" s="71"/>
      <c r="J127" s="71"/>
      <c r="K127" s="71"/>
      <c r="L127" s="74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</row>
    <row r="128" spans="1:54">
      <c r="A128" s="71"/>
      <c r="B128" s="71"/>
      <c r="C128" s="74"/>
      <c r="D128" s="71"/>
      <c r="E128" s="74"/>
      <c r="F128" s="71"/>
      <c r="G128" s="74"/>
      <c r="H128" s="71"/>
      <c r="I128" s="71"/>
      <c r="J128" s="71"/>
      <c r="K128" s="71"/>
      <c r="L128" s="74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</row>
    <row r="129" spans="1:54">
      <c r="A129" s="71"/>
      <c r="B129" s="71"/>
      <c r="C129" s="74"/>
      <c r="D129" s="71"/>
      <c r="E129" s="74"/>
      <c r="F129" s="71"/>
      <c r="G129" s="74"/>
      <c r="H129" s="71"/>
      <c r="I129" s="71"/>
      <c r="J129" s="71"/>
      <c r="K129" s="71"/>
      <c r="L129" s="74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</row>
    <row r="130" spans="1:54">
      <c r="A130" s="71"/>
      <c r="B130" s="71"/>
      <c r="C130" s="74"/>
      <c r="D130" s="71"/>
      <c r="E130" s="74"/>
      <c r="F130" s="71"/>
      <c r="G130" s="74"/>
      <c r="H130" s="71"/>
      <c r="I130" s="71"/>
      <c r="J130" s="71"/>
      <c r="K130" s="71"/>
      <c r="L130" s="74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</row>
    <row r="131" spans="1:54">
      <c r="A131" s="71"/>
      <c r="B131" s="71"/>
      <c r="C131" s="74"/>
      <c r="D131" s="71"/>
      <c r="E131" s="74"/>
      <c r="F131" s="71"/>
      <c r="G131" s="74"/>
      <c r="H131" s="71"/>
      <c r="I131" s="71"/>
      <c r="J131" s="71"/>
      <c r="K131" s="71"/>
      <c r="L131" s="74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</row>
    <row r="132" spans="1:54">
      <c r="A132" s="71"/>
      <c r="B132" s="71"/>
      <c r="C132" s="74"/>
      <c r="D132" s="71"/>
      <c r="E132" s="74"/>
      <c r="F132" s="71"/>
      <c r="G132" s="74"/>
      <c r="H132" s="71"/>
      <c r="I132" s="71"/>
      <c r="J132" s="71"/>
      <c r="K132" s="71"/>
      <c r="L132" s="74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</row>
    <row r="133" spans="1:54">
      <c r="A133" s="71"/>
      <c r="B133" s="71"/>
      <c r="C133" s="74"/>
      <c r="D133" s="71"/>
      <c r="E133" s="74"/>
      <c r="F133" s="71"/>
      <c r="G133" s="74"/>
      <c r="H133" s="71"/>
      <c r="I133" s="71"/>
      <c r="J133" s="71"/>
      <c r="K133" s="71"/>
      <c r="L133" s="74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</row>
    <row r="134" spans="1:54">
      <c r="A134" s="71"/>
      <c r="B134" s="71"/>
      <c r="C134" s="74"/>
      <c r="D134" s="71"/>
      <c r="E134" s="74"/>
      <c r="F134" s="71"/>
      <c r="G134" s="74"/>
      <c r="H134" s="71"/>
      <c r="I134" s="71"/>
      <c r="J134" s="71"/>
      <c r="K134" s="71"/>
      <c r="L134" s="74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</row>
    <row r="135" spans="1:54">
      <c r="A135" s="71"/>
      <c r="B135" s="71"/>
      <c r="C135" s="74"/>
      <c r="D135" s="71"/>
      <c r="E135" s="74"/>
      <c r="F135" s="71"/>
      <c r="G135" s="74"/>
      <c r="H135" s="71"/>
      <c r="I135" s="71"/>
      <c r="J135" s="71"/>
      <c r="K135" s="71"/>
      <c r="L135" s="74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</row>
    <row r="136" spans="1:54">
      <c r="A136" s="71"/>
      <c r="B136" s="71"/>
      <c r="C136" s="74"/>
      <c r="D136" s="71"/>
      <c r="E136" s="74"/>
      <c r="F136" s="71"/>
      <c r="G136" s="74"/>
      <c r="H136" s="71"/>
      <c r="I136" s="71"/>
      <c r="J136" s="71"/>
      <c r="K136" s="71"/>
      <c r="L136" s="74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</row>
    <row r="137" spans="1:54">
      <c r="A137" s="71"/>
      <c r="B137" s="71"/>
      <c r="C137" s="74"/>
      <c r="D137" s="71"/>
      <c r="E137" s="74"/>
      <c r="F137" s="71"/>
      <c r="G137" s="74"/>
      <c r="H137" s="71"/>
      <c r="I137" s="71"/>
      <c r="J137" s="71"/>
      <c r="K137" s="71"/>
      <c r="L137" s="74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</row>
    <row r="138" spans="1:54">
      <c r="A138" s="71"/>
      <c r="B138" s="71"/>
      <c r="C138" s="74"/>
      <c r="D138" s="71"/>
      <c r="E138" s="74"/>
      <c r="F138" s="71"/>
      <c r="G138" s="74"/>
      <c r="H138" s="71"/>
      <c r="I138" s="71"/>
      <c r="J138" s="71"/>
      <c r="K138" s="71"/>
      <c r="L138" s="74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</row>
    <row r="139" spans="1:54">
      <c r="A139" s="71"/>
      <c r="B139" s="71"/>
      <c r="C139" s="74"/>
      <c r="D139" s="71"/>
      <c r="E139" s="74"/>
      <c r="F139" s="71"/>
      <c r="G139" s="74"/>
      <c r="H139" s="71"/>
      <c r="I139" s="71"/>
      <c r="J139" s="71"/>
      <c r="K139" s="71"/>
      <c r="L139" s="74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</row>
    <row r="140" spans="1:54">
      <c r="A140" s="71"/>
      <c r="B140" s="71"/>
      <c r="C140" s="74"/>
      <c r="D140" s="71"/>
      <c r="E140" s="74"/>
      <c r="F140" s="71"/>
      <c r="G140" s="74"/>
      <c r="H140" s="71"/>
      <c r="I140" s="71"/>
      <c r="J140" s="71"/>
      <c r="K140" s="71"/>
      <c r="L140" s="74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</row>
    <row r="141" spans="1:54">
      <c r="A141" s="71"/>
      <c r="B141" s="71"/>
      <c r="C141" s="74"/>
      <c r="D141" s="71"/>
      <c r="E141" s="74"/>
      <c r="F141" s="71"/>
      <c r="G141" s="74"/>
      <c r="H141" s="71"/>
      <c r="I141" s="71"/>
      <c r="J141" s="71"/>
      <c r="K141" s="71"/>
      <c r="L141" s="74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</row>
    <row r="142" spans="1:54">
      <c r="A142" s="71"/>
      <c r="B142" s="71"/>
      <c r="C142" s="74"/>
      <c r="D142" s="71"/>
      <c r="E142" s="74"/>
      <c r="F142" s="71"/>
      <c r="G142" s="74"/>
      <c r="H142" s="71"/>
      <c r="I142" s="71"/>
      <c r="J142" s="71"/>
      <c r="K142" s="71"/>
      <c r="L142" s="74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</row>
    <row r="143" spans="1:54">
      <c r="A143" s="71"/>
      <c r="B143" s="71"/>
      <c r="C143" s="74"/>
      <c r="D143" s="71"/>
      <c r="E143" s="74"/>
      <c r="F143" s="71"/>
      <c r="G143" s="74"/>
      <c r="H143" s="71"/>
      <c r="I143" s="71"/>
      <c r="J143" s="71"/>
      <c r="K143" s="71"/>
      <c r="L143" s="74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</row>
    <row r="144" spans="1:54">
      <c r="A144" s="71"/>
      <c r="B144" s="71"/>
      <c r="C144" s="74"/>
      <c r="D144" s="71"/>
      <c r="E144" s="74"/>
      <c r="F144" s="71"/>
      <c r="G144" s="74"/>
      <c r="H144" s="71"/>
      <c r="I144" s="71"/>
      <c r="J144" s="71"/>
      <c r="K144" s="71"/>
      <c r="L144" s="74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</row>
    <row r="145" spans="1:54">
      <c r="A145" s="71"/>
      <c r="B145" s="71"/>
      <c r="C145" s="74"/>
      <c r="D145" s="71"/>
      <c r="E145" s="74"/>
      <c r="F145" s="71"/>
      <c r="G145" s="74"/>
      <c r="H145" s="71"/>
      <c r="I145" s="71"/>
      <c r="J145" s="71"/>
      <c r="K145" s="71"/>
      <c r="L145" s="74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</row>
    <row r="146" spans="1:54">
      <c r="A146" s="71"/>
      <c r="B146" s="71"/>
      <c r="C146" s="74"/>
      <c r="D146" s="71"/>
      <c r="E146" s="74"/>
      <c r="F146" s="71"/>
      <c r="G146" s="74"/>
      <c r="H146" s="71"/>
      <c r="I146" s="71"/>
      <c r="J146" s="71"/>
      <c r="K146" s="71"/>
      <c r="L146" s="74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</row>
    <row r="147" spans="1:54">
      <c r="A147" s="71"/>
      <c r="B147" s="71"/>
      <c r="C147" s="74"/>
      <c r="D147" s="71"/>
      <c r="E147" s="74"/>
      <c r="F147" s="71"/>
      <c r="G147" s="74"/>
      <c r="H147" s="71"/>
      <c r="I147" s="71"/>
      <c r="J147" s="71"/>
      <c r="K147" s="71"/>
      <c r="L147" s="74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</row>
    <row r="148" spans="1:54">
      <c r="A148" s="71"/>
      <c r="B148" s="71"/>
      <c r="C148" s="74"/>
      <c r="D148" s="71"/>
      <c r="E148" s="74"/>
      <c r="F148" s="71"/>
      <c r="G148" s="74"/>
      <c r="H148" s="71"/>
      <c r="I148" s="71"/>
      <c r="J148" s="71"/>
      <c r="K148" s="71"/>
      <c r="L148" s="74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</row>
    <row r="149" spans="1:54">
      <c r="A149" s="71"/>
      <c r="B149" s="71"/>
      <c r="C149" s="74"/>
      <c r="D149" s="71"/>
      <c r="E149" s="74"/>
      <c r="F149" s="71"/>
      <c r="G149" s="74"/>
      <c r="H149" s="71"/>
      <c r="I149" s="71"/>
      <c r="J149" s="71"/>
      <c r="K149" s="71"/>
      <c r="L149" s="74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</row>
    <row r="150" spans="1:54">
      <c r="A150" s="71"/>
      <c r="B150" s="71"/>
      <c r="C150" s="74"/>
      <c r="D150" s="71"/>
      <c r="E150" s="74"/>
      <c r="F150" s="71"/>
      <c r="G150" s="74"/>
      <c r="H150" s="71"/>
      <c r="I150" s="71"/>
      <c r="J150" s="71"/>
      <c r="K150" s="71"/>
      <c r="L150" s="74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</row>
    <row r="151" spans="1:54">
      <c r="A151" s="71"/>
      <c r="B151" s="71"/>
      <c r="C151" s="74"/>
      <c r="D151" s="71"/>
      <c r="E151" s="74"/>
      <c r="F151" s="71"/>
      <c r="G151" s="74"/>
      <c r="H151" s="71"/>
      <c r="I151" s="71"/>
      <c r="J151" s="71"/>
      <c r="K151" s="71"/>
      <c r="L151" s="74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</row>
    <row r="152" spans="1:54">
      <c r="A152" s="71"/>
      <c r="B152" s="71"/>
      <c r="C152" s="74"/>
      <c r="D152" s="71"/>
      <c r="E152" s="74"/>
      <c r="F152" s="71"/>
      <c r="G152" s="74"/>
      <c r="H152" s="71"/>
      <c r="I152" s="71"/>
      <c r="J152" s="71"/>
      <c r="K152" s="71"/>
      <c r="L152" s="74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</row>
    <row r="153" spans="1:54">
      <c r="A153" s="71"/>
      <c r="B153" s="71"/>
      <c r="C153" s="74"/>
      <c r="D153" s="71"/>
      <c r="E153" s="74"/>
      <c r="F153" s="71"/>
      <c r="G153" s="74"/>
      <c r="H153" s="71"/>
      <c r="I153" s="71"/>
      <c r="J153" s="71"/>
      <c r="K153" s="71"/>
      <c r="L153" s="74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</row>
    <row r="154" spans="1:54">
      <c r="A154" s="71"/>
      <c r="B154" s="71"/>
      <c r="C154" s="74"/>
      <c r="D154" s="71"/>
      <c r="E154" s="74"/>
      <c r="F154" s="71"/>
      <c r="G154" s="74"/>
      <c r="H154" s="71"/>
      <c r="I154" s="71"/>
      <c r="J154" s="71"/>
      <c r="K154" s="71"/>
      <c r="L154" s="74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</row>
    <row r="155" spans="1:54">
      <c r="A155" s="71"/>
      <c r="B155" s="71"/>
      <c r="C155" s="74"/>
      <c r="D155" s="71"/>
      <c r="E155" s="74"/>
      <c r="F155" s="71"/>
      <c r="G155" s="74"/>
      <c r="H155" s="71"/>
      <c r="I155" s="71"/>
      <c r="J155" s="71"/>
      <c r="K155" s="71"/>
      <c r="L155" s="74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</row>
    <row r="156" spans="1:54">
      <c r="A156" s="71"/>
      <c r="B156" s="71"/>
      <c r="C156" s="74"/>
      <c r="D156" s="71"/>
      <c r="E156" s="74"/>
      <c r="F156" s="71"/>
      <c r="G156" s="74"/>
      <c r="H156" s="71"/>
      <c r="I156" s="71"/>
      <c r="J156" s="71"/>
      <c r="K156" s="71"/>
      <c r="L156" s="74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</row>
    <row r="157" spans="1:54">
      <c r="A157" s="71"/>
      <c r="B157" s="71"/>
      <c r="C157" s="74"/>
      <c r="D157" s="71"/>
      <c r="E157" s="74"/>
      <c r="F157" s="71"/>
      <c r="G157" s="74"/>
      <c r="H157" s="71"/>
      <c r="I157" s="71"/>
      <c r="J157" s="71"/>
      <c r="K157" s="71"/>
      <c r="L157" s="74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</row>
    <row r="158" spans="1:54">
      <c r="A158" s="71"/>
      <c r="B158" s="71"/>
      <c r="C158" s="74"/>
      <c r="D158" s="71"/>
      <c r="E158" s="74"/>
      <c r="F158" s="71"/>
      <c r="G158" s="74"/>
      <c r="H158" s="71"/>
      <c r="I158" s="71"/>
      <c r="J158" s="71"/>
      <c r="K158" s="71"/>
      <c r="L158" s="74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</row>
    <row r="159" spans="1:54">
      <c r="A159" s="71"/>
      <c r="B159" s="71"/>
      <c r="C159" s="74"/>
      <c r="D159" s="71"/>
      <c r="E159" s="74"/>
      <c r="F159" s="71"/>
      <c r="G159" s="74"/>
      <c r="H159" s="71"/>
      <c r="I159" s="71"/>
      <c r="J159" s="71"/>
      <c r="K159" s="71"/>
      <c r="L159" s="74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</row>
    <row r="160" spans="1:54">
      <c r="A160" s="71"/>
      <c r="B160" s="71"/>
      <c r="C160" s="74"/>
      <c r="D160" s="71"/>
      <c r="E160" s="74"/>
      <c r="F160" s="71"/>
      <c r="G160" s="74"/>
      <c r="H160" s="71"/>
      <c r="I160" s="71"/>
      <c r="J160" s="71"/>
      <c r="K160" s="71"/>
      <c r="L160" s="74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</row>
    <row r="161" spans="1:54">
      <c r="A161" s="71"/>
      <c r="B161" s="71"/>
      <c r="C161" s="74"/>
      <c r="D161" s="71"/>
      <c r="E161" s="74"/>
      <c r="F161" s="71"/>
      <c r="G161" s="74"/>
      <c r="H161" s="71"/>
      <c r="I161" s="71"/>
      <c r="J161" s="71"/>
      <c r="K161" s="71"/>
      <c r="L161" s="74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</row>
    <row r="162" spans="1:54">
      <c r="A162" s="71"/>
      <c r="B162" s="71"/>
      <c r="C162" s="74"/>
      <c r="D162" s="71"/>
      <c r="E162" s="74"/>
      <c r="F162" s="71"/>
      <c r="G162" s="74"/>
      <c r="H162" s="71"/>
      <c r="I162" s="71"/>
      <c r="J162" s="71"/>
      <c r="K162" s="71"/>
      <c r="L162" s="74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</row>
    <row r="163" spans="1:54">
      <c r="A163" s="71"/>
      <c r="B163" s="71"/>
      <c r="C163" s="74"/>
      <c r="D163" s="71"/>
      <c r="E163" s="74"/>
      <c r="F163" s="71"/>
      <c r="G163" s="74"/>
      <c r="H163" s="71"/>
      <c r="I163" s="71"/>
      <c r="J163" s="71"/>
      <c r="K163" s="71"/>
      <c r="L163" s="74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</row>
    <row r="164" spans="1:54">
      <c r="A164" s="71"/>
      <c r="B164" s="71"/>
      <c r="C164" s="74"/>
      <c r="D164" s="71"/>
      <c r="E164" s="74"/>
      <c r="F164" s="71"/>
      <c r="G164" s="74"/>
      <c r="H164" s="71"/>
      <c r="I164" s="71"/>
      <c r="J164" s="71"/>
      <c r="K164" s="71"/>
      <c r="L164" s="74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</row>
    <row r="165" spans="1:54">
      <c r="A165" s="71"/>
      <c r="B165" s="71"/>
      <c r="C165" s="74"/>
      <c r="D165" s="71"/>
      <c r="E165" s="74"/>
      <c r="F165" s="71"/>
      <c r="G165" s="74"/>
      <c r="H165" s="71"/>
      <c r="I165" s="71"/>
      <c r="J165" s="71"/>
      <c r="K165" s="71"/>
      <c r="L165" s="74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</row>
    <row r="166" spans="1:54">
      <c r="A166" s="71"/>
      <c r="B166" s="71"/>
      <c r="C166" s="74"/>
      <c r="D166" s="71"/>
      <c r="E166" s="74"/>
      <c r="F166" s="71"/>
      <c r="G166" s="74"/>
      <c r="H166" s="71"/>
      <c r="I166" s="71"/>
      <c r="J166" s="71"/>
      <c r="K166" s="71"/>
      <c r="L166" s="74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</row>
    <row r="167" spans="1:54">
      <c r="A167" s="71"/>
      <c r="B167" s="71"/>
      <c r="C167" s="74"/>
      <c r="D167" s="71"/>
      <c r="E167" s="74"/>
      <c r="F167" s="71"/>
      <c r="G167" s="74"/>
      <c r="H167" s="71"/>
      <c r="I167" s="71"/>
      <c r="J167" s="71"/>
      <c r="K167" s="71"/>
      <c r="L167" s="74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</row>
    <row r="168" spans="1:54">
      <c r="A168" s="71"/>
      <c r="B168" s="71"/>
      <c r="C168" s="74"/>
      <c r="D168" s="71"/>
      <c r="E168" s="74"/>
      <c r="F168" s="71"/>
      <c r="G168" s="74"/>
      <c r="H168" s="71"/>
      <c r="I168" s="71"/>
      <c r="J168" s="71"/>
      <c r="K168" s="71"/>
      <c r="L168" s="74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</row>
    <row r="169" spans="1:54">
      <c r="A169" s="71"/>
      <c r="B169" s="71"/>
      <c r="C169" s="74"/>
      <c r="D169" s="71"/>
      <c r="E169" s="74"/>
      <c r="F169" s="71"/>
      <c r="G169" s="74"/>
      <c r="H169" s="71"/>
      <c r="I169" s="71"/>
      <c r="J169" s="71"/>
      <c r="K169" s="71"/>
      <c r="L169" s="74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</row>
    <row r="170" spans="1:54">
      <c r="A170" s="71"/>
      <c r="B170" s="71"/>
      <c r="C170" s="74"/>
      <c r="D170" s="71"/>
      <c r="E170" s="74"/>
      <c r="F170" s="71"/>
      <c r="G170" s="74"/>
      <c r="H170" s="71"/>
      <c r="I170" s="71"/>
      <c r="J170" s="71"/>
      <c r="K170" s="71"/>
      <c r="L170" s="74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</row>
    <row r="171" spans="1:54">
      <c r="A171" s="71"/>
      <c r="B171" s="71"/>
      <c r="C171" s="74"/>
      <c r="D171" s="71"/>
      <c r="E171" s="74"/>
      <c r="F171" s="71"/>
      <c r="G171" s="74"/>
      <c r="H171" s="71"/>
      <c r="I171" s="71"/>
      <c r="J171" s="71"/>
      <c r="K171" s="71"/>
      <c r="L171" s="74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</row>
    <row r="172" spans="1:54">
      <c r="A172" s="71"/>
      <c r="B172" s="71"/>
      <c r="C172" s="74"/>
      <c r="D172" s="71"/>
      <c r="E172" s="74"/>
      <c r="F172" s="71"/>
      <c r="G172" s="74"/>
      <c r="H172" s="71"/>
      <c r="I172" s="71"/>
      <c r="J172" s="71"/>
      <c r="K172" s="71"/>
      <c r="L172" s="74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</row>
    <row r="173" spans="1:54">
      <c r="A173" s="71"/>
      <c r="B173" s="71"/>
      <c r="C173" s="74"/>
      <c r="D173" s="71"/>
      <c r="E173" s="74"/>
      <c r="F173" s="71"/>
      <c r="G173" s="74"/>
      <c r="H173" s="71"/>
      <c r="I173" s="71"/>
      <c r="J173" s="71"/>
      <c r="K173" s="71"/>
      <c r="L173" s="74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</row>
    <row r="174" spans="1:54">
      <c r="A174" s="71"/>
      <c r="B174" s="71"/>
      <c r="C174" s="74"/>
      <c r="D174" s="71"/>
      <c r="E174" s="74"/>
      <c r="F174" s="71"/>
      <c r="G174" s="74"/>
      <c r="H174" s="71"/>
      <c r="I174" s="71"/>
      <c r="J174" s="71"/>
      <c r="K174" s="71"/>
      <c r="L174" s="74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</row>
    <row r="175" spans="1:54">
      <c r="A175" s="71"/>
      <c r="B175" s="71"/>
      <c r="C175" s="74"/>
      <c r="D175" s="71"/>
      <c r="E175" s="74"/>
      <c r="F175" s="71"/>
      <c r="G175" s="74"/>
      <c r="H175" s="71"/>
      <c r="I175" s="71"/>
      <c r="J175" s="71"/>
      <c r="K175" s="71"/>
      <c r="L175" s="74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</row>
    <row r="176" spans="1:54">
      <c r="A176" s="71"/>
      <c r="B176" s="71"/>
      <c r="C176" s="74"/>
      <c r="D176" s="71"/>
      <c r="E176" s="74"/>
      <c r="F176" s="71"/>
      <c r="G176" s="74"/>
      <c r="H176" s="71"/>
      <c r="I176" s="71"/>
      <c r="J176" s="71"/>
      <c r="K176" s="71"/>
      <c r="L176" s="74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</row>
    <row r="177" spans="1:54">
      <c r="A177" s="71"/>
      <c r="B177" s="71"/>
      <c r="C177" s="74"/>
      <c r="D177" s="71"/>
      <c r="E177" s="74"/>
      <c r="F177" s="71"/>
      <c r="G177" s="74"/>
      <c r="H177" s="71"/>
      <c r="I177" s="71"/>
      <c r="J177" s="71"/>
      <c r="K177" s="71"/>
      <c r="L177" s="74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</row>
    <row r="178" spans="1:54">
      <c r="A178" s="71"/>
      <c r="B178" s="71"/>
      <c r="C178" s="74"/>
      <c r="D178" s="71"/>
      <c r="E178" s="74"/>
      <c r="F178" s="71"/>
      <c r="G178" s="74"/>
      <c r="H178" s="71"/>
      <c r="I178" s="71"/>
      <c r="J178" s="71"/>
      <c r="K178" s="71"/>
      <c r="L178" s="74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</row>
    <row r="179" spans="1:54">
      <c r="A179" s="71"/>
      <c r="B179" s="71"/>
      <c r="C179" s="74"/>
      <c r="D179" s="71"/>
      <c r="E179" s="74"/>
      <c r="F179" s="71"/>
      <c r="G179" s="74"/>
      <c r="H179" s="71"/>
      <c r="I179" s="71"/>
      <c r="J179" s="71"/>
      <c r="K179" s="71"/>
      <c r="L179" s="74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</row>
    <row r="180" spans="1:54">
      <c r="A180" s="71"/>
      <c r="B180" s="71"/>
      <c r="C180" s="74"/>
      <c r="D180" s="71"/>
      <c r="E180" s="74"/>
      <c r="F180" s="71"/>
      <c r="G180" s="74"/>
      <c r="H180" s="71"/>
      <c r="I180" s="71"/>
      <c r="J180" s="71"/>
      <c r="K180" s="71"/>
      <c r="L180" s="74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</row>
    <row r="181" spans="1:54">
      <c r="A181" s="71"/>
      <c r="B181" s="71"/>
      <c r="C181" s="74"/>
      <c r="D181" s="71"/>
      <c r="E181" s="74"/>
      <c r="F181" s="71"/>
      <c r="G181" s="74"/>
      <c r="H181" s="71"/>
      <c r="I181" s="71"/>
      <c r="J181" s="71"/>
      <c r="K181" s="71"/>
      <c r="L181" s="74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</row>
    <row r="182" spans="1:54">
      <c r="A182" s="71"/>
      <c r="B182" s="71"/>
      <c r="C182" s="74"/>
      <c r="D182" s="71"/>
      <c r="E182" s="74"/>
      <c r="F182" s="71"/>
      <c r="G182" s="74"/>
      <c r="H182" s="71"/>
      <c r="I182" s="71"/>
      <c r="J182" s="71"/>
      <c r="K182" s="71"/>
      <c r="L182" s="74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</row>
    <row r="183" spans="1:54">
      <c r="A183" s="71"/>
      <c r="B183" s="71"/>
      <c r="C183" s="74"/>
      <c r="D183" s="71"/>
      <c r="E183" s="74"/>
      <c r="F183" s="71"/>
      <c r="G183" s="74"/>
      <c r="H183" s="71"/>
      <c r="I183" s="71"/>
      <c r="J183" s="71"/>
      <c r="K183" s="71"/>
      <c r="L183" s="74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</row>
    <row r="184" spans="1:54">
      <c r="A184" s="71"/>
      <c r="B184" s="71"/>
      <c r="C184" s="74"/>
      <c r="D184" s="71"/>
      <c r="E184" s="74"/>
      <c r="F184" s="71"/>
      <c r="G184" s="74"/>
      <c r="H184" s="71"/>
      <c r="I184" s="71"/>
      <c r="J184" s="71"/>
      <c r="K184" s="71"/>
      <c r="L184" s="74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</row>
    <row r="185" spans="1:54">
      <c r="A185" s="71"/>
      <c r="B185" s="71"/>
      <c r="C185" s="74"/>
      <c r="D185" s="71"/>
      <c r="E185" s="74"/>
      <c r="F185" s="71"/>
      <c r="G185" s="74"/>
      <c r="H185" s="71"/>
      <c r="I185" s="71"/>
      <c r="J185" s="71"/>
      <c r="K185" s="71"/>
      <c r="L185" s="74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</row>
    <row r="186" spans="1:54">
      <c r="A186" s="71"/>
      <c r="B186" s="71"/>
      <c r="C186" s="74"/>
      <c r="D186" s="71"/>
      <c r="E186" s="74"/>
      <c r="F186" s="71"/>
      <c r="G186" s="74"/>
      <c r="H186" s="71"/>
      <c r="I186" s="71"/>
      <c r="J186" s="71"/>
      <c r="K186" s="71"/>
      <c r="L186" s="74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</row>
    <row r="187" spans="1:54">
      <c r="A187" s="71"/>
      <c r="B187" s="71"/>
      <c r="C187" s="74"/>
      <c r="D187" s="71"/>
      <c r="E187" s="74"/>
      <c r="F187" s="71"/>
      <c r="G187" s="74"/>
      <c r="H187" s="71"/>
      <c r="I187" s="71"/>
      <c r="J187" s="71"/>
      <c r="K187" s="71"/>
      <c r="L187" s="74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</row>
    <row r="188" spans="1:54">
      <c r="A188" s="71"/>
      <c r="B188" s="71"/>
      <c r="C188" s="74"/>
      <c r="D188" s="71"/>
      <c r="E188" s="74"/>
      <c r="F188" s="71"/>
      <c r="G188" s="74"/>
      <c r="H188" s="71"/>
      <c r="I188" s="71"/>
      <c r="J188" s="71"/>
      <c r="K188" s="71"/>
      <c r="L188" s="74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</row>
    <row r="189" spans="1:54">
      <c r="A189" s="71"/>
      <c r="B189" s="71"/>
      <c r="C189" s="74"/>
      <c r="D189" s="71"/>
      <c r="E189" s="74"/>
      <c r="F189" s="71"/>
      <c r="G189" s="74"/>
      <c r="H189" s="71"/>
      <c r="I189" s="71"/>
      <c r="J189" s="71"/>
      <c r="K189" s="71"/>
      <c r="L189" s="74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</row>
    <row r="190" spans="1:54">
      <c r="A190" s="71"/>
      <c r="B190" s="71"/>
      <c r="C190" s="74"/>
      <c r="D190" s="71"/>
      <c r="E190" s="74"/>
      <c r="F190" s="71"/>
      <c r="G190" s="74"/>
      <c r="H190" s="71"/>
      <c r="I190" s="71"/>
      <c r="J190" s="71"/>
      <c r="K190" s="71"/>
      <c r="L190" s="74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</row>
    <row r="191" spans="1:54">
      <c r="A191" s="71"/>
      <c r="B191" s="71"/>
      <c r="C191" s="74"/>
      <c r="D191" s="71"/>
      <c r="E191" s="74"/>
      <c r="F191" s="71"/>
      <c r="G191" s="74"/>
      <c r="H191" s="71"/>
      <c r="I191" s="71"/>
      <c r="J191" s="71"/>
      <c r="K191" s="71"/>
      <c r="L191" s="74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</row>
    <row r="192" spans="1:54">
      <c r="A192" s="71"/>
      <c r="B192" s="71"/>
      <c r="C192" s="74"/>
      <c r="D192" s="71"/>
      <c r="E192" s="74"/>
      <c r="F192" s="71"/>
      <c r="G192" s="74"/>
      <c r="H192" s="71"/>
      <c r="I192" s="71"/>
      <c r="J192" s="71"/>
      <c r="K192" s="71"/>
      <c r="L192" s="74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</row>
    <row r="193" spans="1:54">
      <c r="A193" s="71"/>
      <c r="B193" s="71"/>
      <c r="C193" s="74"/>
      <c r="D193" s="71"/>
      <c r="E193" s="74"/>
      <c r="F193" s="71"/>
      <c r="G193" s="74"/>
      <c r="H193" s="71"/>
      <c r="I193" s="71"/>
      <c r="J193" s="71"/>
      <c r="K193" s="71"/>
      <c r="L193" s="74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</row>
    <row r="194" spans="1:54">
      <c r="A194" s="71"/>
      <c r="B194" s="71"/>
      <c r="C194" s="74"/>
      <c r="D194" s="71"/>
      <c r="E194" s="74"/>
      <c r="F194" s="71"/>
      <c r="G194" s="74"/>
      <c r="H194" s="71"/>
      <c r="I194" s="71"/>
      <c r="J194" s="71"/>
      <c r="K194" s="71"/>
      <c r="L194" s="74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</row>
    <row r="195" spans="1:54">
      <c r="A195" s="71"/>
      <c r="B195" s="71"/>
      <c r="C195" s="74"/>
      <c r="D195" s="71"/>
      <c r="E195" s="74"/>
      <c r="F195" s="71"/>
      <c r="G195" s="74"/>
      <c r="H195" s="71"/>
      <c r="I195" s="71"/>
      <c r="J195" s="71"/>
      <c r="K195" s="71"/>
      <c r="L195" s="74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</row>
    <row r="196" spans="1:54">
      <c r="A196" s="71"/>
      <c r="B196" s="71"/>
      <c r="C196" s="74"/>
      <c r="D196" s="71"/>
      <c r="E196" s="74"/>
      <c r="F196" s="71"/>
      <c r="G196" s="74"/>
      <c r="H196" s="71"/>
      <c r="I196" s="71"/>
      <c r="J196" s="71"/>
      <c r="K196" s="71"/>
      <c r="L196" s="74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</row>
    <row r="197" spans="1:54">
      <c r="A197" s="71"/>
      <c r="B197" s="71"/>
      <c r="C197" s="74"/>
      <c r="D197" s="71"/>
      <c r="E197" s="74"/>
      <c r="F197" s="71"/>
      <c r="G197" s="74"/>
      <c r="H197" s="71"/>
      <c r="I197" s="71"/>
      <c r="J197" s="71"/>
      <c r="K197" s="71"/>
      <c r="L197" s="74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</row>
    <row r="198" spans="1:54">
      <c r="A198" s="71"/>
      <c r="B198" s="71"/>
      <c r="C198" s="74"/>
      <c r="D198" s="71"/>
      <c r="E198" s="74"/>
      <c r="F198" s="71"/>
      <c r="G198" s="74"/>
      <c r="H198" s="71"/>
      <c r="I198" s="71"/>
      <c r="J198" s="71"/>
      <c r="K198" s="71"/>
      <c r="L198" s="74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</row>
    <row r="199" spans="1:54">
      <c r="A199" s="71"/>
      <c r="B199" s="71"/>
      <c r="C199" s="74"/>
      <c r="D199" s="71"/>
      <c r="E199" s="74"/>
      <c r="F199" s="71"/>
      <c r="G199" s="74"/>
      <c r="H199" s="71"/>
      <c r="I199" s="71"/>
      <c r="J199" s="71"/>
      <c r="K199" s="71"/>
      <c r="L199" s="74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</row>
    <row r="200" spans="1:54">
      <c r="A200" s="71"/>
      <c r="B200" s="71"/>
      <c r="C200" s="74"/>
      <c r="D200" s="71"/>
      <c r="E200" s="74"/>
      <c r="F200" s="71"/>
      <c r="G200" s="74"/>
      <c r="H200" s="71"/>
      <c r="I200" s="71"/>
      <c r="J200" s="71"/>
      <c r="K200" s="71"/>
      <c r="L200" s="74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</row>
    <row r="201" spans="1:54">
      <c r="A201" s="71"/>
      <c r="B201" s="71"/>
      <c r="C201" s="74"/>
      <c r="D201" s="71"/>
      <c r="E201" s="74"/>
      <c r="F201" s="71"/>
      <c r="G201" s="74"/>
      <c r="H201" s="71"/>
      <c r="I201" s="71"/>
      <c r="J201" s="71"/>
      <c r="K201" s="71"/>
      <c r="L201" s="74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</row>
    <row r="202" spans="1:54">
      <c r="A202" s="71"/>
      <c r="B202" s="71"/>
      <c r="C202" s="74"/>
      <c r="D202" s="71"/>
      <c r="E202" s="74"/>
      <c r="F202" s="71"/>
      <c r="G202" s="74"/>
      <c r="H202" s="71"/>
      <c r="I202" s="71"/>
      <c r="J202" s="71"/>
      <c r="K202" s="71"/>
      <c r="L202" s="74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</row>
    <row r="203" spans="1:54">
      <c r="A203" s="71"/>
      <c r="B203" s="71"/>
      <c r="C203" s="74"/>
      <c r="D203" s="71"/>
      <c r="E203" s="74"/>
      <c r="F203" s="71"/>
      <c r="G203" s="74"/>
      <c r="H203" s="71"/>
      <c r="I203" s="71"/>
      <c r="J203" s="71"/>
      <c r="K203" s="71"/>
      <c r="L203" s="74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</row>
    <row r="204" spans="1:54">
      <c r="A204" s="71"/>
      <c r="B204" s="71"/>
      <c r="C204" s="74"/>
      <c r="D204" s="71"/>
      <c r="E204" s="74"/>
      <c r="F204" s="71"/>
      <c r="G204" s="74"/>
      <c r="H204" s="71"/>
      <c r="I204" s="71"/>
      <c r="J204" s="71"/>
      <c r="K204" s="71"/>
      <c r="L204" s="74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</row>
    <row r="205" spans="1:54">
      <c r="A205" s="71"/>
      <c r="B205" s="71"/>
      <c r="C205" s="74"/>
      <c r="D205" s="71"/>
      <c r="E205" s="74"/>
      <c r="F205" s="71"/>
      <c r="G205" s="74"/>
      <c r="H205" s="71"/>
      <c r="I205" s="71"/>
      <c r="J205" s="71"/>
      <c r="K205" s="71"/>
      <c r="L205" s="74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</row>
    <row r="206" spans="1:54">
      <c r="A206" s="71"/>
      <c r="B206" s="71"/>
      <c r="C206" s="74"/>
      <c r="D206" s="71"/>
      <c r="E206" s="74"/>
      <c r="F206" s="71"/>
      <c r="G206" s="74"/>
      <c r="H206" s="71"/>
      <c r="I206" s="71"/>
      <c r="J206" s="71"/>
      <c r="K206" s="71"/>
      <c r="L206" s="74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</row>
    <row r="207" spans="1:54">
      <c r="A207" s="71"/>
      <c r="B207" s="71"/>
      <c r="C207" s="74"/>
      <c r="D207" s="71"/>
      <c r="E207" s="74"/>
      <c r="F207" s="71"/>
      <c r="G207" s="74"/>
      <c r="H207" s="71"/>
      <c r="I207" s="71"/>
      <c r="J207" s="71"/>
      <c r="K207" s="71"/>
      <c r="L207" s="74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</row>
    <row r="208" spans="1:54">
      <c r="A208" s="71"/>
      <c r="B208" s="71"/>
      <c r="C208" s="74"/>
      <c r="D208" s="71"/>
      <c r="E208" s="74"/>
      <c r="F208" s="71"/>
      <c r="G208" s="74"/>
      <c r="H208" s="71"/>
      <c r="I208" s="71"/>
      <c r="J208" s="71"/>
      <c r="K208" s="71"/>
      <c r="L208" s="74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</row>
    <row r="209" spans="1:54">
      <c r="A209" s="71"/>
      <c r="B209" s="71"/>
      <c r="C209" s="74"/>
      <c r="D209" s="71"/>
      <c r="E209" s="74"/>
      <c r="F209" s="71"/>
      <c r="G209" s="74"/>
      <c r="H209" s="71"/>
      <c r="I209" s="71"/>
      <c r="J209" s="71"/>
      <c r="K209" s="71"/>
      <c r="L209" s="74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</row>
    <row r="210" spans="1:54">
      <c r="A210" s="71"/>
      <c r="B210" s="71"/>
      <c r="C210" s="74"/>
      <c r="D210" s="71"/>
      <c r="E210" s="74"/>
      <c r="F210" s="71"/>
      <c r="G210" s="74"/>
      <c r="H210" s="71"/>
      <c r="I210" s="71"/>
      <c r="J210" s="71"/>
      <c r="K210" s="71"/>
      <c r="L210" s="74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</row>
    <row r="211" spans="1:54">
      <c r="A211" s="71"/>
      <c r="B211" s="71"/>
      <c r="C211" s="74"/>
      <c r="D211" s="71"/>
      <c r="E211" s="74"/>
      <c r="F211" s="71"/>
      <c r="G211" s="74"/>
      <c r="H211" s="71"/>
      <c r="I211" s="71"/>
      <c r="J211" s="71"/>
      <c r="K211" s="71"/>
      <c r="L211" s="74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</row>
    <row r="212" spans="1:54">
      <c r="A212" s="71"/>
      <c r="B212" s="71"/>
      <c r="C212" s="74"/>
      <c r="D212" s="71"/>
      <c r="E212" s="74"/>
      <c r="F212" s="71"/>
      <c r="G212" s="74"/>
      <c r="H212" s="71"/>
      <c r="I212" s="71"/>
      <c r="J212" s="71"/>
      <c r="K212" s="71"/>
      <c r="L212" s="74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</row>
    <row r="213" spans="1:54">
      <c r="A213" s="71"/>
      <c r="B213" s="71"/>
      <c r="C213" s="74"/>
      <c r="D213" s="71"/>
      <c r="E213" s="74"/>
      <c r="F213" s="71"/>
      <c r="G213" s="74"/>
      <c r="H213" s="71"/>
      <c r="I213" s="71"/>
      <c r="J213" s="71"/>
      <c r="K213" s="71"/>
      <c r="L213" s="74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</row>
    <row r="214" spans="1:54">
      <c r="A214" s="71"/>
      <c r="B214" s="71"/>
      <c r="C214" s="74"/>
      <c r="D214" s="71"/>
      <c r="E214" s="74"/>
      <c r="F214" s="71"/>
      <c r="G214" s="74"/>
      <c r="H214" s="71"/>
      <c r="I214" s="71"/>
      <c r="J214" s="71"/>
      <c r="K214" s="71"/>
      <c r="L214" s="74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</row>
    <row r="215" spans="1:54">
      <c r="A215" s="71"/>
      <c r="B215" s="71"/>
      <c r="C215" s="74"/>
      <c r="D215" s="71"/>
      <c r="E215" s="74"/>
      <c r="F215" s="71"/>
      <c r="G215" s="74"/>
      <c r="H215" s="71"/>
      <c r="I215" s="71"/>
      <c r="J215" s="71"/>
      <c r="K215" s="71"/>
      <c r="L215" s="74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</row>
    <row r="216" spans="1:54">
      <c r="A216" s="71"/>
      <c r="B216" s="71"/>
      <c r="C216" s="74"/>
      <c r="D216" s="71"/>
      <c r="E216" s="74"/>
      <c r="F216" s="71"/>
      <c r="G216" s="74"/>
      <c r="H216" s="71"/>
      <c r="I216" s="71"/>
      <c r="J216" s="71"/>
      <c r="K216" s="71"/>
      <c r="L216" s="74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</row>
    <row r="217" spans="1:54">
      <c r="A217" s="71"/>
      <c r="B217" s="71"/>
      <c r="C217" s="74"/>
      <c r="D217" s="71"/>
      <c r="E217" s="74"/>
      <c r="F217" s="71"/>
      <c r="G217" s="74"/>
      <c r="H217" s="71"/>
      <c r="I217" s="71"/>
      <c r="J217" s="71"/>
      <c r="K217" s="71"/>
      <c r="L217" s="74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</row>
    <row r="218" spans="1:54">
      <c r="A218" s="71"/>
      <c r="B218" s="71"/>
      <c r="C218" s="74"/>
      <c r="D218" s="71"/>
      <c r="E218" s="74"/>
      <c r="F218" s="71"/>
      <c r="G218" s="74"/>
      <c r="H218" s="71"/>
      <c r="I218" s="71"/>
      <c r="J218" s="71"/>
      <c r="K218" s="71"/>
      <c r="L218" s="74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</row>
    <row r="219" spans="1:54">
      <c r="A219" s="71"/>
      <c r="B219" s="71"/>
      <c r="C219" s="74"/>
      <c r="D219" s="71"/>
      <c r="E219" s="74"/>
      <c r="F219" s="71"/>
      <c r="G219" s="74"/>
      <c r="H219" s="71"/>
      <c r="I219" s="71"/>
      <c r="J219" s="71"/>
      <c r="K219" s="71"/>
      <c r="L219" s="74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</row>
    <row r="220" spans="1:54">
      <c r="A220" s="71"/>
      <c r="B220" s="71"/>
      <c r="C220" s="74"/>
      <c r="D220" s="71"/>
      <c r="E220" s="74"/>
      <c r="F220" s="71"/>
      <c r="G220" s="74"/>
      <c r="H220" s="71"/>
      <c r="I220" s="71"/>
      <c r="J220" s="71"/>
      <c r="K220" s="71"/>
      <c r="L220" s="74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</row>
    <row r="221" spans="1:54">
      <c r="A221" s="71"/>
      <c r="B221" s="71"/>
      <c r="C221" s="74"/>
      <c r="D221" s="71"/>
      <c r="E221" s="74"/>
      <c r="F221" s="71"/>
      <c r="G221" s="74"/>
      <c r="H221" s="71"/>
      <c r="I221" s="71"/>
      <c r="J221" s="71"/>
      <c r="K221" s="71"/>
      <c r="L221" s="74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</row>
    <row r="222" spans="1:54">
      <c r="A222" s="71"/>
      <c r="B222" s="71"/>
      <c r="C222" s="74"/>
      <c r="D222" s="71"/>
      <c r="E222" s="74"/>
      <c r="F222" s="71"/>
      <c r="G222" s="74"/>
      <c r="H222" s="71"/>
      <c r="I222" s="71"/>
      <c r="J222" s="71"/>
      <c r="K222" s="71"/>
      <c r="L222" s="74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</row>
    <row r="223" spans="1:54">
      <c r="A223" s="71"/>
      <c r="B223" s="71"/>
      <c r="C223" s="74"/>
      <c r="D223" s="71"/>
      <c r="E223" s="74"/>
      <c r="F223" s="71"/>
      <c r="G223" s="74"/>
      <c r="H223" s="71"/>
      <c r="I223" s="71"/>
      <c r="J223" s="71"/>
      <c r="K223" s="71"/>
      <c r="L223" s="74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</row>
    <row r="224" spans="1:54">
      <c r="A224" s="71"/>
      <c r="B224" s="71"/>
      <c r="C224" s="74"/>
      <c r="D224" s="71"/>
      <c r="E224" s="74"/>
      <c r="F224" s="71"/>
      <c r="G224" s="74"/>
      <c r="H224" s="71"/>
      <c r="I224" s="71"/>
      <c r="J224" s="71"/>
      <c r="K224" s="71"/>
      <c r="L224" s="74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</row>
    <row r="225" spans="1:54">
      <c r="A225" s="71"/>
      <c r="B225" s="71"/>
      <c r="C225" s="74"/>
      <c r="D225" s="71"/>
      <c r="E225" s="74"/>
      <c r="F225" s="71"/>
      <c r="G225" s="74"/>
      <c r="H225" s="71"/>
      <c r="I225" s="71"/>
      <c r="J225" s="71"/>
      <c r="K225" s="71"/>
      <c r="L225" s="74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</row>
    <row r="226" spans="1:54">
      <c r="A226" s="71"/>
      <c r="B226" s="71"/>
      <c r="C226" s="74"/>
      <c r="D226" s="71"/>
      <c r="E226" s="74"/>
      <c r="F226" s="71"/>
      <c r="G226" s="74"/>
      <c r="H226" s="71"/>
      <c r="I226" s="71"/>
      <c r="J226" s="71"/>
      <c r="K226" s="71"/>
      <c r="L226" s="74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</row>
    <row r="227" spans="1:54">
      <c r="A227" s="71"/>
      <c r="B227" s="71"/>
      <c r="C227" s="74"/>
      <c r="D227" s="71"/>
      <c r="E227" s="74"/>
      <c r="F227" s="71"/>
      <c r="G227" s="74"/>
      <c r="H227" s="71"/>
      <c r="I227" s="71"/>
      <c r="J227" s="71"/>
      <c r="K227" s="71"/>
      <c r="L227" s="74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</row>
    <row r="228" spans="1:54">
      <c r="A228" s="71"/>
      <c r="B228" s="71"/>
      <c r="C228" s="74"/>
      <c r="D228" s="71"/>
      <c r="E228" s="74"/>
      <c r="F228" s="71"/>
      <c r="G228" s="74"/>
      <c r="H228" s="71"/>
      <c r="I228" s="71"/>
      <c r="J228" s="71"/>
      <c r="K228" s="71"/>
      <c r="L228" s="74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</row>
    <row r="229" spans="1:54">
      <c r="A229" s="71"/>
      <c r="B229" s="71"/>
      <c r="C229" s="74"/>
      <c r="D229" s="71"/>
      <c r="E229" s="74"/>
      <c r="F229" s="71"/>
      <c r="G229" s="74"/>
      <c r="H229" s="71"/>
      <c r="I229" s="71"/>
      <c r="J229" s="71"/>
      <c r="K229" s="71"/>
      <c r="L229" s="74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</row>
    <row r="230" spans="1:54">
      <c r="A230" s="71"/>
      <c r="B230" s="71"/>
      <c r="C230" s="74"/>
      <c r="D230" s="71"/>
      <c r="E230" s="74"/>
      <c r="F230" s="71"/>
      <c r="G230" s="74"/>
      <c r="H230" s="71"/>
      <c r="I230" s="71"/>
      <c r="J230" s="71"/>
      <c r="K230" s="71"/>
      <c r="L230" s="74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</row>
    <row r="231" spans="1:54">
      <c r="A231" s="71"/>
      <c r="B231" s="71"/>
      <c r="C231" s="74"/>
      <c r="D231" s="71"/>
      <c r="E231" s="74"/>
      <c r="F231" s="71"/>
      <c r="G231" s="74"/>
      <c r="H231" s="71"/>
      <c r="I231" s="71"/>
      <c r="J231" s="71"/>
      <c r="K231" s="71"/>
      <c r="L231" s="74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</row>
    <row r="232" spans="1:54">
      <c r="A232" s="71"/>
      <c r="B232" s="71"/>
      <c r="C232" s="74"/>
      <c r="D232" s="71"/>
      <c r="E232" s="74"/>
      <c r="F232" s="71"/>
      <c r="G232" s="74"/>
      <c r="H232" s="71"/>
      <c r="I232" s="71"/>
      <c r="J232" s="71"/>
      <c r="K232" s="71"/>
      <c r="L232" s="74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</row>
    <row r="233" spans="1:54">
      <c r="A233" s="71"/>
      <c r="B233" s="71"/>
      <c r="C233" s="74"/>
      <c r="D233" s="71"/>
      <c r="E233" s="74"/>
      <c r="F233" s="71"/>
      <c r="G233" s="74"/>
      <c r="H233" s="71"/>
      <c r="I233" s="71"/>
      <c r="J233" s="71"/>
      <c r="K233" s="71"/>
      <c r="L233" s="74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</row>
    <row r="234" spans="1:54">
      <c r="A234" s="71"/>
      <c r="B234" s="71"/>
      <c r="C234" s="74"/>
      <c r="D234" s="71"/>
      <c r="E234" s="74"/>
      <c r="F234" s="71"/>
      <c r="G234" s="74"/>
      <c r="H234" s="71"/>
      <c r="I234" s="71"/>
      <c r="J234" s="71"/>
      <c r="K234" s="71"/>
      <c r="L234" s="74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</row>
    <row r="235" spans="1:54">
      <c r="A235" s="71"/>
      <c r="B235" s="71"/>
      <c r="C235" s="74"/>
      <c r="D235" s="71"/>
      <c r="E235" s="74"/>
      <c r="F235" s="71"/>
      <c r="G235" s="74"/>
      <c r="H235" s="71"/>
      <c r="I235" s="71"/>
      <c r="J235" s="71"/>
      <c r="K235" s="71"/>
      <c r="L235" s="74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</row>
    <row r="236" spans="1:54">
      <c r="A236" s="71"/>
      <c r="B236" s="71"/>
      <c r="C236" s="74"/>
      <c r="D236" s="71"/>
      <c r="E236" s="74"/>
      <c r="F236" s="71"/>
      <c r="G236" s="74"/>
      <c r="H236" s="71"/>
      <c r="I236" s="71"/>
      <c r="J236" s="71"/>
      <c r="K236" s="71"/>
      <c r="L236" s="74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</row>
    <row r="237" spans="1:54">
      <c r="A237" s="71"/>
      <c r="B237" s="71"/>
      <c r="C237" s="74"/>
      <c r="D237" s="71"/>
      <c r="E237" s="74"/>
      <c r="F237" s="71"/>
      <c r="G237" s="74"/>
      <c r="H237" s="71"/>
      <c r="I237" s="71"/>
      <c r="J237" s="71"/>
      <c r="K237" s="71"/>
      <c r="L237" s="74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</row>
    <row r="238" spans="1:54">
      <c r="A238" s="71"/>
      <c r="B238" s="71"/>
      <c r="C238" s="74"/>
      <c r="D238" s="71"/>
      <c r="E238" s="74"/>
      <c r="F238" s="71"/>
      <c r="G238" s="74"/>
      <c r="H238" s="71"/>
      <c r="I238" s="71"/>
      <c r="J238" s="71"/>
      <c r="K238" s="71"/>
      <c r="L238" s="74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</row>
    <row r="239" spans="1:54">
      <c r="A239" s="71"/>
      <c r="B239" s="71"/>
      <c r="C239" s="74"/>
      <c r="D239" s="71"/>
      <c r="E239" s="74"/>
      <c r="F239" s="71"/>
      <c r="G239" s="74"/>
      <c r="H239" s="71"/>
      <c r="I239" s="71"/>
      <c r="J239" s="71"/>
      <c r="K239" s="71"/>
      <c r="L239" s="74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</row>
    <row r="240" spans="1:54">
      <c r="A240" s="71"/>
      <c r="B240" s="71"/>
      <c r="C240" s="74"/>
      <c r="D240" s="71"/>
      <c r="E240" s="74"/>
      <c r="F240" s="71"/>
      <c r="G240" s="74"/>
      <c r="H240" s="71"/>
      <c r="I240" s="71"/>
      <c r="J240" s="71"/>
      <c r="K240" s="71"/>
      <c r="L240" s="74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</row>
    <row r="241" spans="1:54">
      <c r="A241" s="71"/>
      <c r="B241" s="71"/>
      <c r="C241" s="74"/>
      <c r="D241" s="71"/>
      <c r="E241" s="74"/>
      <c r="F241" s="71"/>
      <c r="G241" s="74"/>
      <c r="H241" s="71"/>
      <c r="I241" s="71"/>
      <c r="J241" s="71"/>
      <c r="K241" s="71"/>
      <c r="L241" s="74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</row>
    <row r="242" spans="1:54">
      <c r="A242" s="71"/>
      <c r="B242" s="71"/>
      <c r="C242" s="74"/>
      <c r="D242" s="71"/>
      <c r="E242" s="74"/>
      <c r="F242" s="71"/>
      <c r="G242" s="74"/>
      <c r="H242" s="71"/>
      <c r="I242" s="71"/>
      <c r="J242" s="71"/>
      <c r="K242" s="71"/>
      <c r="L242" s="74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</row>
    <row r="243" spans="1:54">
      <c r="A243" s="71"/>
      <c r="B243" s="71"/>
      <c r="C243" s="74"/>
      <c r="D243" s="71"/>
      <c r="E243" s="74"/>
      <c r="F243" s="71"/>
      <c r="G243" s="74"/>
      <c r="H243" s="71"/>
      <c r="I243" s="71"/>
      <c r="J243" s="71"/>
      <c r="K243" s="71"/>
      <c r="L243" s="74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</row>
    <row r="244" spans="1:54">
      <c r="A244" s="71"/>
      <c r="B244" s="71"/>
      <c r="C244" s="74"/>
      <c r="D244" s="71"/>
      <c r="E244" s="74"/>
      <c r="F244" s="71"/>
      <c r="G244" s="74"/>
      <c r="H244" s="71"/>
      <c r="I244" s="71"/>
      <c r="J244" s="71"/>
      <c r="K244" s="71"/>
      <c r="L244" s="74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</row>
    <row r="245" spans="1:54">
      <c r="A245" s="71"/>
      <c r="B245" s="71"/>
      <c r="C245" s="74"/>
      <c r="D245" s="71"/>
      <c r="E245" s="74"/>
      <c r="F245" s="71"/>
      <c r="G245" s="74"/>
      <c r="H245" s="71"/>
      <c r="I245" s="71"/>
      <c r="J245" s="71"/>
      <c r="K245" s="71"/>
      <c r="L245" s="74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</row>
    <row r="246" spans="1:54">
      <c r="A246" s="71"/>
      <c r="B246" s="71"/>
      <c r="C246" s="74"/>
      <c r="D246" s="71"/>
      <c r="E246" s="74"/>
      <c r="F246" s="71"/>
      <c r="G246" s="74"/>
      <c r="H246" s="71"/>
      <c r="I246" s="71"/>
      <c r="J246" s="71"/>
      <c r="K246" s="71"/>
      <c r="L246" s="74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</row>
    <row r="247" spans="1:54">
      <c r="A247" s="71"/>
      <c r="B247" s="71"/>
      <c r="C247" s="74"/>
      <c r="D247" s="71"/>
      <c r="E247" s="74"/>
      <c r="F247" s="71"/>
      <c r="G247" s="74"/>
      <c r="H247" s="71"/>
      <c r="I247" s="71"/>
      <c r="J247" s="71"/>
      <c r="K247" s="71"/>
      <c r="L247" s="74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</row>
    <row r="248" spans="1:54">
      <c r="A248" s="71"/>
      <c r="B248" s="71"/>
      <c r="C248" s="74"/>
      <c r="D248" s="71"/>
      <c r="E248" s="74"/>
      <c r="F248" s="71"/>
      <c r="G248" s="74"/>
      <c r="H248" s="71"/>
      <c r="I248" s="71"/>
      <c r="J248" s="71"/>
      <c r="K248" s="71"/>
      <c r="L248" s="74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</row>
    <row r="249" spans="1:54">
      <c r="A249" s="71"/>
      <c r="B249" s="71"/>
      <c r="C249" s="74"/>
      <c r="D249" s="71"/>
      <c r="E249" s="74"/>
      <c r="F249" s="71"/>
      <c r="G249" s="74"/>
      <c r="H249" s="71"/>
      <c r="I249" s="71"/>
      <c r="J249" s="71"/>
      <c r="K249" s="71"/>
      <c r="L249" s="74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</row>
    <row r="250" spans="1:54">
      <c r="A250" s="71"/>
      <c r="B250" s="71"/>
      <c r="C250" s="74"/>
      <c r="D250" s="71"/>
      <c r="E250" s="74"/>
      <c r="F250" s="71"/>
      <c r="G250" s="74"/>
      <c r="H250" s="71"/>
      <c r="I250" s="71"/>
      <c r="J250" s="71"/>
      <c r="K250" s="71"/>
      <c r="L250" s="74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</row>
    <row r="251" spans="1:54">
      <c r="A251" s="71"/>
      <c r="B251" s="71"/>
      <c r="C251" s="74"/>
      <c r="D251" s="71"/>
      <c r="E251" s="74"/>
      <c r="F251" s="71"/>
      <c r="G251" s="74"/>
      <c r="H251" s="71"/>
      <c r="I251" s="71"/>
      <c r="J251" s="71"/>
      <c r="K251" s="71"/>
      <c r="L251" s="74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</row>
    <row r="252" spans="1:54">
      <c r="A252" s="71"/>
      <c r="B252" s="71"/>
      <c r="C252" s="74"/>
      <c r="D252" s="71"/>
      <c r="E252" s="74"/>
      <c r="F252" s="71"/>
      <c r="G252" s="74"/>
      <c r="H252" s="71"/>
      <c r="I252" s="71"/>
      <c r="J252" s="71"/>
      <c r="K252" s="71"/>
      <c r="L252" s="74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</row>
    <row r="253" spans="1:54">
      <c r="A253" s="71"/>
      <c r="B253" s="71"/>
      <c r="C253" s="74"/>
      <c r="D253" s="71"/>
      <c r="E253" s="74"/>
      <c r="F253" s="71"/>
      <c r="G253" s="74"/>
      <c r="H253" s="71"/>
      <c r="I253" s="71"/>
      <c r="J253" s="71"/>
      <c r="K253" s="71"/>
      <c r="L253" s="74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</row>
    <row r="254" spans="1:54">
      <c r="A254" s="71"/>
      <c r="B254" s="71"/>
      <c r="C254" s="74"/>
      <c r="D254" s="71"/>
      <c r="E254" s="74"/>
      <c r="F254" s="71"/>
      <c r="G254" s="74"/>
      <c r="H254" s="71"/>
      <c r="I254" s="71"/>
      <c r="J254" s="71"/>
      <c r="K254" s="71"/>
      <c r="L254" s="74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</row>
    <row r="255" spans="1:54">
      <c r="A255" s="71"/>
      <c r="B255" s="71"/>
      <c r="C255" s="74"/>
      <c r="D255" s="71"/>
      <c r="E255" s="74"/>
      <c r="F255" s="71"/>
      <c r="G255" s="74"/>
      <c r="H255" s="71"/>
      <c r="I255" s="71"/>
      <c r="J255" s="71"/>
      <c r="K255" s="71"/>
      <c r="L255" s="74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</row>
    <row r="256" spans="1:54">
      <c r="A256" s="71"/>
      <c r="B256" s="71"/>
      <c r="C256" s="74"/>
      <c r="D256" s="71"/>
      <c r="E256" s="74"/>
      <c r="F256" s="71"/>
      <c r="G256" s="74"/>
      <c r="H256" s="71"/>
      <c r="I256" s="71"/>
      <c r="J256" s="71"/>
      <c r="K256" s="71"/>
      <c r="L256" s="74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</row>
    <row r="257" spans="1:54">
      <c r="A257" s="71"/>
      <c r="B257" s="71"/>
      <c r="C257" s="74"/>
      <c r="D257" s="71"/>
      <c r="E257" s="74"/>
      <c r="F257" s="71"/>
      <c r="G257" s="74"/>
      <c r="H257" s="71"/>
      <c r="I257" s="71"/>
      <c r="J257" s="71"/>
      <c r="K257" s="71"/>
      <c r="L257" s="74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</row>
    <row r="258" spans="1:54">
      <c r="A258" s="71"/>
      <c r="B258" s="71"/>
      <c r="C258" s="74"/>
      <c r="D258" s="71"/>
      <c r="E258" s="74"/>
      <c r="F258" s="71"/>
      <c r="G258" s="74"/>
      <c r="H258" s="71"/>
      <c r="I258" s="71"/>
      <c r="J258" s="71"/>
      <c r="K258" s="71"/>
      <c r="L258" s="74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</row>
    <row r="259" spans="1:54">
      <c r="A259" s="71"/>
      <c r="B259" s="71"/>
      <c r="C259" s="74"/>
      <c r="D259" s="71"/>
      <c r="E259" s="74"/>
      <c r="F259" s="71"/>
      <c r="G259" s="74"/>
      <c r="H259" s="71"/>
      <c r="I259" s="71"/>
      <c r="J259" s="71"/>
      <c r="K259" s="71"/>
      <c r="L259" s="74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</row>
    <row r="260" spans="1:54">
      <c r="A260" s="71"/>
      <c r="B260" s="71"/>
      <c r="C260" s="74"/>
      <c r="D260" s="71"/>
      <c r="E260" s="74"/>
      <c r="F260" s="71"/>
      <c r="G260" s="74"/>
      <c r="H260" s="71"/>
      <c r="I260" s="71"/>
      <c r="J260" s="71"/>
      <c r="K260" s="71"/>
      <c r="L260" s="74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</row>
    <row r="261" spans="1:54">
      <c r="A261" s="71"/>
      <c r="B261" s="71"/>
      <c r="C261" s="74"/>
      <c r="D261" s="71"/>
      <c r="E261" s="74"/>
      <c r="F261" s="71"/>
      <c r="G261" s="74"/>
      <c r="H261" s="71"/>
      <c r="I261" s="71"/>
      <c r="J261" s="71"/>
      <c r="K261" s="71"/>
      <c r="L261" s="74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</row>
    <row r="262" spans="1:54">
      <c r="A262" s="71"/>
      <c r="B262" s="71"/>
      <c r="C262" s="74"/>
      <c r="D262" s="71"/>
      <c r="E262" s="74"/>
      <c r="F262" s="71"/>
      <c r="G262" s="74"/>
      <c r="H262" s="71"/>
      <c r="I262" s="71"/>
      <c r="J262" s="71"/>
      <c r="K262" s="71"/>
      <c r="L262" s="74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</row>
    <row r="263" spans="1:54">
      <c r="A263" s="71"/>
      <c r="B263" s="71"/>
      <c r="C263" s="74"/>
      <c r="D263" s="71"/>
      <c r="E263" s="74"/>
      <c r="F263" s="71"/>
      <c r="G263" s="74"/>
      <c r="H263" s="71"/>
      <c r="I263" s="71"/>
      <c r="J263" s="71"/>
      <c r="K263" s="71"/>
      <c r="L263" s="74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</row>
    <row r="264" spans="1:54">
      <c r="A264" s="71"/>
      <c r="B264" s="71"/>
      <c r="C264" s="74"/>
      <c r="D264" s="71"/>
      <c r="E264" s="74"/>
      <c r="F264" s="71"/>
      <c r="G264" s="74"/>
      <c r="H264" s="71"/>
      <c r="I264" s="71"/>
      <c r="J264" s="71"/>
      <c r="K264" s="71"/>
      <c r="L264" s="74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</row>
    <row r="265" spans="1:54">
      <c r="A265" s="71"/>
      <c r="B265" s="71"/>
      <c r="C265" s="74"/>
      <c r="D265" s="71"/>
      <c r="E265" s="74"/>
      <c r="F265" s="71"/>
      <c r="G265" s="74"/>
      <c r="H265" s="71"/>
      <c r="I265" s="71"/>
      <c r="J265" s="71"/>
      <c r="K265" s="71"/>
      <c r="L265" s="74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</row>
    <row r="266" spans="1:54">
      <c r="A266" s="71"/>
      <c r="B266" s="71"/>
      <c r="C266" s="74"/>
      <c r="D266" s="71"/>
      <c r="E266" s="74"/>
      <c r="F266" s="71"/>
      <c r="G266" s="74"/>
      <c r="H266" s="71"/>
      <c r="I266" s="71"/>
      <c r="J266" s="71"/>
      <c r="K266" s="71"/>
      <c r="L266" s="74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</row>
    <row r="267" spans="1:54">
      <c r="A267" s="71"/>
      <c r="B267" s="71"/>
      <c r="C267" s="74"/>
      <c r="D267" s="71"/>
      <c r="E267" s="74"/>
      <c r="F267" s="71"/>
      <c r="G267" s="74"/>
      <c r="H267" s="71"/>
      <c r="I267" s="71"/>
      <c r="J267" s="71"/>
      <c r="K267" s="71"/>
      <c r="L267" s="74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</row>
    <row r="268" spans="1:54">
      <c r="A268" s="71"/>
      <c r="B268" s="71"/>
      <c r="C268" s="74"/>
      <c r="D268" s="71"/>
      <c r="E268" s="74"/>
      <c r="F268" s="71"/>
      <c r="G268" s="74"/>
      <c r="H268" s="71"/>
      <c r="I268" s="71"/>
      <c r="J268" s="71"/>
      <c r="K268" s="71"/>
      <c r="L268" s="74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</row>
    <row r="269" spans="1:54">
      <c r="A269" s="71"/>
      <c r="B269" s="71"/>
      <c r="C269" s="74"/>
      <c r="D269" s="71"/>
      <c r="E269" s="74"/>
      <c r="F269" s="71"/>
      <c r="G269" s="74"/>
      <c r="H269" s="71"/>
      <c r="I269" s="71"/>
      <c r="J269" s="71"/>
      <c r="K269" s="71"/>
      <c r="L269" s="74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</row>
    <row r="270" spans="1:54">
      <c r="A270" s="71"/>
      <c r="B270" s="71"/>
      <c r="C270" s="74"/>
      <c r="D270" s="71"/>
      <c r="E270" s="74"/>
      <c r="F270" s="71"/>
      <c r="G270" s="74"/>
      <c r="H270" s="71"/>
      <c r="I270" s="71"/>
      <c r="J270" s="71"/>
      <c r="K270" s="71"/>
      <c r="L270" s="74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</row>
    <row r="271" spans="1:54">
      <c r="A271" s="71"/>
      <c r="B271" s="71"/>
      <c r="C271" s="74"/>
      <c r="D271" s="71"/>
      <c r="E271" s="74"/>
      <c r="F271" s="71"/>
      <c r="G271" s="74"/>
      <c r="H271" s="71"/>
      <c r="I271" s="71"/>
      <c r="J271" s="71"/>
      <c r="K271" s="71"/>
      <c r="L271" s="74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</row>
    <row r="272" spans="1:54">
      <c r="A272" s="71"/>
      <c r="B272" s="71"/>
      <c r="C272" s="74"/>
      <c r="D272" s="71"/>
      <c r="E272" s="74"/>
      <c r="F272" s="71"/>
      <c r="G272" s="74"/>
      <c r="H272" s="71"/>
      <c r="I272" s="71"/>
      <c r="J272" s="71"/>
      <c r="K272" s="71"/>
      <c r="L272" s="74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</row>
    <row r="273" spans="1:54">
      <c r="A273" s="71"/>
      <c r="B273" s="71"/>
      <c r="C273" s="74"/>
      <c r="D273" s="71"/>
      <c r="E273" s="74"/>
      <c r="F273" s="71"/>
      <c r="G273" s="74"/>
      <c r="H273" s="71"/>
      <c r="I273" s="71"/>
      <c r="J273" s="71"/>
      <c r="K273" s="71"/>
      <c r="L273" s="74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</row>
    <row r="274" spans="1:54">
      <c r="A274" s="71"/>
      <c r="B274" s="71"/>
      <c r="C274" s="74"/>
      <c r="D274" s="71"/>
      <c r="E274" s="74"/>
      <c r="F274" s="71"/>
      <c r="G274" s="74"/>
      <c r="H274" s="71"/>
      <c r="I274" s="71"/>
      <c r="J274" s="71"/>
      <c r="K274" s="71"/>
      <c r="L274" s="74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</row>
    <row r="275" spans="1:54">
      <c r="A275" s="71"/>
      <c r="B275" s="71"/>
      <c r="C275" s="74"/>
      <c r="D275" s="71"/>
      <c r="E275" s="74"/>
      <c r="F275" s="71"/>
      <c r="G275" s="74"/>
      <c r="H275" s="71"/>
      <c r="I275" s="71"/>
      <c r="J275" s="71"/>
      <c r="K275" s="71"/>
      <c r="L275" s="74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</row>
    <row r="276" spans="1:54">
      <c r="A276" s="71"/>
      <c r="B276" s="71"/>
      <c r="C276" s="74"/>
      <c r="D276" s="71"/>
      <c r="E276" s="74"/>
      <c r="F276" s="71"/>
      <c r="G276" s="74"/>
      <c r="H276" s="71"/>
      <c r="I276" s="71"/>
      <c r="J276" s="71"/>
      <c r="K276" s="71"/>
      <c r="L276" s="74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</row>
    <row r="277" spans="1:54">
      <c r="A277" s="71"/>
      <c r="B277" s="71"/>
      <c r="C277" s="74"/>
      <c r="D277" s="71"/>
      <c r="E277" s="74"/>
      <c r="F277" s="71"/>
      <c r="G277" s="74"/>
      <c r="H277" s="71"/>
      <c r="I277" s="71"/>
      <c r="J277" s="71"/>
      <c r="K277" s="71"/>
      <c r="L277" s="74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</row>
    <row r="278" spans="1:54">
      <c r="A278" s="71"/>
      <c r="B278" s="71"/>
      <c r="C278" s="74"/>
      <c r="D278" s="71"/>
      <c r="E278" s="74"/>
      <c r="F278" s="71"/>
      <c r="G278" s="74"/>
      <c r="H278" s="71"/>
      <c r="I278" s="71"/>
      <c r="J278" s="71"/>
      <c r="K278" s="71"/>
      <c r="L278" s="74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</row>
    <row r="279" spans="1:54">
      <c r="A279" s="71"/>
      <c r="B279" s="71"/>
      <c r="C279" s="74"/>
      <c r="D279" s="71"/>
      <c r="E279" s="74"/>
      <c r="F279" s="71"/>
      <c r="G279" s="74"/>
      <c r="H279" s="71"/>
      <c r="I279" s="71"/>
      <c r="J279" s="71"/>
      <c r="K279" s="71"/>
      <c r="L279" s="74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</row>
    <row r="280" spans="1:54">
      <c r="A280" s="71"/>
      <c r="B280" s="71"/>
      <c r="C280" s="74"/>
      <c r="D280" s="71"/>
      <c r="E280" s="74"/>
      <c r="F280" s="71"/>
      <c r="G280" s="74"/>
      <c r="H280" s="71"/>
      <c r="I280" s="71"/>
      <c r="J280" s="71"/>
      <c r="K280" s="71"/>
      <c r="L280" s="74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</row>
    <row r="281" spans="1:54">
      <c r="A281" s="71"/>
      <c r="B281" s="71"/>
      <c r="C281" s="74"/>
      <c r="D281" s="71"/>
      <c r="E281" s="74"/>
      <c r="F281" s="71"/>
      <c r="G281" s="74"/>
      <c r="H281" s="71"/>
      <c r="I281" s="71"/>
      <c r="J281" s="71"/>
      <c r="K281" s="71"/>
      <c r="L281" s="74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</row>
    <row r="282" spans="1:54">
      <c r="A282" s="71"/>
      <c r="B282" s="71"/>
      <c r="C282" s="74"/>
      <c r="D282" s="71"/>
      <c r="E282" s="74"/>
      <c r="F282" s="71"/>
      <c r="G282" s="74"/>
      <c r="H282" s="71"/>
      <c r="I282" s="71"/>
      <c r="J282" s="71"/>
      <c r="K282" s="71"/>
      <c r="L282" s="74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</row>
    <row r="283" spans="1:54">
      <c r="A283" s="71"/>
      <c r="B283" s="71"/>
      <c r="C283" s="74"/>
      <c r="D283" s="71"/>
      <c r="E283" s="74"/>
      <c r="F283" s="71"/>
      <c r="G283" s="74"/>
      <c r="H283" s="71"/>
      <c r="I283" s="71"/>
      <c r="J283" s="71"/>
      <c r="K283" s="71"/>
      <c r="L283" s="74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</row>
    <row r="284" spans="1:54">
      <c r="A284" s="71"/>
      <c r="B284" s="71"/>
      <c r="C284" s="74"/>
      <c r="D284" s="71"/>
      <c r="E284" s="74"/>
      <c r="F284" s="71"/>
      <c r="G284" s="74"/>
      <c r="H284" s="71"/>
      <c r="I284" s="71"/>
      <c r="J284" s="71"/>
      <c r="K284" s="71"/>
      <c r="L284" s="74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</row>
    <row r="285" spans="1:54">
      <c r="A285" s="71"/>
      <c r="B285" s="71"/>
      <c r="C285" s="74"/>
      <c r="D285" s="71"/>
      <c r="E285" s="74"/>
      <c r="F285" s="71"/>
      <c r="G285" s="74"/>
      <c r="H285" s="71"/>
      <c r="I285" s="71"/>
      <c r="J285" s="71"/>
      <c r="K285" s="71"/>
      <c r="L285" s="74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</row>
    <row r="286" spans="1:54">
      <c r="A286" s="71"/>
      <c r="B286" s="71"/>
      <c r="C286" s="74"/>
      <c r="D286" s="71"/>
      <c r="E286" s="74"/>
      <c r="F286" s="71"/>
      <c r="G286" s="74"/>
      <c r="H286" s="71"/>
      <c r="I286" s="71"/>
      <c r="J286" s="71"/>
      <c r="K286" s="71"/>
      <c r="L286" s="74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</row>
    <row r="287" spans="1:54">
      <c r="A287" s="71"/>
      <c r="B287" s="71"/>
      <c r="C287" s="74"/>
      <c r="D287" s="71"/>
      <c r="E287" s="74"/>
      <c r="F287" s="71"/>
      <c r="G287" s="74"/>
      <c r="H287" s="71"/>
      <c r="I287" s="71"/>
      <c r="J287" s="71"/>
      <c r="K287" s="71"/>
      <c r="L287" s="74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</row>
    <row r="288" spans="1:54">
      <c r="A288" s="71"/>
      <c r="B288" s="71"/>
      <c r="C288" s="74"/>
      <c r="D288" s="71"/>
      <c r="E288" s="74"/>
      <c r="F288" s="71"/>
      <c r="G288" s="74"/>
      <c r="H288" s="71"/>
      <c r="I288" s="71"/>
      <c r="J288" s="71"/>
      <c r="K288" s="71"/>
      <c r="L288" s="74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</row>
    <row r="289" spans="1:54">
      <c r="A289" s="71"/>
      <c r="B289" s="71"/>
      <c r="C289" s="74"/>
      <c r="D289" s="71"/>
      <c r="E289" s="74"/>
      <c r="F289" s="71"/>
      <c r="G289" s="74"/>
      <c r="H289" s="71"/>
      <c r="I289" s="71"/>
      <c r="J289" s="71"/>
      <c r="K289" s="71"/>
      <c r="L289" s="74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</row>
    <row r="290" spans="1:54">
      <c r="A290" s="71"/>
      <c r="B290" s="71"/>
      <c r="C290" s="74"/>
      <c r="D290" s="71"/>
      <c r="E290" s="74"/>
      <c r="F290" s="71"/>
      <c r="G290" s="74"/>
      <c r="H290" s="71"/>
      <c r="I290" s="71"/>
      <c r="J290" s="71"/>
      <c r="K290" s="71"/>
      <c r="L290" s="74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</row>
    <row r="291" spans="1:54">
      <c r="A291" s="71"/>
      <c r="B291" s="71"/>
      <c r="C291" s="74"/>
      <c r="D291" s="71"/>
      <c r="E291" s="74"/>
      <c r="F291" s="71"/>
      <c r="G291" s="74"/>
      <c r="H291" s="71"/>
      <c r="I291" s="71"/>
      <c r="J291" s="71"/>
      <c r="K291" s="71"/>
      <c r="L291" s="74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</row>
    <row r="292" spans="1:54">
      <c r="A292" s="71"/>
      <c r="B292" s="71"/>
      <c r="C292" s="74"/>
      <c r="D292" s="71"/>
      <c r="E292" s="74"/>
      <c r="F292" s="71"/>
      <c r="G292" s="74"/>
      <c r="H292" s="71"/>
      <c r="I292" s="71"/>
      <c r="J292" s="71"/>
      <c r="K292" s="71"/>
      <c r="L292" s="74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</row>
    <row r="293" spans="1:54">
      <c r="A293" s="71"/>
      <c r="B293" s="71"/>
      <c r="C293" s="74"/>
      <c r="D293" s="71"/>
      <c r="E293" s="74"/>
      <c r="F293" s="71"/>
      <c r="G293" s="74"/>
      <c r="H293" s="71"/>
      <c r="I293" s="71"/>
      <c r="J293" s="71"/>
      <c r="K293" s="71"/>
      <c r="L293" s="74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</row>
    <row r="294" spans="1:54">
      <c r="A294" s="71"/>
      <c r="B294" s="71"/>
      <c r="C294" s="74"/>
      <c r="D294" s="71"/>
      <c r="E294" s="74"/>
      <c r="F294" s="71"/>
      <c r="G294" s="74"/>
      <c r="H294" s="71"/>
      <c r="I294" s="71"/>
      <c r="J294" s="71"/>
      <c r="K294" s="71"/>
      <c r="L294" s="74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</row>
    <row r="295" spans="1:54">
      <c r="A295" s="71"/>
      <c r="B295" s="71"/>
      <c r="C295" s="74"/>
      <c r="D295" s="71"/>
      <c r="E295" s="74"/>
      <c r="F295" s="71"/>
      <c r="G295" s="74"/>
      <c r="H295" s="71"/>
      <c r="I295" s="71"/>
      <c r="J295" s="71"/>
      <c r="K295" s="71"/>
      <c r="L295" s="74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</row>
    <row r="296" spans="1:54">
      <c r="A296" s="71"/>
      <c r="B296" s="71"/>
      <c r="C296" s="74"/>
      <c r="D296" s="71"/>
      <c r="E296" s="74"/>
      <c r="F296" s="71"/>
      <c r="G296" s="74"/>
      <c r="H296" s="71"/>
      <c r="I296" s="71"/>
      <c r="J296" s="71"/>
      <c r="K296" s="71"/>
      <c r="L296" s="74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</row>
    <row r="297" spans="1:54">
      <c r="A297" s="71"/>
      <c r="B297" s="71"/>
      <c r="C297" s="74"/>
      <c r="D297" s="71"/>
      <c r="E297" s="74"/>
      <c r="F297" s="71"/>
      <c r="G297" s="74"/>
      <c r="H297" s="71"/>
      <c r="I297" s="71"/>
      <c r="J297" s="71"/>
      <c r="K297" s="71"/>
      <c r="L297" s="74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</row>
    <row r="298" spans="1:54">
      <c r="A298" s="71"/>
      <c r="B298" s="71"/>
      <c r="C298" s="74"/>
      <c r="D298" s="71"/>
      <c r="E298" s="74"/>
      <c r="F298" s="71"/>
      <c r="G298" s="74"/>
      <c r="H298" s="71"/>
      <c r="I298" s="71"/>
      <c r="J298" s="71"/>
      <c r="K298" s="71"/>
      <c r="L298" s="74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</row>
    <row r="299" spans="1:54">
      <c r="A299" s="71"/>
      <c r="B299" s="71"/>
      <c r="C299" s="74"/>
      <c r="D299" s="71"/>
      <c r="E299" s="74"/>
      <c r="F299" s="71"/>
      <c r="G299" s="74"/>
      <c r="H299" s="71"/>
      <c r="I299" s="71"/>
      <c r="J299" s="71"/>
      <c r="K299" s="71"/>
      <c r="L299" s="74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</row>
    <row r="300" spans="1:54">
      <c r="A300" s="71"/>
      <c r="B300" s="71"/>
      <c r="C300" s="74"/>
      <c r="D300" s="71"/>
      <c r="E300" s="74"/>
      <c r="F300" s="71"/>
      <c r="G300" s="74"/>
      <c r="H300" s="71"/>
      <c r="I300" s="71"/>
      <c r="J300" s="71"/>
      <c r="K300" s="71"/>
      <c r="L300" s="74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</row>
    <row r="301" spans="1:54">
      <c r="A301" s="71"/>
      <c r="B301" s="71"/>
      <c r="C301" s="74"/>
      <c r="D301" s="71"/>
      <c r="E301" s="74"/>
      <c r="F301" s="71"/>
      <c r="G301" s="74"/>
      <c r="H301" s="71"/>
      <c r="I301" s="71"/>
      <c r="J301" s="71"/>
      <c r="K301" s="71"/>
      <c r="L301" s="74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</row>
    <row r="302" spans="1:54">
      <c r="A302" s="71"/>
      <c r="B302" s="71"/>
      <c r="C302" s="74"/>
      <c r="D302" s="71"/>
      <c r="E302" s="74"/>
      <c r="F302" s="71"/>
      <c r="G302" s="74"/>
      <c r="H302" s="71"/>
      <c r="I302" s="71"/>
      <c r="J302" s="71"/>
      <c r="K302" s="71"/>
      <c r="L302" s="74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</row>
    <row r="303" spans="1:54">
      <c r="A303" s="71"/>
      <c r="B303" s="71"/>
      <c r="C303" s="74"/>
      <c r="D303" s="71"/>
      <c r="E303" s="74"/>
      <c r="F303" s="71"/>
      <c r="G303" s="74"/>
      <c r="H303" s="71"/>
      <c r="I303" s="71"/>
      <c r="J303" s="71"/>
      <c r="K303" s="71"/>
      <c r="L303" s="74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</row>
    <row r="304" spans="1:54">
      <c r="A304" s="71"/>
      <c r="B304" s="71"/>
      <c r="C304" s="74"/>
      <c r="D304" s="71"/>
      <c r="E304" s="74"/>
      <c r="F304" s="71"/>
      <c r="G304" s="74"/>
      <c r="H304" s="71"/>
      <c r="I304" s="71"/>
      <c r="J304" s="71"/>
      <c r="K304" s="71"/>
      <c r="L304" s="74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</row>
    <row r="305" spans="1:54">
      <c r="A305" s="71"/>
      <c r="B305" s="71"/>
      <c r="C305" s="74"/>
      <c r="D305" s="71"/>
      <c r="E305" s="74"/>
      <c r="F305" s="71"/>
      <c r="G305" s="74"/>
      <c r="H305" s="71"/>
      <c r="I305" s="71"/>
      <c r="J305" s="71"/>
      <c r="K305" s="71"/>
      <c r="L305" s="74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</row>
    <row r="306" spans="1:54">
      <c r="A306" s="71"/>
      <c r="B306" s="71"/>
      <c r="C306" s="74"/>
      <c r="D306" s="71"/>
      <c r="E306" s="74"/>
      <c r="F306" s="71"/>
      <c r="G306" s="74"/>
      <c r="H306" s="71"/>
      <c r="I306" s="71"/>
      <c r="J306" s="71"/>
      <c r="K306" s="71"/>
      <c r="L306" s="74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</row>
    <row r="307" spans="1:54">
      <c r="A307" s="71"/>
      <c r="B307" s="71"/>
      <c r="C307" s="74"/>
      <c r="D307" s="71"/>
      <c r="E307" s="74"/>
      <c r="F307" s="71"/>
      <c r="G307" s="74"/>
      <c r="H307" s="71"/>
      <c r="I307" s="71"/>
      <c r="J307" s="71"/>
      <c r="K307" s="71"/>
      <c r="L307" s="74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</row>
    <row r="308" spans="1:54">
      <c r="A308" s="71"/>
      <c r="B308" s="71"/>
      <c r="C308" s="74"/>
      <c r="D308" s="71"/>
      <c r="E308" s="74"/>
      <c r="F308" s="71"/>
      <c r="G308" s="74"/>
      <c r="H308" s="71"/>
      <c r="I308" s="71"/>
      <c r="J308" s="71"/>
      <c r="K308" s="71"/>
      <c r="L308" s="74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</row>
    <row r="309" spans="1:54">
      <c r="A309" s="71"/>
      <c r="B309" s="71"/>
      <c r="C309" s="74"/>
      <c r="D309" s="71"/>
      <c r="E309" s="74"/>
      <c r="F309" s="71"/>
      <c r="G309" s="74"/>
      <c r="H309" s="71"/>
      <c r="I309" s="71"/>
      <c r="J309" s="71"/>
      <c r="K309" s="71"/>
      <c r="L309" s="74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</row>
    <row r="310" spans="1:54">
      <c r="A310" s="71"/>
      <c r="B310" s="71"/>
      <c r="C310" s="74"/>
      <c r="D310" s="71"/>
      <c r="E310" s="74"/>
      <c r="F310" s="71"/>
      <c r="G310" s="74"/>
      <c r="H310" s="71"/>
      <c r="I310" s="71"/>
      <c r="J310" s="71"/>
      <c r="K310" s="71"/>
      <c r="L310" s="74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</row>
    <row r="311" spans="1:54">
      <c r="A311" s="71"/>
      <c r="B311" s="71"/>
      <c r="C311" s="74"/>
      <c r="D311" s="71"/>
      <c r="E311" s="74"/>
      <c r="F311" s="71"/>
      <c r="G311" s="74"/>
      <c r="H311" s="71"/>
      <c r="I311" s="71"/>
      <c r="J311" s="71"/>
      <c r="K311" s="71"/>
      <c r="L311" s="74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</row>
    <row r="312" spans="1:54">
      <c r="A312" s="71"/>
      <c r="B312" s="71"/>
      <c r="C312" s="74"/>
      <c r="D312" s="71"/>
      <c r="E312" s="74"/>
      <c r="F312" s="71"/>
      <c r="G312" s="74"/>
      <c r="H312" s="71"/>
      <c r="I312" s="71"/>
      <c r="J312" s="71"/>
      <c r="K312" s="71"/>
      <c r="L312" s="74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</row>
    <row r="313" spans="1:54">
      <c r="A313" s="71"/>
      <c r="B313" s="71"/>
      <c r="C313" s="74"/>
      <c r="D313" s="71"/>
      <c r="E313" s="74"/>
      <c r="F313" s="71"/>
      <c r="G313" s="74"/>
      <c r="H313" s="71"/>
      <c r="I313" s="71"/>
      <c r="J313" s="71"/>
      <c r="K313" s="71"/>
      <c r="L313" s="74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</row>
    <row r="314" spans="1:54">
      <c r="A314" s="71"/>
      <c r="B314" s="71"/>
      <c r="C314" s="74"/>
      <c r="D314" s="71"/>
      <c r="E314" s="74"/>
      <c r="F314" s="71"/>
      <c r="G314" s="74"/>
      <c r="H314" s="71"/>
      <c r="I314" s="71"/>
      <c r="J314" s="71"/>
      <c r="K314" s="71"/>
      <c r="L314" s="74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</row>
    <row r="315" spans="1:54">
      <c r="A315" s="71"/>
      <c r="B315" s="71"/>
      <c r="C315" s="74"/>
      <c r="D315" s="71"/>
      <c r="E315" s="74"/>
      <c r="F315" s="71"/>
      <c r="G315" s="74"/>
      <c r="H315" s="71"/>
      <c r="I315" s="71"/>
      <c r="J315" s="71"/>
      <c r="K315" s="71"/>
      <c r="L315" s="74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</row>
    <row r="316" spans="1:54">
      <c r="A316" s="71"/>
      <c r="B316" s="71"/>
      <c r="C316" s="74"/>
      <c r="D316" s="71"/>
      <c r="E316" s="74"/>
      <c r="F316" s="71"/>
      <c r="G316" s="74"/>
      <c r="H316" s="71"/>
      <c r="I316" s="71"/>
      <c r="J316" s="71"/>
      <c r="K316" s="71"/>
      <c r="L316" s="74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</row>
    <row r="317" spans="1:54">
      <c r="A317" s="71"/>
      <c r="B317" s="71"/>
      <c r="C317" s="74"/>
      <c r="D317" s="71"/>
      <c r="E317" s="74"/>
      <c r="F317" s="71"/>
      <c r="G317" s="74"/>
      <c r="H317" s="71"/>
      <c r="I317" s="71"/>
      <c r="J317" s="71"/>
      <c r="K317" s="71"/>
      <c r="L317" s="74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</row>
    <row r="318" spans="1:54">
      <c r="A318" s="71"/>
      <c r="B318" s="71"/>
      <c r="C318" s="74"/>
      <c r="D318" s="71"/>
      <c r="E318" s="74"/>
      <c r="F318" s="71"/>
      <c r="G318" s="74"/>
      <c r="H318" s="71"/>
      <c r="I318" s="71"/>
      <c r="J318" s="71"/>
      <c r="K318" s="71"/>
      <c r="L318" s="74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</row>
    <row r="319" spans="1:54">
      <c r="A319" s="71"/>
      <c r="B319" s="71"/>
      <c r="C319" s="74"/>
      <c r="D319" s="71"/>
      <c r="E319" s="74"/>
      <c r="F319" s="71"/>
      <c r="G319" s="74"/>
      <c r="H319" s="71"/>
      <c r="I319" s="71"/>
      <c r="J319" s="71"/>
      <c r="K319" s="71"/>
      <c r="L319" s="74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</row>
    <row r="320" spans="1:54">
      <c r="A320" s="71"/>
      <c r="B320" s="71"/>
      <c r="C320" s="74"/>
      <c r="D320" s="71"/>
      <c r="E320" s="74"/>
      <c r="F320" s="71"/>
      <c r="G320" s="74"/>
      <c r="H320" s="71"/>
      <c r="I320" s="71"/>
      <c r="J320" s="71"/>
      <c r="K320" s="71"/>
      <c r="L320" s="74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</row>
    <row r="321" spans="1:54">
      <c r="A321" s="71"/>
      <c r="B321" s="71"/>
      <c r="C321" s="74"/>
      <c r="D321" s="71"/>
      <c r="E321" s="74"/>
      <c r="F321" s="71"/>
      <c r="G321" s="74"/>
      <c r="H321" s="71"/>
      <c r="I321" s="71"/>
      <c r="J321" s="71"/>
      <c r="K321" s="71"/>
      <c r="L321" s="74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</row>
    <row r="322" spans="1:54">
      <c r="A322" s="71"/>
      <c r="B322" s="71"/>
      <c r="C322" s="74"/>
      <c r="D322" s="71"/>
      <c r="E322" s="74"/>
      <c r="F322" s="71"/>
      <c r="G322" s="74"/>
      <c r="H322" s="71"/>
      <c r="I322" s="71"/>
      <c r="J322" s="71"/>
      <c r="K322" s="71"/>
      <c r="L322" s="74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</row>
    <row r="323" spans="1:54">
      <c r="A323" s="71"/>
      <c r="B323" s="71"/>
      <c r="C323" s="74"/>
      <c r="D323" s="71"/>
      <c r="E323" s="74"/>
      <c r="F323" s="71"/>
      <c r="G323" s="74"/>
      <c r="H323" s="71"/>
      <c r="I323" s="71"/>
      <c r="J323" s="71"/>
      <c r="K323" s="71"/>
      <c r="L323" s="74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</row>
    <row r="324" spans="1:54">
      <c r="A324" s="71"/>
      <c r="B324" s="71"/>
      <c r="C324" s="74"/>
      <c r="D324" s="71"/>
      <c r="E324" s="74"/>
      <c r="F324" s="71"/>
      <c r="G324" s="74"/>
      <c r="H324" s="71"/>
      <c r="I324" s="71"/>
      <c r="J324" s="71"/>
      <c r="K324" s="71"/>
      <c r="L324" s="74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</row>
    <row r="325" spans="1:54">
      <c r="A325" s="71"/>
      <c r="B325" s="71"/>
      <c r="C325" s="74"/>
      <c r="D325" s="71"/>
      <c r="E325" s="74"/>
      <c r="F325" s="71"/>
      <c r="G325" s="74"/>
      <c r="H325" s="71"/>
      <c r="I325" s="71"/>
      <c r="J325" s="71"/>
      <c r="K325" s="71"/>
      <c r="L325" s="74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</row>
    <row r="326" spans="1:54">
      <c r="A326" s="71"/>
      <c r="B326" s="71"/>
      <c r="C326" s="74"/>
      <c r="D326" s="71"/>
      <c r="E326" s="74"/>
      <c r="F326" s="71"/>
      <c r="G326" s="74"/>
      <c r="H326" s="71"/>
      <c r="I326" s="71"/>
      <c r="J326" s="71"/>
      <c r="K326" s="71"/>
      <c r="L326" s="74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</row>
    <row r="327" spans="1:54">
      <c r="A327" s="71"/>
      <c r="B327" s="71"/>
      <c r="C327" s="74"/>
      <c r="D327" s="71"/>
      <c r="E327" s="74"/>
      <c r="F327" s="71"/>
      <c r="G327" s="74"/>
      <c r="H327" s="71"/>
      <c r="I327" s="71"/>
      <c r="J327" s="71"/>
      <c r="K327" s="71"/>
      <c r="L327" s="74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</row>
    <row r="328" spans="1:54">
      <c r="A328" s="71"/>
      <c r="B328" s="71"/>
      <c r="C328" s="74"/>
      <c r="D328" s="71"/>
      <c r="E328" s="74"/>
      <c r="F328" s="71"/>
      <c r="G328" s="74"/>
      <c r="H328" s="71"/>
      <c r="I328" s="71"/>
      <c r="J328" s="71"/>
      <c r="K328" s="71"/>
      <c r="L328" s="74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  <c r="BA328" s="71"/>
      <c r="BB328" s="71"/>
    </row>
    <row r="329" spans="1:54">
      <c r="A329" s="71"/>
      <c r="B329" s="71"/>
      <c r="C329" s="74"/>
      <c r="D329" s="71"/>
      <c r="E329" s="74"/>
      <c r="F329" s="71"/>
      <c r="G329" s="74"/>
      <c r="H329" s="71"/>
      <c r="I329" s="71"/>
      <c r="J329" s="71"/>
      <c r="K329" s="71"/>
      <c r="L329" s="74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</row>
    <row r="330" spans="1:54">
      <c r="A330" s="71"/>
      <c r="B330" s="71"/>
      <c r="C330" s="74"/>
      <c r="D330" s="71"/>
      <c r="E330" s="74"/>
      <c r="F330" s="71"/>
      <c r="G330" s="74"/>
      <c r="H330" s="71"/>
      <c r="I330" s="71"/>
      <c r="J330" s="71"/>
      <c r="K330" s="71"/>
      <c r="L330" s="74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</row>
    <row r="331" spans="1:54">
      <c r="A331" s="71"/>
      <c r="B331" s="71"/>
      <c r="C331" s="74"/>
      <c r="D331" s="71"/>
      <c r="E331" s="74"/>
      <c r="F331" s="71"/>
      <c r="G331" s="74"/>
      <c r="H331" s="71"/>
      <c r="I331" s="71"/>
      <c r="J331" s="71"/>
      <c r="K331" s="71"/>
      <c r="L331" s="74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</row>
    <row r="332" spans="1:54">
      <c r="A332" s="71"/>
      <c r="B332" s="71"/>
      <c r="C332" s="74"/>
      <c r="D332" s="71"/>
      <c r="E332" s="74"/>
      <c r="F332" s="71"/>
      <c r="G332" s="74"/>
      <c r="H332" s="71"/>
      <c r="I332" s="71"/>
      <c r="J332" s="71"/>
      <c r="K332" s="71"/>
      <c r="L332" s="74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</row>
    <row r="333" spans="1:54">
      <c r="A333" s="71"/>
      <c r="B333" s="71"/>
      <c r="C333" s="74"/>
      <c r="D333" s="71"/>
      <c r="E333" s="74"/>
      <c r="F333" s="71"/>
      <c r="G333" s="74"/>
      <c r="H333" s="71"/>
      <c r="I333" s="71"/>
      <c r="J333" s="71"/>
      <c r="K333" s="71"/>
      <c r="L333" s="74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</row>
    <row r="334" spans="1:54">
      <c r="A334" s="71"/>
      <c r="B334" s="71"/>
      <c r="C334" s="74"/>
      <c r="D334" s="71"/>
      <c r="E334" s="74"/>
      <c r="F334" s="71"/>
      <c r="G334" s="74"/>
      <c r="H334" s="71"/>
      <c r="I334" s="71"/>
      <c r="J334" s="71"/>
      <c r="K334" s="71"/>
      <c r="L334" s="74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</row>
    <row r="335" spans="1:54">
      <c r="A335" s="71"/>
      <c r="B335" s="71"/>
      <c r="C335" s="74"/>
      <c r="D335" s="71"/>
      <c r="E335" s="74"/>
      <c r="F335" s="71"/>
      <c r="G335" s="74"/>
      <c r="H335" s="71"/>
      <c r="I335" s="71"/>
      <c r="J335" s="71"/>
      <c r="K335" s="71"/>
      <c r="L335" s="74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</row>
    <row r="336" spans="1:54">
      <c r="A336" s="71"/>
      <c r="B336" s="71"/>
      <c r="C336" s="74"/>
      <c r="D336" s="71"/>
      <c r="E336" s="74"/>
      <c r="F336" s="71"/>
      <c r="G336" s="74"/>
      <c r="H336" s="71"/>
      <c r="I336" s="71"/>
      <c r="J336" s="71"/>
      <c r="K336" s="71"/>
      <c r="L336" s="74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</row>
    <row r="337" spans="1:54">
      <c r="A337" s="71"/>
      <c r="B337" s="71"/>
      <c r="C337" s="74"/>
      <c r="D337" s="71"/>
      <c r="E337" s="74"/>
      <c r="F337" s="71"/>
      <c r="G337" s="74"/>
      <c r="H337" s="71"/>
      <c r="I337" s="71"/>
      <c r="J337" s="71"/>
      <c r="K337" s="71"/>
      <c r="L337" s="74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</row>
    <row r="338" spans="1:54">
      <c r="A338" s="71"/>
      <c r="B338" s="71"/>
      <c r="C338" s="74"/>
      <c r="D338" s="71"/>
      <c r="E338" s="74"/>
      <c r="F338" s="71"/>
      <c r="G338" s="74"/>
      <c r="H338" s="71"/>
      <c r="I338" s="71"/>
      <c r="J338" s="71"/>
      <c r="K338" s="71"/>
      <c r="L338" s="74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</row>
    <row r="339" spans="1:54">
      <c r="A339" s="71"/>
      <c r="B339" s="71"/>
      <c r="C339" s="74"/>
      <c r="D339" s="71"/>
      <c r="E339" s="74"/>
      <c r="F339" s="71"/>
      <c r="G339" s="74"/>
      <c r="H339" s="71"/>
      <c r="I339" s="71"/>
      <c r="J339" s="71"/>
      <c r="K339" s="71"/>
      <c r="L339" s="74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  <c r="BA339" s="71"/>
      <c r="BB339" s="71"/>
    </row>
    <row r="340" spans="1:54">
      <c r="A340" s="71"/>
      <c r="B340" s="71"/>
      <c r="C340" s="74"/>
      <c r="D340" s="71"/>
      <c r="E340" s="74"/>
      <c r="F340" s="71"/>
      <c r="G340" s="74"/>
      <c r="H340" s="71"/>
      <c r="I340" s="71"/>
      <c r="J340" s="71"/>
      <c r="K340" s="71"/>
      <c r="L340" s="74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  <c r="BA340" s="71"/>
      <c r="BB340" s="71"/>
    </row>
    <row r="341" spans="1:54">
      <c r="A341" s="71"/>
      <c r="B341" s="71"/>
      <c r="C341" s="74"/>
      <c r="D341" s="71"/>
      <c r="E341" s="74"/>
      <c r="F341" s="71"/>
      <c r="G341" s="74"/>
      <c r="H341" s="71"/>
      <c r="I341" s="71"/>
      <c r="J341" s="71"/>
      <c r="K341" s="71"/>
      <c r="L341" s="74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  <c r="BA341" s="71"/>
      <c r="BB341" s="71"/>
    </row>
    <row r="342" spans="1:54">
      <c r="A342" s="71"/>
      <c r="B342" s="71"/>
      <c r="C342" s="74"/>
      <c r="D342" s="71"/>
      <c r="E342" s="74"/>
      <c r="F342" s="71"/>
      <c r="G342" s="74"/>
      <c r="H342" s="71"/>
      <c r="I342" s="71"/>
      <c r="J342" s="71"/>
      <c r="K342" s="71"/>
      <c r="L342" s="74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  <c r="BA342" s="71"/>
      <c r="BB342" s="71"/>
    </row>
    <row r="343" spans="1:54">
      <c r="A343" s="71"/>
      <c r="B343" s="71"/>
      <c r="C343" s="74"/>
      <c r="D343" s="71"/>
      <c r="E343" s="74"/>
      <c r="F343" s="71"/>
      <c r="G343" s="74"/>
      <c r="H343" s="71"/>
      <c r="I343" s="71"/>
      <c r="J343" s="71"/>
      <c r="K343" s="71"/>
      <c r="L343" s="74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</row>
    <row r="344" spans="1:54">
      <c r="A344" s="71"/>
      <c r="B344" s="71"/>
      <c r="C344" s="74"/>
      <c r="D344" s="71"/>
      <c r="E344" s="74"/>
      <c r="F344" s="71"/>
      <c r="G344" s="74"/>
      <c r="H344" s="71"/>
      <c r="I344" s="71"/>
      <c r="J344" s="71"/>
      <c r="K344" s="71"/>
      <c r="L344" s="74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  <c r="BA344" s="71"/>
      <c r="BB344" s="71"/>
    </row>
    <row r="345" spans="1:54">
      <c r="A345" s="71"/>
      <c r="B345" s="71"/>
      <c r="C345" s="74"/>
      <c r="D345" s="71"/>
      <c r="E345" s="74"/>
      <c r="F345" s="71"/>
      <c r="G345" s="74"/>
      <c r="H345" s="71"/>
      <c r="I345" s="71"/>
      <c r="J345" s="71"/>
      <c r="K345" s="71"/>
      <c r="L345" s="74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  <c r="BA345" s="71"/>
      <c r="BB345" s="71"/>
    </row>
    <row r="346" spans="1:54">
      <c r="A346" s="71"/>
      <c r="B346" s="71"/>
      <c r="C346" s="74"/>
      <c r="D346" s="71"/>
      <c r="E346" s="74"/>
      <c r="F346" s="71"/>
      <c r="G346" s="74"/>
      <c r="H346" s="71"/>
      <c r="I346" s="71"/>
      <c r="J346" s="71"/>
      <c r="K346" s="71"/>
      <c r="L346" s="74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  <c r="BA346" s="71"/>
      <c r="BB346" s="71"/>
    </row>
    <row r="347" spans="1:54">
      <c r="A347" s="71"/>
      <c r="B347" s="71"/>
      <c r="C347" s="74"/>
      <c r="D347" s="71"/>
      <c r="E347" s="74"/>
      <c r="F347" s="71"/>
      <c r="G347" s="74"/>
      <c r="H347" s="71"/>
      <c r="I347" s="71"/>
      <c r="J347" s="71"/>
      <c r="K347" s="71"/>
      <c r="L347" s="74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  <c r="BA347" s="71"/>
      <c r="BB347" s="71"/>
    </row>
    <row r="348" spans="1:54">
      <c r="A348" s="71"/>
      <c r="B348" s="71"/>
      <c r="C348" s="74"/>
      <c r="D348" s="71"/>
      <c r="E348" s="74"/>
      <c r="F348" s="71"/>
      <c r="G348" s="74"/>
      <c r="H348" s="71"/>
      <c r="I348" s="71"/>
      <c r="J348" s="71"/>
      <c r="K348" s="71"/>
      <c r="L348" s="74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</row>
    <row r="349" spans="1:54">
      <c r="A349" s="71"/>
      <c r="B349" s="71"/>
      <c r="C349" s="74"/>
      <c r="D349" s="71"/>
      <c r="E349" s="74"/>
      <c r="F349" s="71"/>
      <c r="G349" s="74"/>
      <c r="H349" s="71"/>
      <c r="I349" s="71"/>
      <c r="J349" s="71"/>
      <c r="K349" s="71"/>
      <c r="L349" s="74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</row>
    <row r="350" spans="1:54">
      <c r="A350" s="71"/>
      <c r="B350" s="71"/>
      <c r="C350" s="74"/>
      <c r="D350" s="71"/>
      <c r="E350" s="74"/>
      <c r="F350" s="71"/>
      <c r="G350" s="74"/>
      <c r="H350" s="71"/>
      <c r="I350" s="71"/>
      <c r="J350" s="71"/>
      <c r="K350" s="71"/>
      <c r="L350" s="74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</row>
    <row r="351" spans="1:54">
      <c r="A351" s="71"/>
      <c r="B351" s="71"/>
      <c r="C351" s="74"/>
      <c r="D351" s="71"/>
      <c r="E351" s="74"/>
      <c r="F351" s="71"/>
      <c r="G351" s="74"/>
      <c r="H351" s="71"/>
      <c r="I351" s="71"/>
      <c r="J351" s="71"/>
      <c r="K351" s="71"/>
      <c r="L351" s="74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</row>
    <row r="352" spans="1:54">
      <c r="A352" s="71"/>
      <c r="B352" s="71"/>
      <c r="C352" s="74"/>
      <c r="D352" s="71"/>
      <c r="E352" s="74"/>
      <c r="F352" s="71"/>
      <c r="G352" s="74"/>
      <c r="H352" s="71"/>
      <c r="I352" s="71"/>
      <c r="J352" s="71"/>
      <c r="K352" s="71"/>
      <c r="L352" s="74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</row>
    <row r="353" spans="1:54">
      <c r="A353" s="71"/>
      <c r="B353" s="71"/>
      <c r="C353" s="74"/>
      <c r="D353" s="71"/>
      <c r="E353" s="74"/>
      <c r="F353" s="71"/>
      <c r="G353" s="74"/>
      <c r="H353" s="71"/>
      <c r="I353" s="71"/>
      <c r="J353" s="71"/>
      <c r="K353" s="71"/>
      <c r="L353" s="74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</row>
    <row r="354" spans="1:54">
      <c r="A354" s="71"/>
      <c r="B354" s="71"/>
      <c r="C354" s="74"/>
      <c r="D354" s="71"/>
      <c r="E354" s="74"/>
      <c r="F354" s="71"/>
      <c r="G354" s="74"/>
      <c r="H354" s="71"/>
      <c r="I354" s="71"/>
      <c r="J354" s="71"/>
      <c r="K354" s="71"/>
      <c r="L354" s="74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</row>
    <row r="355" spans="1:54">
      <c r="A355" s="71"/>
      <c r="B355" s="71"/>
      <c r="C355" s="74"/>
      <c r="D355" s="71"/>
      <c r="E355" s="74"/>
      <c r="F355" s="71"/>
      <c r="G355" s="74"/>
      <c r="H355" s="71"/>
      <c r="I355" s="71"/>
      <c r="J355" s="71"/>
      <c r="K355" s="71"/>
      <c r="L355" s="74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</row>
    <row r="356" spans="1:54">
      <c r="A356" s="71"/>
      <c r="B356" s="71"/>
      <c r="C356" s="74"/>
      <c r="D356" s="71"/>
      <c r="E356" s="74"/>
      <c r="F356" s="71"/>
      <c r="G356" s="74"/>
      <c r="H356" s="71"/>
      <c r="I356" s="71"/>
      <c r="J356" s="71"/>
      <c r="K356" s="71"/>
      <c r="L356" s="74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</row>
    <row r="357" spans="1:54">
      <c r="A357" s="71"/>
      <c r="B357" s="71"/>
      <c r="C357" s="74"/>
      <c r="D357" s="71"/>
      <c r="E357" s="74"/>
      <c r="F357" s="71"/>
      <c r="G357" s="74"/>
      <c r="H357" s="71"/>
      <c r="I357" s="71"/>
      <c r="J357" s="71"/>
      <c r="K357" s="71"/>
      <c r="L357" s="74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</row>
    <row r="358" spans="1:54">
      <c r="A358" s="71"/>
      <c r="B358" s="71"/>
      <c r="C358" s="74"/>
      <c r="D358" s="71"/>
      <c r="E358" s="74"/>
      <c r="F358" s="71"/>
      <c r="G358" s="74"/>
      <c r="H358" s="71"/>
      <c r="I358" s="71"/>
      <c r="J358" s="71"/>
      <c r="K358" s="71"/>
      <c r="L358" s="74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</row>
    <row r="359" spans="1:54">
      <c r="A359" s="71"/>
      <c r="B359" s="71"/>
      <c r="C359" s="74"/>
      <c r="D359" s="71"/>
      <c r="E359" s="74"/>
      <c r="F359" s="71"/>
      <c r="G359" s="74"/>
      <c r="H359" s="71"/>
      <c r="I359" s="71"/>
      <c r="J359" s="71"/>
      <c r="K359" s="71"/>
      <c r="L359" s="74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</row>
    <row r="360" spans="1:54">
      <c r="A360" s="71"/>
      <c r="B360" s="71"/>
      <c r="C360" s="74"/>
      <c r="D360" s="71"/>
      <c r="E360" s="74"/>
      <c r="F360" s="71"/>
      <c r="G360" s="74"/>
      <c r="H360" s="71"/>
      <c r="I360" s="71"/>
      <c r="J360" s="71"/>
      <c r="K360" s="71"/>
      <c r="L360" s="74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</row>
    <row r="361" spans="1:54">
      <c r="A361" s="71"/>
      <c r="B361" s="71"/>
      <c r="C361" s="74"/>
      <c r="D361" s="71"/>
      <c r="E361" s="74"/>
      <c r="F361" s="71"/>
      <c r="G361" s="74"/>
      <c r="H361" s="71"/>
      <c r="I361" s="71"/>
      <c r="J361" s="71"/>
      <c r="K361" s="71"/>
      <c r="L361" s="74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  <c r="BA361" s="71"/>
      <c r="BB361" s="71"/>
    </row>
    <row r="362" spans="1:54">
      <c r="A362" s="71"/>
      <c r="B362" s="71"/>
      <c r="C362" s="74"/>
      <c r="D362" s="71"/>
      <c r="E362" s="74"/>
      <c r="F362" s="71"/>
      <c r="G362" s="74"/>
      <c r="H362" s="71"/>
      <c r="I362" s="71"/>
      <c r="J362" s="71"/>
      <c r="K362" s="71"/>
      <c r="L362" s="74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</row>
    <row r="363" spans="1:54">
      <c r="A363" s="71"/>
      <c r="B363" s="71"/>
      <c r="C363" s="74"/>
      <c r="D363" s="71"/>
      <c r="E363" s="74"/>
      <c r="F363" s="71"/>
      <c r="G363" s="74"/>
      <c r="H363" s="71"/>
      <c r="I363" s="71"/>
      <c r="J363" s="71"/>
      <c r="K363" s="71"/>
      <c r="L363" s="74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</row>
    <row r="364" spans="1:54">
      <c r="A364" s="71"/>
      <c r="B364" s="71"/>
      <c r="C364" s="74"/>
      <c r="D364" s="71"/>
      <c r="E364" s="74"/>
      <c r="F364" s="71"/>
      <c r="G364" s="74"/>
      <c r="H364" s="71"/>
      <c r="I364" s="71"/>
      <c r="J364" s="71"/>
      <c r="K364" s="71"/>
      <c r="L364" s="74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</row>
    <row r="365" spans="1:54">
      <c r="A365" s="71"/>
      <c r="B365" s="71"/>
      <c r="C365" s="74"/>
      <c r="D365" s="71"/>
      <c r="E365" s="74"/>
      <c r="F365" s="71"/>
      <c r="G365" s="74"/>
      <c r="H365" s="71"/>
      <c r="I365" s="71"/>
      <c r="J365" s="71"/>
      <c r="K365" s="71"/>
      <c r="L365" s="74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</row>
    <row r="366" spans="1:54">
      <c r="A366" s="71"/>
      <c r="B366" s="71"/>
      <c r="C366" s="74"/>
      <c r="D366" s="71"/>
      <c r="E366" s="74"/>
      <c r="F366" s="71"/>
      <c r="G366" s="74"/>
      <c r="H366" s="71"/>
      <c r="I366" s="71"/>
      <c r="J366" s="71"/>
      <c r="K366" s="71"/>
      <c r="L366" s="74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</row>
    <row r="367" spans="1:54">
      <c r="A367" s="71"/>
      <c r="B367" s="71"/>
      <c r="C367" s="74"/>
      <c r="D367" s="71"/>
      <c r="E367" s="74"/>
      <c r="F367" s="71"/>
      <c r="G367" s="74"/>
      <c r="H367" s="71"/>
      <c r="I367" s="71"/>
      <c r="J367" s="71"/>
      <c r="K367" s="71"/>
      <c r="L367" s="74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</row>
    <row r="368" spans="1:54">
      <c r="A368" s="71"/>
      <c r="B368" s="71"/>
      <c r="C368" s="74"/>
      <c r="D368" s="71"/>
      <c r="E368" s="74"/>
      <c r="F368" s="71"/>
      <c r="G368" s="74"/>
      <c r="H368" s="71"/>
      <c r="I368" s="71"/>
      <c r="J368" s="71"/>
      <c r="K368" s="71"/>
      <c r="L368" s="74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</row>
    <row r="369" spans="1:54">
      <c r="A369" s="71"/>
      <c r="B369" s="71"/>
      <c r="C369" s="74"/>
      <c r="D369" s="71"/>
      <c r="E369" s="74"/>
      <c r="F369" s="71"/>
      <c r="G369" s="74"/>
      <c r="H369" s="71"/>
      <c r="I369" s="71"/>
      <c r="J369" s="71"/>
      <c r="K369" s="71"/>
      <c r="L369" s="74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</row>
    <row r="370" spans="1:54">
      <c r="A370" s="71"/>
      <c r="B370" s="71"/>
      <c r="C370" s="74"/>
      <c r="D370" s="71"/>
      <c r="E370" s="74"/>
      <c r="F370" s="71"/>
      <c r="G370" s="74"/>
      <c r="H370" s="71"/>
      <c r="I370" s="71"/>
      <c r="J370" s="71"/>
      <c r="K370" s="71"/>
      <c r="L370" s="74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</row>
    <row r="371" spans="1:54">
      <c r="A371" s="71"/>
      <c r="B371" s="71"/>
      <c r="C371" s="74"/>
      <c r="D371" s="71"/>
      <c r="E371" s="74"/>
      <c r="F371" s="71"/>
      <c r="G371" s="74"/>
      <c r="H371" s="71"/>
      <c r="I371" s="71"/>
      <c r="J371" s="71"/>
      <c r="K371" s="71"/>
      <c r="L371" s="74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</row>
    <row r="372" spans="1:54">
      <c r="A372" s="71"/>
      <c r="B372" s="71"/>
      <c r="C372" s="74"/>
      <c r="D372" s="71"/>
      <c r="E372" s="74"/>
      <c r="F372" s="71"/>
      <c r="G372" s="74"/>
      <c r="H372" s="71"/>
      <c r="I372" s="71"/>
      <c r="J372" s="71"/>
      <c r="K372" s="71"/>
      <c r="L372" s="74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</row>
    <row r="373" spans="1:54">
      <c r="A373" s="71"/>
      <c r="B373" s="71"/>
      <c r="C373" s="74"/>
      <c r="D373" s="71"/>
      <c r="E373" s="74"/>
      <c r="F373" s="71"/>
      <c r="G373" s="74"/>
      <c r="H373" s="71"/>
      <c r="I373" s="71"/>
      <c r="J373" s="71"/>
      <c r="K373" s="71"/>
      <c r="L373" s="74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</row>
    <row r="374" spans="1:54">
      <c r="A374" s="71"/>
      <c r="B374" s="71"/>
      <c r="C374" s="74"/>
      <c r="D374" s="71"/>
      <c r="E374" s="74"/>
      <c r="F374" s="71"/>
      <c r="G374" s="74"/>
      <c r="H374" s="71"/>
      <c r="I374" s="71"/>
      <c r="J374" s="71"/>
      <c r="K374" s="71"/>
      <c r="L374" s="74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</row>
    <row r="375" spans="1:54">
      <c r="A375" s="71"/>
      <c r="B375" s="71"/>
      <c r="C375" s="74"/>
      <c r="D375" s="71"/>
      <c r="E375" s="74"/>
      <c r="F375" s="71"/>
      <c r="G375" s="74"/>
      <c r="H375" s="71"/>
      <c r="I375" s="71"/>
      <c r="J375" s="71"/>
      <c r="K375" s="71"/>
      <c r="L375" s="74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</row>
    <row r="376" spans="1:54">
      <c r="A376" s="71"/>
      <c r="B376" s="71"/>
      <c r="C376" s="74"/>
      <c r="D376" s="71"/>
      <c r="E376" s="74"/>
      <c r="F376" s="71"/>
      <c r="G376" s="74"/>
      <c r="H376" s="71"/>
      <c r="I376" s="71"/>
      <c r="J376" s="71"/>
      <c r="K376" s="71"/>
      <c r="L376" s="74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</row>
    <row r="377" spans="1:54">
      <c r="A377" s="71"/>
      <c r="B377" s="71"/>
      <c r="C377" s="74"/>
      <c r="D377" s="71"/>
      <c r="E377" s="74"/>
      <c r="F377" s="71"/>
      <c r="G377" s="74"/>
      <c r="H377" s="71"/>
      <c r="I377" s="71"/>
      <c r="J377" s="71"/>
      <c r="K377" s="71"/>
      <c r="L377" s="74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</row>
    <row r="378" spans="1:54">
      <c r="A378" s="71"/>
      <c r="B378" s="71"/>
      <c r="C378" s="74"/>
      <c r="D378" s="71"/>
      <c r="E378" s="74"/>
      <c r="F378" s="71"/>
      <c r="G378" s="74"/>
      <c r="H378" s="71"/>
      <c r="I378" s="71"/>
      <c r="J378" s="71"/>
      <c r="K378" s="71"/>
      <c r="L378" s="74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</row>
    <row r="379" spans="1:54">
      <c r="A379" s="71"/>
      <c r="B379" s="71"/>
      <c r="C379" s="74"/>
      <c r="D379" s="71"/>
      <c r="E379" s="74"/>
      <c r="F379" s="71"/>
      <c r="G379" s="74"/>
      <c r="H379" s="71"/>
      <c r="I379" s="71"/>
      <c r="J379" s="71"/>
      <c r="K379" s="71"/>
      <c r="L379" s="74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</row>
    <row r="380" spans="1:54">
      <c r="A380" s="71"/>
      <c r="B380" s="71"/>
      <c r="C380" s="74"/>
      <c r="D380" s="71"/>
      <c r="E380" s="74"/>
      <c r="F380" s="71"/>
      <c r="G380" s="74"/>
      <c r="H380" s="71"/>
      <c r="I380" s="71"/>
      <c r="J380" s="71"/>
      <c r="K380" s="71"/>
      <c r="L380" s="74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</row>
    <row r="381" spans="1:54">
      <c r="A381" s="71"/>
      <c r="B381" s="71"/>
      <c r="C381" s="74"/>
      <c r="D381" s="71"/>
      <c r="E381" s="74"/>
      <c r="F381" s="71"/>
      <c r="G381" s="74"/>
      <c r="H381" s="71"/>
      <c r="I381" s="71"/>
      <c r="J381" s="71"/>
      <c r="K381" s="71"/>
      <c r="L381" s="74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</row>
    <row r="382" spans="1:54">
      <c r="A382" s="71"/>
      <c r="B382" s="71"/>
      <c r="C382" s="74"/>
      <c r="D382" s="71"/>
      <c r="E382" s="74"/>
      <c r="F382" s="71"/>
      <c r="G382" s="74"/>
      <c r="H382" s="71"/>
      <c r="I382" s="71"/>
      <c r="J382" s="71"/>
      <c r="K382" s="71"/>
      <c r="L382" s="74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</row>
    <row r="383" spans="1:54">
      <c r="A383" s="71"/>
      <c r="B383" s="71"/>
      <c r="C383" s="74"/>
      <c r="D383" s="71"/>
      <c r="E383" s="74"/>
      <c r="F383" s="71"/>
      <c r="G383" s="74"/>
      <c r="H383" s="71"/>
      <c r="I383" s="71"/>
      <c r="J383" s="71"/>
      <c r="K383" s="71"/>
      <c r="L383" s="74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</row>
    <row r="384" spans="1:54">
      <c r="A384" s="71"/>
      <c r="B384" s="71"/>
      <c r="C384" s="74"/>
      <c r="D384" s="71"/>
      <c r="E384" s="74"/>
      <c r="F384" s="71"/>
      <c r="G384" s="74"/>
      <c r="H384" s="71"/>
      <c r="I384" s="71"/>
      <c r="J384" s="71"/>
      <c r="K384" s="71"/>
      <c r="L384" s="74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</row>
    <row r="385" spans="1:54">
      <c r="A385" s="71"/>
      <c r="B385" s="71"/>
      <c r="C385" s="74"/>
      <c r="D385" s="71"/>
      <c r="E385" s="74"/>
      <c r="F385" s="71"/>
      <c r="G385" s="74"/>
      <c r="H385" s="71"/>
      <c r="I385" s="71"/>
      <c r="J385" s="71"/>
      <c r="K385" s="71"/>
      <c r="L385" s="74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</row>
    <row r="386" spans="1:54">
      <c r="A386" s="71"/>
      <c r="B386" s="71"/>
      <c r="C386" s="74"/>
      <c r="D386" s="71"/>
      <c r="E386" s="74"/>
      <c r="F386" s="71"/>
      <c r="G386" s="74"/>
      <c r="H386" s="71"/>
      <c r="I386" s="71"/>
      <c r="J386" s="71"/>
      <c r="K386" s="71"/>
      <c r="L386" s="74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</row>
    <row r="387" spans="1:54">
      <c r="A387" s="71"/>
      <c r="B387" s="71"/>
      <c r="C387" s="74"/>
      <c r="D387" s="71"/>
      <c r="E387" s="74"/>
      <c r="F387" s="71"/>
      <c r="G387" s="74"/>
      <c r="H387" s="71"/>
      <c r="I387" s="71"/>
      <c r="J387" s="71"/>
      <c r="K387" s="71"/>
      <c r="L387" s="74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  <c r="BA387" s="71"/>
      <c r="BB387" s="71"/>
    </row>
    <row r="388" spans="1:54">
      <c r="A388" s="71"/>
      <c r="B388" s="71"/>
      <c r="C388" s="74"/>
      <c r="D388" s="71"/>
      <c r="E388" s="74"/>
      <c r="F388" s="71"/>
      <c r="G388" s="74"/>
      <c r="H388" s="71"/>
      <c r="I388" s="71"/>
      <c r="J388" s="71"/>
      <c r="K388" s="71"/>
      <c r="L388" s="74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</row>
    <row r="389" spans="1:54">
      <c r="A389" s="71"/>
      <c r="B389" s="71"/>
      <c r="C389" s="74"/>
      <c r="D389" s="71"/>
      <c r="E389" s="74"/>
      <c r="F389" s="71"/>
      <c r="G389" s="74"/>
      <c r="H389" s="71"/>
      <c r="I389" s="71"/>
      <c r="J389" s="71"/>
      <c r="K389" s="71"/>
      <c r="L389" s="74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</row>
    <row r="390" spans="1:54">
      <c r="A390" s="71"/>
      <c r="B390" s="71"/>
      <c r="C390" s="74"/>
      <c r="D390" s="71"/>
      <c r="E390" s="74"/>
      <c r="F390" s="71"/>
      <c r="G390" s="74"/>
      <c r="H390" s="71"/>
      <c r="I390" s="71"/>
      <c r="J390" s="71"/>
      <c r="K390" s="71"/>
      <c r="L390" s="74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  <c r="BA390" s="71"/>
      <c r="BB390" s="71"/>
    </row>
    <row r="391" spans="1:54">
      <c r="A391" s="71"/>
      <c r="B391" s="71"/>
      <c r="C391" s="74"/>
      <c r="D391" s="71"/>
      <c r="E391" s="74"/>
      <c r="F391" s="71"/>
      <c r="G391" s="74"/>
      <c r="H391" s="71"/>
      <c r="I391" s="71"/>
      <c r="J391" s="71"/>
      <c r="K391" s="71"/>
      <c r="L391" s="74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</row>
    <row r="392" spans="1:54">
      <c r="A392" s="71"/>
      <c r="B392" s="71"/>
      <c r="C392" s="74"/>
      <c r="D392" s="71"/>
      <c r="E392" s="74"/>
      <c r="F392" s="71"/>
      <c r="G392" s="74"/>
      <c r="H392" s="71"/>
      <c r="I392" s="71"/>
      <c r="J392" s="71"/>
      <c r="K392" s="71"/>
      <c r="L392" s="74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</row>
    <row r="393" spans="1:54">
      <c r="A393" s="71"/>
      <c r="B393" s="71"/>
      <c r="C393" s="74"/>
      <c r="D393" s="71"/>
      <c r="E393" s="74"/>
      <c r="F393" s="71"/>
      <c r="G393" s="74"/>
      <c r="H393" s="71"/>
      <c r="I393" s="71"/>
      <c r="J393" s="71"/>
      <c r="K393" s="71"/>
      <c r="L393" s="74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</row>
    <row r="394" spans="1:54">
      <c r="A394" s="71"/>
      <c r="B394" s="71"/>
      <c r="C394" s="74"/>
      <c r="D394" s="71"/>
      <c r="E394" s="74"/>
      <c r="F394" s="71"/>
      <c r="G394" s="74"/>
      <c r="H394" s="71"/>
      <c r="I394" s="71"/>
      <c r="J394" s="71"/>
      <c r="K394" s="71"/>
      <c r="L394" s="74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  <c r="BA394" s="71"/>
      <c r="BB394" s="71"/>
    </row>
    <row r="395" spans="1:54">
      <c r="A395" s="71"/>
      <c r="B395" s="71"/>
      <c r="C395" s="74"/>
      <c r="D395" s="71"/>
      <c r="E395" s="74"/>
      <c r="F395" s="71"/>
      <c r="G395" s="74"/>
      <c r="H395" s="71"/>
      <c r="I395" s="71"/>
      <c r="J395" s="71"/>
      <c r="K395" s="71"/>
      <c r="L395" s="74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</row>
    <row r="396" spans="1:54">
      <c r="A396" s="71"/>
      <c r="B396" s="71"/>
      <c r="C396" s="74"/>
      <c r="D396" s="71"/>
      <c r="E396" s="74"/>
      <c r="F396" s="71"/>
      <c r="G396" s="74"/>
      <c r="H396" s="71"/>
      <c r="I396" s="71"/>
      <c r="J396" s="71"/>
      <c r="K396" s="71"/>
      <c r="L396" s="74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</row>
    <row r="397" spans="1:54">
      <c r="A397" s="71"/>
      <c r="B397" s="71"/>
      <c r="C397" s="74"/>
      <c r="D397" s="71"/>
      <c r="E397" s="74"/>
      <c r="F397" s="71"/>
      <c r="G397" s="74"/>
      <c r="H397" s="71"/>
      <c r="I397" s="71"/>
      <c r="J397" s="71"/>
      <c r="K397" s="71"/>
      <c r="L397" s="74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</row>
    <row r="398" spans="1:54">
      <c r="A398" s="71"/>
      <c r="B398" s="71"/>
      <c r="C398" s="74"/>
      <c r="D398" s="71"/>
      <c r="E398" s="74"/>
      <c r="F398" s="71"/>
      <c r="G398" s="74"/>
      <c r="H398" s="71"/>
      <c r="I398" s="71"/>
      <c r="J398" s="71"/>
      <c r="K398" s="71"/>
      <c r="L398" s="74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</row>
    <row r="399" spans="1:54">
      <c r="A399" s="71"/>
      <c r="B399" s="71"/>
      <c r="C399" s="74"/>
      <c r="D399" s="71"/>
      <c r="E399" s="74"/>
      <c r="F399" s="71"/>
      <c r="G399" s="74"/>
      <c r="H399" s="71"/>
      <c r="I399" s="71"/>
      <c r="J399" s="71"/>
      <c r="K399" s="71"/>
      <c r="L399" s="74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</row>
    <row r="400" spans="1:54">
      <c r="A400" s="71"/>
      <c r="B400" s="71"/>
      <c r="C400" s="74"/>
      <c r="D400" s="71"/>
      <c r="E400" s="74"/>
      <c r="F400" s="71"/>
      <c r="G400" s="74"/>
      <c r="H400" s="71"/>
      <c r="I400" s="71"/>
      <c r="J400" s="71"/>
      <c r="K400" s="71"/>
      <c r="L400" s="74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</row>
    <row r="401" spans="1:54">
      <c r="A401" s="71"/>
      <c r="B401" s="71"/>
      <c r="C401" s="74"/>
      <c r="D401" s="71"/>
      <c r="E401" s="74"/>
      <c r="F401" s="71"/>
      <c r="G401" s="74"/>
      <c r="H401" s="71"/>
      <c r="I401" s="71"/>
      <c r="J401" s="71"/>
      <c r="K401" s="71"/>
      <c r="L401" s="74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</row>
    <row r="402" spans="1:54">
      <c r="A402" s="71"/>
      <c r="B402" s="71"/>
      <c r="C402" s="74"/>
      <c r="D402" s="71"/>
      <c r="E402" s="74"/>
      <c r="F402" s="71"/>
      <c r="G402" s="74"/>
      <c r="H402" s="71"/>
      <c r="I402" s="71"/>
      <c r="J402" s="71"/>
      <c r="K402" s="71"/>
      <c r="L402" s="74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</row>
    <row r="403" spans="1:54">
      <c r="A403" s="71"/>
      <c r="B403" s="71"/>
      <c r="C403" s="74"/>
      <c r="D403" s="71"/>
      <c r="E403" s="74"/>
      <c r="F403" s="71"/>
      <c r="G403" s="74"/>
      <c r="H403" s="71"/>
      <c r="I403" s="71"/>
      <c r="J403" s="71"/>
      <c r="K403" s="71"/>
      <c r="L403" s="74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</row>
    <row r="404" spans="1:54">
      <c r="A404" s="71"/>
      <c r="B404" s="71"/>
      <c r="C404" s="74"/>
      <c r="D404" s="71"/>
      <c r="E404" s="74"/>
      <c r="F404" s="71"/>
      <c r="G404" s="74"/>
      <c r="H404" s="71"/>
      <c r="I404" s="71"/>
      <c r="J404" s="71"/>
      <c r="K404" s="71"/>
      <c r="L404" s="74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  <c r="BA404" s="71"/>
      <c r="BB404" s="71"/>
    </row>
    <row r="405" spans="1:54">
      <c r="A405" s="71"/>
      <c r="B405" s="71"/>
      <c r="C405" s="74"/>
      <c r="D405" s="71"/>
      <c r="E405" s="74"/>
      <c r="F405" s="71"/>
      <c r="G405" s="74"/>
      <c r="H405" s="71"/>
      <c r="I405" s="71"/>
      <c r="J405" s="71"/>
      <c r="K405" s="71"/>
      <c r="L405" s="74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  <c r="BA405" s="71"/>
      <c r="BB405" s="71"/>
    </row>
    <row r="406" spans="1:54">
      <c r="A406" s="71"/>
      <c r="B406" s="71"/>
      <c r="C406" s="74"/>
      <c r="D406" s="71"/>
      <c r="E406" s="74"/>
      <c r="F406" s="71"/>
      <c r="G406" s="74"/>
      <c r="H406" s="71"/>
      <c r="I406" s="71"/>
      <c r="J406" s="71"/>
      <c r="K406" s="71"/>
      <c r="L406" s="74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  <c r="BA406" s="71"/>
      <c r="BB406" s="71"/>
    </row>
    <row r="407" spans="1:54">
      <c r="A407" s="71"/>
      <c r="B407" s="71"/>
      <c r="C407" s="74"/>
      <c r="D407" s="71"/>
      <c r="E407" s="74"/>
      <c r="F407" s="71"/>
      <c r="G407" s="74"/>
      <c r="H407" s="71"/>
      <c r="I407" s="71"/>
      <c r="J407" s="71"/>
      <c r="K407" s="71"/>
      <c r="L407" s="74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  <c r="BA407" s="71"/>
      <c r="BB407" s="71"/>
    </row>
  </sheetData>
  <mergeCells count="3">
    <mergeCell ref="A1:L1"/>
    <mergeCell ref="B2:C2"/>
    <mergeCell ref="D2:E2"/>
  </mergeCells>
  <printOptions horizontalCentered="1"/>
  <pageMargins left="0.2" right="0.2" top="0.37" bottom="0.15748031496062992" header="0.15748031496062992" footer="0.15748031496062992"/>
  <pageSetup scale="7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222"/>
  <sheetViews>
    <sheetView zoomScaleNormal="100" workbookViewId="0">
      <selection activeCell="A2" sqref="A2"/>
    </sheetView>
  </sheetViews>
  <sheetFormatPr baseColWidth="10" defaultColWidth="11.42578125" defaultRowHeight="12.75"/>
  <cols>
    <col min="1" max="1" width="28.28515625" style="21" bestFit="1" customWidth="1"/>
    <col min="2" max="2" width="17.7109375" style="21" customWidth="1"/>
    <col min="3" max="3" width="18.28515625" style="21" customWidth="1"/>
    <col min="4" max="4" width="15.5703125" style="21" customWidth="1"/>
    <col min="5" max="5" width="21.7109375" style="21" customWidth="1"/>
    <col min="6" max="6" width="23.42578125" style="21" customWidth="1"/>
    <col min="7" max="7" width="18.28515625" style="21" customWidth="1"/>
    <col min="8" max="8" width="17.5703125" style="21" customWidth="1"/>
    <col min="9" max="9" width="18.42578125" style="21" customWidth="1"/>
    <col min="10" max="10" width="21.42578125" style="21" customWidth="1"/>
    <col min="11" max="11" width="17.140625" style="21" customWidth="1"/>
    <col min="12" max="12" width="33.28515625" style="21" customWidth="1"/>
    <col min="13" max="13" width="21.42578125" style="21" customWidth="1"/>
    <col min="14" max="14" width="17.7109375" style="21" customWidth="1"/>
    <col min="15" max="15" width="17.7109375" style="21" bestFit="1" customWidth="1"/>
    <col min="16" max="16" width="22.7109375" style="21" customWidth="1"/>
    <col min="17" max="17" width="20.7109375" style="21" customWidth="1"/>
    <col min="18" max="18" width="0.28515625" style="21" customWidth="1"/>
    <col min="19" max="20" width="11.42578125" style="21" customWidth="1"/>
    <col min="21" max="21" width="21.28515625" style="21" customWidth="1"/>
    <col min="22" max="22" width="16.7109375" style="21" bestFit="1" customWidth="1"/>
    <col min="23" max="24" width="15.28515625" style="21" bestFit="1" customWidth="1"/>
    <col min="25" max="25" width="14.28515625" style="21" bestFit="1" customWidth="1"/>
    <col min="26" max="26" width="13.28515625" style="21" bestFit="1" customWidth="1"/>
    <col min="27" max="27" width="12.5703125" style="21" bestFit="1" customWidth="1"/>
    <col min="28" max="28" width="14.28515625" style="21" bestFit="1" customWidth="1"/>
    <col min="29" max="16384" width="11.42578125" style="21"/>
  </cols>
  <sheetData>
    <row r="1" spans="1:29" ht="38.25" customHeight="1" thickBot="1">
      <c r="A1" s="42"/>
      <c r="B1" s="483" t="s">
        <v>153</v>
      </c>
      <c r="C1" s="483"/>
      <c r="D1" s="483"/>
      <c r="E1" s="483"/>
      <c r="F1" s="483" t="s">
        <v>152</v>
      </c>
      <c r="G1" s="483"/>
      <c r="H1" s="483"/>
      <c r="I1" s="483"/>
      <c r="J1" s="53" t="s">
        <v>151</v>
      </c>
      <c r="L1" s="484" t="s">
        <v>150</v>
      </c>
      <c r="M1" s="484"/>
      <c r="N1" s="484"/>
      <c r="O1" s="484"/>
      <c r="P1" s="484"/>
      <c r="Q1" s="484"/>
      <c r="T1" s="52"/>
    </row>
    <row r="2" spans="1:29" ht="68.25" customHeight="1" thickTop="1" thickBot="1">
      <c r="A2" s="51" t="s">
        <v>0</v>
      </c>
      <c r="B2" s="50" t="s">
        <v>288</v>
      </c>
      <c r="C2" s="49" t="s">
        <v>287</v>
      </c>
      <c r="D2" s="49" t="s">
        <v>149</v>
      </c>
      <c r="E2" s="48" t="s">
        <v>148</v>
      </c>
      <c r="F2" s="49" t="s">
        <v>215</v>
      </c>
      <c r="G2" s="49" t="s">
        <v>147</v>
      </c>
      <c r="H2" s="49" t="s">
        <v>146</v>
      </c>
      <c r="I2" s="46" t="s">
        <v>286</v>
      </c>
      <c r="J2" s="47" t="s">
        <v>145</v>
      </c>
      <c r="L2" s="51" t="s">
        <v>0</v>
      </c>
      <c r="M2" s="50" t="s">
        <v>144</v>
      </c>
      <c r="N2" s="49" t="s">
        <v>143</v>
      </c>
      <c r="O2" s="48" t="s">
        <v>142</v>
      </c>
      <c r="P2" s="47" t="s">
        <v>141</v>
      </c>
      <c r="Q2" s="46" t="s">
        <v>78</v>
      </c>
    </row>
    <row r="3" spans="1:29" ht="26.25" customHeight="1" thickTop="1">
      <c r="A3" s="42"/>
      <c r="B3" s="45" t="s">
        <v>140</v>
      </c>
      <c r="C3" s="45" t="s">
        <v>139</v>
      </c>
      <c r="D3" s="45" t="s">
        <v>138</v>
      </c>
      <c r="E3" s="45" t="s">
        <v>137</v>
      </c>
      <c r="F3" s="45" t="s">
        <v>136</v>
      </c>
      <c r="G3" s="45" t="s">
        <v>135</v>
      </c>
      <c r="H3" s="45"/>
      <c r="I3" s="45" t="s">
        <v>134</v>
      </c>
      <c r="J3" s="45" t="s">
        <v>133</v>
      </c>
      <c r="M3" s="44">
        <f>M4*P3</f>
        <v>18721436.155000001</v>
      </c>
      <c r="N3" s="44">
        <f>P3*N4</f>
        <v>11232861.693</v>
      </c>
      <c r="O3" s="44">
        <f>P3*O4</f>
        <v>7488574.4620000012</v>
      </c>
      <c r="P3" s="44">
        <f>+'PART MES'!F11</f>
        <v>37442872.310000002</v>
      </c>
    </row>
    <row r="4" spans="1:29" ht="13.5" thickBot="1">
      <c r="F4" s="43"/>
      <c r="G4" s="42"/>
      <c r="H4" s="42"/>
      <c r="I4" s="42"/>
      <c r="M4" s="224">
        <v>0.5</v>
      </c>
      <c r="N4" s="224">
        <v>0.3</v>
      </c>
      <c r="O4" s="224">
        <v>0.2</v>
      </c>
      <c r="P4" s="41" t="s">
        <v>132</v>
      </c>
      <c r="Q4" s="41"/>
    </row>
    <row r="5" spans="1:29" ht="13.5" thickTop="1">
      <c r="A5" s="37" t="s">
        <v>1</v>
      </c>
      <c r="B5" s="36">
        <v>626624</v>
      </c>
      <c r="C5" s="35">
        <v>145672.85</v>
      </c>
      <c r="D5" s="225">
        <f t="shared" ref="D5:D55" si="0">IFERROR(C5/B5,0)</f>
        <v>0.23247250344704321</v>
      </c>
      <c r="E5" s="40">
        <f t="shared" ref="E5:E55" si="1">IFERROR(D5/$D$56,0)</f>
        <v>1.7129206960559418E-2</v>
      </c>
      <c r="F5" s="211">
        <v>110684</v>
      </c>
      <c r="G5" s="212">
        <f t="shared" ref="G5:G55" si="2">IFERROR((C5/F5)-1,0)</f>
        <v>0.31611479527302966</v>
      </c>
      <c r="H5" s="39">
        <f t="shared" ref="H5:H55" si="3">IF(G5&lt;0,0,G5)</f>
        <v>0.31611479527302966</v>
      </c>
      <c r="I5" s="32">
        <f t="shared" ref="I5:I55" si="4">IFERROR(H5/$H$56,0)</f>
        <v>0.11047203821567791</v>
      </c>
      <c r="J5" s="38">
        <f t="shared" ref="J5:J55" si="5">IFERROR(C5/$C$56,0)</f>
        <v>6.9888220261119801E-5</v>
      </c>
      <c r="L5" s="37" t="s">
        <v>1</v>
      </c>
      <c r="M5" s="36">
        <f t="shared" ref="M5:M55" si="6">IFERROR($M$3*E5,0)</f>
        <v>320683.35449789476</v>
      </c>
      <c r="N5" s="35">
        <f t="shared" ref="N5:N55" si="7">IFERROR($N$3*I5,0)</f>
        <v>1240917.1262205206</v>
      </c>
      <c r="O5" s="34">
        <f t="shared" ref="O5:O55" si="8">IFERROR($O$3*J5,0)</f>
        <v>523.36314144205278</v>
      </c>
      <c r="P5" s="33">
        <f>IFERROR(SUM(M5:O5),2)</f>
        <v>1562123.8438598572</v>
      </c>
      <c r="Q5" s="245">
        <f t="shared" ref="Q5:Q55" si="9">IFERROR(P5/$P$56,0)</f>
        <v>4.1720192589035303E-2</v>
      </c>
      <c r="S5" s="22" t="s">
        <v>158</v>
      </c>
      <c r="T5" s="22"/>
      <c r="AC5" s="22"/>
    </row>
    <row r="6" spans="1:29">
      <c r="A6" s="27" t="s">
        <v>2</v>
      </c>
      <c r="B6" s="26">
        <v>2597546</v>
      </c>
      <c r="C6" s="25">
        <v>768052</v>
      </c>
      <c r="D6" s="226">
        <f t="shared" si="0"/>
        <v>0.29568369530318234</v>
      </c>
      <c r="E6" s="31">
        <f t="shared" si="1"/>
        <v>2.1786779669041415E-2</v>
      </c>
      <c r="F6" s="62">
        <v>953414</v>
      </c>
      <c r="G6" s="213">
        <f t="shared" si="2"/>
        <v>-0.19441921347913915</v>
      </c>
      <c r="H6" s="29">
        <f t="shared" si="3"/>
        <v>0</v>
      </c>
      <c r="I6" s="23">
        <f t="shared" si="4"/>
        <v>0</v>
      </c>
      <c r="J6" s="28">
        <f t="shared" si="5"/>
        <v>3.6848175447925667E-4</v>
      </c>
      <c r="L6" s="27" t="s">
        <v>2</v>
      </c>
      <c r="M6" s="26">
        <f t="shared" si="6"/>
        <v>407879.80459701089</v>
      </c>
      <c r="N6" s="25">
        <f t="shared" si="7"/>
        <v>0</v>
      </c>
      <c r="O6" s="24">
        <f t="shared" si="8"/>
        <v>2759.4030563063161</v>
      </c>
      <c r="P6" s="214">
        <f t="shared" ref="P6:P55" si="10">IFERROR(SUM(M6:O6),2)</f>
        <v>410639.20765331719</v>
      </c>
      <c r="Q6" s="246">
        <f t="shared" si="9"/>
        <v>1.0967086185416558E-2</v>
      </c>
      <c r="S6" s="22"/>
      <c r="T6" s="22"/>
      <c r="U6" s="22"/>
      <c r="V6" s="22"/>
      <c r="W6" s="22"/>
      <c r="X6" s="22"/>
      <c r="Y6" s="22"/>
      <c r="Z6" s="22"/>
    </row>
    <row r="7" spans="1:29">
      <c r="A7" s="27" t="s">
        <v>3</v>
      </c>
      <c r="B7" s="26">
        <v>1129316</v>
      </c>
      <c r="C7" s="25">
        <v>272877</v>
      </c>
      <c r="D7" s="226">
        <f t="shared" si="0"/>
        <v>0.24163033198856654</v>
      </c>
      <c r="E7" s="31">
        <f t="shared" si="1"/>
        <v>1.780398069969457E-2</v>
      </c>
      <c r="F7" s="62">
        <v>293401</v>
      </c>
      <c r="G7" s="213">
        <f t="shared" si="2"/>
        <v>-6.9952045153220288E-2</v>
      </c>
      <c r="H7" s="29">
        <f t="shared" si="3"/>
        <v>0</v>
      </c>
      <c r="I7" s="23">
        <f t="shared" si="4"/>
        <v>0</v>
      </c>
      <c r="J7" s="28">
        <f t="shared" si="5"/>
        <v>1.3091586991119888E-4</v>
      </c>
      <c r="L7" s="27" t="s">
        <v>3</v>
      </c>
      <c r="M7" s="26">
        <f t="shared" si="6"/>
        <v>333316.08797418413</v>
      </c>
      <c r="N7" s="25">
        <f t="shared" si="7"/>
        <v>0</v>
      </c>
      <c r="O7" s="24">
        <f t="shared" si="8"/>
        <v>980.3732400875183</v>
      </c>
      <c r="P7" s="214">
        <f t="shared" si="10"/>
        <v>334296.46121427167</v>
      </c>
      <c r="Q7" s="246">
        <f t="shared" si="9"/>
        <v>8.9281735238295242E-3</v>
      </c>
      <c r="S7" s="22"/>
      <c r="T7" s="22"/>
      <c r="U7" s="22"/>
      <c r="V7" s="22"/>
      <c r="W7" s="22"/>
      <c r="X7" s="22"/>
      <c r="Y7" s="22"/>
      <c r="Z7" s="22"/>
    </row>
    <row r="8" spans="1:29">
      <c r="A8" s="27" t="s">
        <v>4</v>
      </c>
      <c r="B8" s="26">
        <v>54890194.010000005</v>
      </c>
      <c r="C8" s="25">
        <v>23142962</v>
      </c>
      <c r="D8" s="226">
        <f t="shared" si="0"/>
        <v>0.42162288578873974</v>
      </c>
      <c r="E8" s="31">
        <f t="shared" si="1"/>
        <v>3.1066322093566658E-2</v>
      </c>
      <c r="F8" s="62">
        <v>18200124</v>
      </c>
      <c r="G8" s="213">
        <f t="shared" si="2"/>
        <v>0.27158265515114066</v>
      </c>
      <c r="H8" s="29">
        <f t="shared" si="3"/>
        <v>0.27158265515114066</v>
      </c>
      <c r="I8" s="23">
        <f t="shared" si="4"/>
        <v>9.4909475631025059E-2</v>
      </c>
      <c r="J8" s="28">
        <f t="shared" si="5"/>
        <v>1.11031014066844E-2</v>
      </c>
      <c r="L8" s="27" t="s">
        <v>4</v>
      </c>
      <c r="M8" s="26">
        <f t="shared" si="6"/>
        <v>581606.16564537422</v>
      </c>
      <c r="N8" s="25">
        <f t="shared" si="7"/>
        <v>1066105.0131184584</v>
      </c>
      <c r="O8" s="24">
        <f t="shared" si="8"/>
        <v>83146.401643093093</v>
      </c>
      <c r="P8" s="214">
        <f t="shared" si="10"/>
        <v>1730857.5804069256</v>
      </c>
      <c r="Q8" s="246">
        <f t="shared" si="9"/>
        <v>4.6226624017427727E-2</v>
      </c>
      <c r="S8" s="22"/>
      <c r="T8" s="22"/>
      <c r="U8" s="22"/>
      <c r="V8" s="22"/>
      <c r="W8" s="22"/>
      <c r="X8" s="22"/>
      <c r="Y8" s="22"/>
      <c r="Z8" s="22"/>
    </row>
    <row r="9" spans="1:29">
      <c r="A9" s="27" t="s">
        <v>5</v>
      </c>
      <c r="B9" s="26">
        <v>10678636</v>
      </c>
      <c r="C9" s="25">
        <v>2531264</v>
      </c>
      <c r="D9" s="226">
        <f t="shared" si="0"/>
        <v>0.23704001147712123</v>
      </c>
      <c r="E9" s="31">
        <f t="shared" si="1"/>
        <v>1.7465753387259923E-2</v>
      </c>
      <c r="F9" s="62">
        <v>1756976</v>
      </c>
      <c r="G9" s="213">
        <f t="shared" si="2"/>
        <v>0.44069355529045362</v>
      </c>
      <c r="H9" s="29">
        <f t="shared" si="3"/>
        <v>0.44069355529045362</v>
      </c>
      <c r="I9" s="23">
        <f t="shared" si="4"/>
        <v>0.15400834130335822</v>
      </c>
      <c r="J9" s="28">
        <f t="shared" si="5"/>
        <v>1.2144029307523203E-3</v>
      </c>
      <c r="L9" s="27" t="s">
        <v>5</v>
      </c>
      <c r="M9" s="26">
        <f t="shared" si="6"/>
        <v>326983.98693856166</v>
      </c>
      <c r="N9" s="25">
        <f t="shared" si="7"/>
        <v>1729954.3974289622</v>
      </c>
      <c r="O9" s="24">
        <f t="shared" si="8"/>
        <v>9094.1467738097817</v>
      </c>
      <c r="P9" s="214">
        <f t="shared" si="10"/>
        <v>2066032.5311413335</v>
      </c>
      <c r="Q9" s="246">
        <f t="shared" si="9"/>
        <v>5.5178259670787884E-2</v>
      </c>
      <c r="S9" s="22"/>
      <c r="T9" s="22"/>
      <c r="U9" s="22"/>
      <c r="V9" s="22"/>
      <c r="W9" s="22"/>
      <c r="X9" s="22"/>
      <c r="Y9" s="22"/>
      <c r="Z9" s="22"/>
    </row>
    <row r="10" spans="1:29">
      <c r="A10" s="27" t="s">
        <v>6</v>
      </c>
      <c r="B10" s="26">
        <v>683317463.73000002</v>
      </c>
      <c r="C10" s="25">
        <v>299493654.98000002</v>
      </c>
      <c r="D10" s="226">
        <f t="shared" si="0"/>
        <v>0.43829357637834249</v>
      </c>
      <c r="E10" s="31">
        <f t="shared" si="1"/>
        <v>3.2294663962177388E-2</v>
      </c>
      <c r="F10" s="62">
        <v>292840828.44</v>
      </c>
      <c r="G10" s="213">
        <f t="shared" si="2"/>
        <v>2.2718234255245218E-2</v>
      </c>
      <c r="H10" s="29">
        <f t="shared" si="3"/>
        <v>2.2718234255245218E-2</v>
      </c>
      <c r="I10" s="23">
        <f t="shared" si="4"/>
        <v>7.9392982560987334E-3</v>
      </c>
      <c r="J10" s="28">
        <f t="shared" si="5"/>
        <v>0.14368551535890223</v>
      </c>
      <c r="L10" s="27" t="s">
        <v>6</v>
      </c>
      <c r="M10" s="26">
        <f t="shared" si="6"/>
        <v>604602.48951508338</v>
      </c>
      <c r="N10" s="25">
        <f t="shared" si="7"/>
        <v>89181.039250233167</v>
      </c>
      <c r="O10" s="24">
        <f t="shared" si="8"/>
        <v>1075999.6808759843</v>
      </c>
      <c r="P10" s="214">
        <f t="shared" si="10"/>
        <v>1769783.2096413008</v>
      </c>
      <c r="Q10" s="246">
        <f t="shared" si="9"/>
        <v>4.7266224529698767E-2</v>
      </c>
      <c r="S10" s="22"/>
      <c r="T10" s="22"/>
      <c r="U10" s="22"/>
      <c r="V10" s="22"/>
      <c r="W10" s="22"/>
      <c r="X10" s="22"/>
      <c r="Y10" s="22"/>
      <c r="Z10" s="22"/>
    </row>
    <row r="11" spans="1:29">
      <c r="A11" s="27" t="s">
        <v>7</v>
      </c>
      <c r="B11" s="26"/>
      <c r="C11" s="25"/>
      <c r="D11" s="226">
        <f t="shared" si="0"/>
        <v>0</v>
      </c>
      <c r="E11" s="31">
        <f t="shared" si="1"/>
        <v>0</v>
      </c>
      <c r="F11" s="62">
        <v>0</v>
      </c>
      <c r="G11" s="213">
        <f t="shared" si="2"/>
        <v>0</v>
      </c>
      <c r="H11" s="29">
        <f t="shared" si="3"/>
        <v>0</v>
      </c>
      <c r="I11" s="23">
        <f t="shared" si="4"/>
        <v>0</v>
      </c>
      <c r="J11" s="28">
        <f t="shared" si="5"/>
        <v>0</v>
      </c>
      <c r="L11" s="27" t="s">
        <v>7</v>
      </c>
      <c r="M11" s="26">
        <f t="shared" si="6"/>
        <v>0</v>
      </c>
      <c r="N11" s="25">
        <f t="shared" si="7"/>
        <v>0</v>
      </c>
      <c r="O11" s="24">
        <f t="shared" si="8"/>
        <v>0</v>
      </c>
      <c r="P11" s="214">
        <f t="shared" si="10"/>
        <v>0</v>
      </c>
      <c r="Q11" s="246">
        <f t="shared" si="9"/>
        <v>0</v>
      </c>
      <c r="S11" s="22"/>
      <c r="T11" s="22"/>
      <c r="U11" s="22"/>
      <c r="V11" s="22"/>
      <c r="W11" s="22"/>
      <c r="X11" s="22"/>
      <c r="Y11" s="22"/>
      <c r="Z11" s="22"/>
    </row>
    <row r="12" spans="1:29">
      <c r="A12" s="27" t="s">
        <v>8</v>
      </c>
      <c r="B12" s="26">
        <v>2185720</v>
      </c>
      <c r="C12" s="25">
        <v>799410</v>
      </c>
      <c r="D12" s="226">
        <f t="shared" si="0"/>
        <v>0.36574218106619327</v>
      </c>
      <c r="E12" s="31">
        <f t="shared" si="1"/>
        <v>2.6948879634345002E-2</v>
      </c>
      <c r="F12" s="62">
        <v>927656</v>
      </c>
      <c r="G12" s="213">
        <f t="shared" si="2"/>
        <v>-0.13824736755866396</v>
      </c>
      <c r="H12" s="29">
        <f t="shared" si="3"/>
        <v>0</v>
      </c>
      <c r="I12" s="23">
        <f t="shared" si="4"/>
        <v>0</v>
      </c>
      <c r="J12" s="28">
        <f t="shared" si="5"/>
        <v>3.835261145707095E-4</v>
      </c>
      <c r="L12" s="27" t="s">
        <v>8</v>
      </c>
      <c r="M12" s="26">
        <f t="shared" si="6"/>
        <v>504521.72952316975</v>
      </c>
      <c r="N12" s="25">
        <f t="shared" si="7"/>
        <v>0</v>
      </c>
      <c r="O12" s="24">
        <f t="shared" si="8"/>
        <v>2872.0638670843018</v>
      </c>
      <c r="P12" s="214">
        <f t="shared" si="10"/>
        <v>507393.79339025402</v>
      </c>
      <c r="Q12" s="246">
        <f t="shared" si="9"/>
        <v>1.3551145040086643E-2</v>
      </c>
      <c r="S12" s="22"/>
      <c r="T12" s="22"/>
      <c r="U12" s="22"/>
      <c r="V12" s="22"/>
      <c r="W12" s="22"/>
      <c r="X12" s="22"/>
      <c r="Y12" s="22"/>
      <c r="Z12" s="22"/>
    </row>
    <row r="13" spans="1:29">
      <c r="A13" s="27" t="s">
        <v>9</v>
      </c>
      <c r="B13" s="26">
        <v>110141115</v>
      </c>
      <c r="C13" s="25">
        <v>27527682</v>
      </c>
      <c r="D13" s="226">
        <f t="shared" si="0"/>
        <v>0.24993102711916435</v>
      </c>
      <c r="E13" s="31">
        <f t="shared" si="1"/>
        <v>1.8415598515566317E-2</v>
      </c>
      <c r="F13" s="62">
        <v>28519495.5</v>
      </c>
      <c r="G13" s="213">
        <f t="shared" si="2"/>
        <v>-3.4776684601591223E-2</v>
      </c>
      <c r="H13" s="29">
        <f t="shared" si="3"/>
        <v>0</v>
      </c>
      <c r="I13" s="23">
        <f t="shared" si="4"/>
        <v>0</v>
      </c>
      <c r="J13" s="28">
        <f t="shared" si="5"/>
        <v>1.3206721107564401E-2</v>
      </c>
      <c r="L13" s="27" t="s">
        <v>9</v>
      </c>
      <c r="M13" s="26">
        <f t="shared" si="6"/>
        <v>344766.45186528761</v>
      </c>
      <c r="N13" s="25">
        <f t="shared" si="7"/>
        <v>0</v>
      </c>
      <c r="O13" s="24">
        <f t="shared" si="8"/>
        <v>98899.514412863151</v>
      </c>
      <c r="P13" s="214">
        <f t="shared" si="10"/>
        <v>443665.96627815079</v>
      </c>
      <c r="Q13" s="246">
        <f t="shared" si="9"/>
        <v>1.184914347929604E-2</v>
      </c>
      <c r="S13" s="22"/>
      <c r="T13" s="22"/>
      <c r="U13" s="22"/>
      <c r="V13" s="22"/>
      <c r="W13" s="22"/>
      <c r="X13" s="22"/>
      <c r="Y13" s="22"/>
      <c r="Z13" s="22"/>
    </row>
    <row r="14" spans="1:29">
      <c r="A14" s="27" t="s">
        <v>10</v>
      </c>
      <c r="B14" s="26">
        <v>32779189</v>
      </c>
      <c r="C14" s="25">
        <v>4946842.92</v>
      </c>
      <c r="D14" s="226">
        <f t="shared" si="0"/>
        <v>0.15091413396469328</v>
      </c>
      <c r="E14" s="31">
        <f t="shared" si="1"/>
        <v>1.1119764254372078E-2</v>
      </c>
      <c r="F14" s="62">
        <v>6103961.7199999997</v>
      </c>
      <c r="G14" s="213">
        <f t="shared" si="2"/>
        <v>-0.1895684889714544</v>
      </c>
      <c r="H14" s="29">
        <f t="shared" si="3"/>
        <v>0</v>
      </c>
      <c r="I14" s="23">
        <f t="shared" si="4"/>
        <v>0</v>
      </c>
      <c r="J14" s="28">
        <f t="shared" si="5"/>
        <v>2.3733046177796414E-3</v>
      </c>
      <c r="L14" s="27" t="s">
        <v>10</v>
      </c>
      <c r="M14" s="26">
        <f t="shared" si="6"/>
        <v>208177.95654687806</v>
      </c>
      <c r="N14" s="25">
        <f t="shared" si="7"/>
        <v>0</v>
      </c>
      <c r="O14" s="24">
        <f t="shared" si="8"/>
        <v>17772.668351251297</v>
      </c>
      <c r="P14" s="214">
        <f t="shared" si="10"/>
        <v>225950.62489812938</v>
      </c>
      <c r="Q14" s="246">
        <f t="shared" si="9"/>
        <v>6.0345430507419678E-3</v>
      </c>
      <c r="S14" s="22"/>
      <c r="T14" s="22"/>
      <c r="U14" s="22"/>
      <c r="V14" s="22"/>
      <c r="W14" s="22"/>
      <c r="X14" s="22"/>
      <c r="Y14" s="22"/>
      <c r="Z14" s="22"/>
    </row>
    <row r="15" spans="1:29">
      <c r="A15" s="27" t="s">
        <v>11</v>
      </c>
      <c r="B15" s="26">
        <v>2853628</v>
      </c>
      <c r="C15" s="25">
        <v>1221813</v>
      </c>
      <c r="D15" s="226">
        <f t="shared" si="0"/>
        <v>0.42816127399927389</v>
      </c>
      <c r="E15" s="31">
        <f t="shared" si="1"/>
        <v>3.1548088337686075E-2</v>
      </c>
      <c r="F15" s="62">
        <v>826855</v>
      </c>
      <c r="G15" s="213">
        <f t="shared" si="2"/>
        <v>0.47766295178719353</v>
      </c>
      <c r="H15" s="29">
        <f t="shared" si="3"/>
        <v>0.47766295178719353</v>
      </c>
      <c r="I15" s="23">
        <f t="shared" si="4"/>
        <v>0.16692796621073072</v>
      </c>
      <c r="J15" s="28">
        <f t="shared" si="5"/>
        <v>5.8617879764073788E-4</v>
      </c>
      <c r="L15" s="27" t="s">
        <v>11</v>
      </c>
      <c r="M15" s="26">
        <f t="shared" si="6"/>
        <v>590625.52162628993</v>
      </c>
      <c r="N15" s="25">
        <f t="shared" si="7"/>
        <v>1875078.7571389156</v>
      </c>
      <c r="O15" s="24">
        <f t="shared" si="8"/>
        <v>4389.6435741782961</v>
      </c>
      <c r="P15" s="214">
        <f t="shared" si="10"/>
        <v>2470093.9223393835</v>
      </c>
      <c r="Q15" s="246">
        <f t="shared" si="9"/>
        <v>6.5969669791590385E-2</v>
      </c>
      <c r="S15" s="22"/>
      <c r="T15" s="22"/>
      <c r="U15" s="22"/>
      <c r="V15" s="22"/>
      <c r="W15" s="22"/>
      <c r="X15" s="22"/>
      <c r="Y15" s="22"/>
      <c r="Z15" s="22"/>
    </row>
    <row r="16" spans="1:29">
      <c r="A16" s="27" t="s">
        <v>12</v>
      </c>
      <c r="B16" s="26">
        <v>4729640</v>
      </c>
      <c r="C16" s="25">
        <v>1408205</v>
      </c>
      <c r="D16" s="226">
        <f t="shared" si="0"/>
        <v>0.29774041998968209</v>
      </c>
      <c r="E16" s="31">
        <f t="shared" si="1"/>
        <v>2.1938324743377362E-2</v>
      </c>
      <c r="F16" s="62">
        <v>1648610</v>
      </c>
      <c r="G16" s="213">
        <f t="shared" si="2"/>
        <v>-0.14582284469947415</v>
      </c>
      <c r="H16" s="29">
        <f t="shared" si="3"/>
        <v>0</v>
      </c>
      <c r="I16" s="23">
        <f t="shared" si="4"/>
        <v>0</v>
      </c>
      <c r="J16" s="28">
        <f t="shared" si="5"/>
        <v>6.7560249705288396E-4</v>
      </c>
      <c r="L16" s="27" t="s">
        <v>12</v>
      </c>
      <c r="M16" s="26">
        <f t="shared" si="6"/>
        <v>410716.94603079604</v>
      </c>
      <c r="N16" s="25">
        <f t="shared" si="7"/>
        <v>0</v>
      </c>
      <c r="O16" s="24">
        <f t="shared" si="8"/>
        <v>5059.2996058936578</v>
      </c>
      <c r="P16" s="214">
        <f t="shared" si="10"/>
        <v>415776.24563668971</v>
      </c>
      <c r="Q16" s="246">
        <f t="shared" si="9"/>
        <v>1.1104282871099257E-2</v>
      </c>
      <c r="S16" s="22"/>
      <c r="T16" s="22"/>
      <c r="U16" s="22"/>
      <c r="V16" s="22"/>
      <c r="W16" s="22"/>
      <c r="X16" s="22"/>
      <c r="Y16" s="22"/>
      <c r="Z16" s="22"/>
    </row>
    <row r="17" spans="1:26">
      <c r="A17" s="27" t="s">
        <v>13</v>
      </c>
      <c r="B17" s="26">
        <v>49791403.200000003</v>
      </c>
      <c r="C17" s="25">
        <v>12990205</v>
      </c>
      <c r="D17" s="226">
        <f t="shared" si="0"/>
        <v>0.26089252692521026</v>
      </c>
      <c r="E17" s="31">
        <f t="shared" si="1"/>
        <v>1.9223271663967992E-2</v>
      </c>
      <c r="F17" s="62">
        <v>14225141</v>
      </c>
      <c r="G17" s="213">
        <f t="shared" si="2"/>
        <v>-8.6813621038975941E-2</v>
      </c>
      <c r="H17" s="29">
        <f t="shared" si="3"/>
        <v>0</v>
      </c>
      <c r="I17" s="23">
        <f t="shared" si="4"/>
        <v>0</v>
      </c>
      <c r="J17" s="28">
        <f t="shared" si="5"/>
        <v>6.2321998112695662E-3</v>
      </c>
      <c r="L17" s="27" t="s">
        <v>13</v>
      </c>
      <c r="M17" s="26">
        <f t="shared" si="6"/>
        <v>359887.25314719742</v>
      </c>
      <c r="N17" s="25">
        <f t="shared" si="7"/>
        <v>0</v>
      </c>
      <c r="O17" s="24">
        <f t="shared" si="8"/>
        <v>46670.292348754498</v>
      </c>
      <c r="P17" s="214">
        <f t="shared" si="10"/>
        <v>406557.5454959519</v>
      </c>
      <c r="Q17" s="246">
        <f t="shared" si="9"/>
        <v>1.085807579423791E-2</v>
      </c>
      <c r="S17" s="22"/>
      <c r="T17" s="22"/>
      <c r="U17" s="22"/>
      <c r="V17" s="22"/>
      <c r="W17" s="22"/>
      <c r="X17" s="22"/>
      <c r="Y17" s="22"/>
      <c r="Z17" s="22"/>
    </row>
    <row r="18" spans="1:26">
      <c r="A18" s="27" t="s">
        <v>14</v>
      </c>
      <c r="B18" s="26">
        <v>6711875</v>
      </c>
      <c r="C18" s="25">
        <v>691812</v>
      </c>
      <c r="D18" s="226">
        <f t="shared" si="0"/>
        <v>0.10307283732191079</v>
      </c>
      <c r="E18" s="31">
        <f t="shared" si="1"/>
        <v>7.5946872697625215E-3</v>
      </c>
      <c r="F18" s="62">
        <v>766514</v>
      </c>
      <c r="G18" s="213">
        <f t="shared" si="2"/>
        <v>-9.7456797918889948E-2</v>
      </c>
      <c r="H18" s="29">
        <f t="shared" si="3"/>
        <v>0</v>
      </c>
      <c r="I18" s="23">
        <f t="shared" si="4"/>
        <v>0</v>
      </c>
      <c r="J18" s="28">
        <f t="shared" si="5"/>
        <v>3.3190474021264644E-4</v>
      </c>
      <c r="L18" s="27" t="s">
        <v>14</v>
      </c>
      <c r="M18" s="26">
        <f t="shared" si="6"/>
        <v>142183.45283805032</v>
      </c>
      <c r="N18" s="25">
        <f t="shared" si="7"/>
        <v>0</v>
      </c>
      <c r="O18" s="24">
        <f t="shared" si="8"/>
        <v>2485.4933613731691</v>
      </c>
      <c r="P18" s="214">
        <f t="shared" si="10"/>
        <v>144668.94619942349</v>
      </c>
      <c r="Q18" s="246">
        <f t="shared" si="9"/>
        <v>3.8637245829237902E-3</v>
      </c>
      <c r="S18" s="22"/>
      <c r="T18" s="22"/>
      <c r="U18" s="22"/>
      <c r="V18" s="22"/>
      <c r="W18" s="22"/>
      <c r="X18" s="22"/>
      <c r="Y18" s="22"/>
      <c r="Z18" s="22"/>
    </row>
    <row r="19" spans="1:26">
      <c r="A19" s="27" t="s">
        <v>15</v>
      </c>
      <c r="B19" s="26">
        <v>1548836</v>
      </c>
      <c r="C19" s="25">
        <v>329170</v>
      </c>
      <c r="D19" s="226">
        <f t="shared" si="0"/>
        <v>0.21252734311444207</v>
      </c>
      <c r="E19" s="31">
        <f t="shared" si="1"/>
        <v>1.5659593246538005E-2</v>
      </c>
      <c r="F19" s="62">
        <v>328496</v>
      </c>
      <c r="G19" s="213">
        <f t="shared" si="2"/>
        <v>2.05177536408363E-3</v>
      </c>
      <c r="H19" s="29">
        <f t="shared" si="3"/>
        <v>2.05177536408363E-3</v>
      </c>
      <c r="I19" s="23">
        <f t="shared" si="4"/>
        <v>7.17030046743819E-4</v>
      </c>
      <c r="J19" s="28">
        <f t="shared" si="5"/>
        <v>1.5792308218966545E-4</v>
      </c>
      <c r="L19" s="27" t="s">
        <v>15</v>
      </c>
      <c r="M19" s="26">
        <f t="shared" si="6"/>
        <v>293170.07517833047</v>
      </c>
      <c r="N19" s="25">
        <f t="shared" si="7"/>
        <v>8054.2993447986437</v>
      </c>
      <c r="O19" s="24">
        <f t="shared" si="8"/>
        <v>1182.6187602458558</v>
      </c>
      <c r="P19" s="214">
        <f t="shared" si="10"/>
        <v>302406.99328337499</v>
      </c>
      <c r="Q19" s="246">
        <f t="shared" si="9"/>
        <v>8.0764902537300825E-3</v>
      </c>
      <c r="S19" s="22"/>
      <c r="T19" s="22"/>
      <c r="U19" s="22"/>
      <c r="V19" s="22"/>
      <c r="W19" s="22"/>
      <c r="X19" s="22"/>
      <c r="Y19" s="22"/>
      <c r="Z19" s="22"/>
    </row>
    <row r="20" spans="1:26">
      <c r="A20" s="27" t="s">
        <v>16</v>
      </c>
      <c r="B20" s="26">
        <v>2192867</v>
      </c>
      <c r="C20" s="25">
        <v>632096</v>
      </c>
      <c r="D20" s="226">
        <f t="shared" si="0"/>
        <v>0.28825095183611227</v>
      </c>
      <c r="E20" s="31">
        <f t="shared" si="1"/>
        <v>2.1239114894737506E-2</v>
      </c>
      <c r="F20" s="62">
        <v>704192</v>
      </c>
      <c r="G20" s="213">
        <f t="shared" si="2"/>
        <v>-0.10238116877215309</v>
      </c>
      <c r="H20" s="29">
        <f t="shared" si="3"/>
        <v>0</v>
      </c>
      <c r="I20" s="23">
        <f t="shared" si="4"/>
        <v>0</v>
      </c>
      <c r="J20" s="28">
        <f t="shared" si="5"/>
        <v>3.0325530443162731E-4</v>
      </c>
      <c r="L20" s="27" t="s">
        <v>16</v>
      </c>
      <c r="M20" s="26">
        <f t="shared" si="6"/>
        <v>397626.73349053779</v>
      </c>
      <c r="N20" s="25">
        <f t="shared" si="7"/>
        <v>0</v>
      </c>
      <c r="O20" s="24">
        <f t="shared" si="8"/>
        <v>2270.9499282327201</v>
      </c>
      <c r="P20" s="214">
        <f t="shared" si="10"/>
        <v>399897.6834187705</v>
      </c>
      <c r="Q20" s="246">
        <f t="shared" si="9"/>
        <v>1.0680208508255079E-2</v>
      </c>
      <c r="S20" s="22"/>
      <c r="T20" s="22"/>
      <c r="U20" s="22"/>
      <c r="V20" s="22"/>
      <c r="W20" s="22"/>
      <c r="X20" s="22"/>
      <c r="Y20" s="22"/>
      <c r="Z20" s="22"/>
    </row>
    <row r="21" spans="1:26">
      <c r="A21" s="27" t="s">
        <v>17</v>
      </c>
      <c r="B21" s="26">
        <v>10046865</v>
      </c>
      <c r="C21" s="25">
        <v>1193413</v>
      </c>
      <c r="D21" s="226">
        <f t="shared" si="0"/>
        <v>0.11878461589759591</v>
      </c>
      <c r="E21" s="31">
        <f t="shared" si="1"/>
        <v>8.7523738905490572E-3</v>
      </c>
      <c r="F21" s="62">
        <v>1253081</v>
      </c>
      <c r="G21" s="213">
        <f t="shared" si="2"/>
        <v>-4.7617033535741093E-2</v>
      </c>
      <c r="H21" s="29">
        <f t="shared" si="3"/>
        <v>0</v>
      </c>
      <c r="I21" s="23">
        <f t="shared" si="4"/>
        <v>0</v>
      </c>
      <c r="J21" s="28">
        <f t="shared" si="5"/>
        <v>5.7255357196954525E-4</v>
      </c>
      <c r="L21" s="27" t="s">
        <v>17</v>
      </c>
      <c r="M21" s="26">
        <f t="shared" si="6"/>
        <v>163857.00899660314</v>
      </c>
      <c r="N21" s="25">
        <f t="shared" si="7"/>
        <v>0</v>
      </c>
      <c r="O21" s="24">
        <f t="shared" si="8"/>
        <v>4287.6100571780162</v>
      </c>
      <c r="P21" s="214">
        <f t="shared" si="10"/>
        <v>168144.61905378115</v>
      </c>
      <c r="Q21" s="246">
        <f t="shared" si="9"/>
        <v>4.4906976596684372E-3</v>
      </c>
      <c r="S21" s="22"/>
      <c r="T21" s="22"/>
      <c r="U21" s="22"/>
      <c r="V21" s="22"/>
      <c r="W21" s="22"/>
      <c r="X21" s="22"/>
      <c r="Y21" s="22"/>
      <c r="Z21" s="22"/>
    </row>
    <row r="22" spans="1:26">
      <c r="A22" s="27" t="s">
        <v>18</v>
      </c>
      <c r="B22" s="26">
        <v>425436337.39000034</v>
      </c>
      <c r="C22" s="25">
        <v>90011508</v>
      </c>
      <c r="D22" s="226">
        <f t="shared" si="0"/>
        <v>0.21157456495655624</v>
      </c>
      <c r="E22" s="31">
        <f t="shared" si="1"/>
        <v>1.5589389957925661E-2</v>
      </c>
      <c r="F22" s="62">
        <v>89654721.319999993</v>
      </c>
      <c r="G22" s="213">
        <f t="shared" si="2"/>
        <v>3.9795637613611046E-3</v>
      </c>
      <c r="H22" s="29">
        <f t="shared" si="3"/>
        <v>3.9795637613611046E-3</v>
      </c>
      <c r="I22" s="23">
        <f t="shared" si="4"/>
        <v>1.3907306032515819E-3</v>
      </c>
      <c r="J22" s="28">
        <f t="shared" si="5"/>
        <v>4.31840531515622E-2</v>
      </c>
      <c r="L22" s="27" t="s">
        <v>18</v>
      </c>
      <c r="M22" s="26">
        <f t="shared" si="6"/>
        <v>291855.7687927034</v>
      </c>
      <c r="N22" s="25">
        <f t="shared" si="7"/>
        <v>15621.884518547475</v>
      </c>
      <c r="O22" s="24">
        <f t="shared" si="8"/>
        <v>323386.99759643938</v>
      </c>
      <c r="P22" s="214">
        <f t="shared" si="10"/>
        <v>630864.65090769017</v>
      </c>
      <c r="Q22" s="246">
        <f t="shared" si="9"/>
        <v>1.6848724790250742E-2</v>
      </c>
      <c r="S22" s="22"/>
      <c r="T22" s="22"/>
      <c r="U22" s="22"/>
      <c r="V22" s="22"/>
      <c r="W22" s="22"/>
      <c r="X22" s="22"/>
      <c r="Y22" s="22"/>
      <c r="Z22" s="22"/>
    </row>
    <row r="23" spans="1:26">
      <c r="A23" s="27" t="s">
        <v>19</v>
      </c>
      <c r="B23" s="26">
        <v>5541859</v>
      </c>
      <c r="C23" s="25">
        <v>877317</v>
      </c>
      <c r="D23" s="226">
        <f t="shared" si="0"/>
        <v>0.15830734776904284</v>
      </c>
      <c r="E23" s="31">
        <f t="shared" si="1"/>
        <v>1.1664516375507198E-2</v>
      </c>
      <c r="F23" s="62">
        <v>1101010</v>
      </c>
      <c r="G23" s="213">
        <f t="shared" si="2"/>
        <v>-0.20317072506153444</v>
      </c>
      <c r="H23" s="29">
        <f t="shared" si="3"/>
        <v>0</v>
      </c>
      <c r="I23" s="23">
        <f t="shared" si="4"/>
        <v>0</v>
      </c>
      <c r="J23" s="28">
        <f t="shared" si="5"/>
        <v>4.2090289120330139E-4</v>
      </c>
      <c r="L23" s="27" t="s">
        <v>19</v>
      </c>
      <c r="M23" s="26">
        <f t="shared" si="6"/>
        <v>218376.49860301003</v>
      </c>
      <c r="N23" s="25">
        <f t="shared" si="7"/>
        <v>0</v>
      </c>
      <c r="O23" s="24">
        <f t="shared" si="8"/>
        <v>3151.9626420470076</v>
      </c>
      <c r="P23" s="214">
        <f t="shared" si="10"/>
        <v>221528.46124505703</v>
      </c>
      <c r="Q23" s="246">
        <f t="shared" si="9"/>
        <v>5.9164387659942589E-3</v>
      </c>
      <c r="S23" s="22"/>
      <c r="T23" s="22"/>
      <c r="U23" s="22"/>
      <c r="V23" s="22"/>
      <c r="W23" s="22"/>
      <c r="X23" s="22"/>
      <c r="Y23" s="22"/>
      <c r="Z23" s="22"/>
    </row>
    <row r="24" spans="1:26">
      <c r="A24" s="27" t="s">
        <v>20</v>
      </c>
      <c r="B24" s="26">
        <v>449264751.14000052</v>
      </c>
      <c r="C24" s="25">
        <v>130662277.23999999</v>
      </c>
      <c r="D24" s="226">
        <f t="shared" si="0"/>
        <v>0.29083580874850967</v>
      </c>
      <c r="E24" s="31">
        <f t="shared" si="1"/>
        <v>2.1429574189318013E-2</v>
      </c>
      <c r="F24" s="62">
        <v>149244141.31999999</v>
      </c>
      <c r="G24" s="213">
        <f t="shared" si="2"/>
        <v>-0.12450648927087815</v>
      </c>
      <c r="H24" s="29">
        <f t="shared" si="3"/>
        <v>0</v>
      </c>
      <c r="I24" s="23">
        <f t="shared" si="4"/>
        <v>0</v>
      </c>
      <c r="J24" s="28">
        <f t="shared" si="5"/>
        <v>6.2686725848836083E-2</v>
      </c>
      <c r="L24" s="27" t="s">
        <v>20</v>
      </c>
      <c r="M24" s="26">
        <f t="shared" si="6"/>
        <v>401192.4050141531</v>
      </c>
      <c r="N24" s="25">
        <f t="shared" si="7"/>
        <v>0</v>
      </c>
      <c r="O24" s="24">
        <f t="shared" si="8"/>
        <v>469434.21429798927</v>
      </c>
      <c r="P24" s="214">
        <f t="shared" si="10"/>
        <v>870626.61931214237</v>
      </c>
      <c r="Q24" s="246">
        <f t="shared" si="9"/>
        <v>2.3252132264426226E-2</v>
      </c>
      <c r="S24" s="22"/>
      <c r="T24" s="22"/>
      <c r="U24" s="22"/>
      <c r="V24" s="22"/>
      <c r="W24" s="22"/>
      <c r="X24" s="22"/>
      <c r="Y24" s="22"/>
      <c r="Z24" s="22"/>
    </row>
    <row r="25" spans="1:26">
      <c r="A25" s="27" t="s">
        <v>21</v>
      </c>
      <c r="B25" s="26">
        <v>12500507</v>
      </c>
      <c r="C25" s="25">
        <v>3648762.03</v>
      </c>
      <c r="D25" s="226">
        <f t="shared" si="0"/>
        <v>0.29188912337715578</v>
      </c>
      <c r="E25" s="31">
        <f t="shared" si="1"/>
        <v>2.1507185278806597E-2</v>
      </c>
      <c r="F25" s="62">
        <v>4417747</v>
      </c>
      <c r="G25" s="213">
        <f t="shared" si="2"/>
        <v>-0.17406722702771349</v>
      </c>
      <c r="H25" s="29">
        <f t="shared" si="3"/>
        <v>0</v>
      </c>
      <c r="I25" s="23">
        <f t="shared" si="4"/>
        <v>0</v>
      </c>
      <c r="J25" s="28">
        <f t="shared" si="5"/>
        <v>1.7505354253249705E-3</v>
      </c>
      <c r="L25" s="27" t="s">
        <v>21</v>
      </c>
      <c r="M25" s="26">
        <f t="shared" si="6"/>
        <v>402645.39607093361</v>
      </c>
      <c r="N25" s="25">
        <f t="shared" si="7"/>
        <v>0</v>
      </c>
      <c r="O25" s="24">
        <f t="shared" si="8"/>
        <v>13109.014880914883</v>
      </c>
      <c r="P25" s="214">
        <f t="shared" si="10"/>
        <v>415754.41095184849</v>
      </c>
      <c r="Q25" s="246">
        <f t="shared" si="9"/>
        <v>1.1103699724468293E-2</v>
      </c>
      <c r="S25" s="22"/>
      <c r="T25" s="22"/>
      <c r="U25" s="22"/>
      <c r="V25" s="22"/>
      <c r="W25" s="22"/>
      <c r="X25" s="22"/>
      <c r="Y25" s="22"/>
      <c r="Z25" s="22"/>
    </row>
    <row r="26" spans="1:26">
      <c r="A26" s="27" t="s">
        <v>22</v>
      </c>
      <c r="B26" s="26">
        <v>796636</v>
      </c>
      <c r="C26" s="25">
        <v>218938</v>
      </c>
      <c r="D26" s="226">
        <f t="shared" si="0"/>
        <v>0.27482815238076108</v>
      </c>
      <c r="E26" s="31">
        <f t="shared" si="1"/>
        <v>2.0250086487284706E-2</v>
      </c>
      <c r="F26" s="62">
        <v>320606.25</v>
      </c>
      <c r="G26" s="213">
        <f t="shared" si="2"/>
        <v>-0.31711250170575278</v>
      </c>
      <c r="H26" s="29">
        <f t="shared" si="3"/>
        <v>0</v>
      </c>
      <c r="I26" s="23">
        <f t="shared" si="4"/>
        <v>0</v>
      </c>
      <c r="J26" s="28">
        <f t="shared" si="5"/>
        <v>1.0503801612674598E-4</v>
      </c>
      <c r="L26" s="27" t="s">
        <v>22</v>
      </c>
      <c r="M26" s="26">
        <f t="shared" si="6"/>
        <v>379110.70130492887</v>
      </c>
      <c r="N26" s="25">
        <f t="shared" si="7"/>
        <v>0</v>
      </c>
      <c r="O26" s="24">
        <f t="shared" si="8"/>
        <v>786.5850051058942</v>
      </c>
      <c r="P26" s="214">
        <f t="shared" si="10"/>
        <v>379897.28631003475</v>
      </c>
      <c r="Q26" s="246">
        <f t="shared" si="9"/>
        <v>1.0146050846867701E-2</v>
      </c>
      <c r="S26" s="22"/>
      <c r="T26" s="22"/>
      <c r="U26" s="22"/>
      <c r="V26" s="22"/>
      <c r="W26" s="22"/>
      <c r="X26" s="22"/>
      <c r="Y26" s="22"/>
      <c r="Z26" s="22"/>
    </row>
    <row r="27" spans="1:26">
      <c r="A27" s="27" t="s">
        <v>23</v>
      </c>
      <c r="B27" s="26">
        <v>1746864</v>
      </c>
      <c r="C27" s="25">
        <v>140414</v>
      </c>
      <c r="D27" s="226">
        <f t="shared" si="0"/>
        <v>8.0380613487941815E-2</v>
      </c>
      <c r="E27" s="31">
        <f t="shared" si="1"/>
        <v>5.92266243807769E-3</v>
      </c>
      <c r="F27" s="62">
        <v>194672</v>
      </c>
      <c r="G27" s="213">
        <f t="shared" si="2"/>
        <v>-0.2787149667132407</v>
      </c>
      <c r="H27" s="29">
        <f t="shared" si="3"/>
        <v>0</v>
      </c>
      <c r="I27" s="23">
        <f t="shared" si="4"/>
        <v>0</v>
      </c>
      <c r="J27" s="28">
        <f t="shared" si="5"/>
        <v>6.7365226668832768E-5</v>
      </c>
      <c r="L27" s="27" t="s">
        <v>23</v>
      </c>
      <c r="M27" s="26">
        <f t="shared" si="6"/>
        <v>110880.74670208812</v>
      </c>
      <c r="N27" s="25">
        <f t="shared" si="7"/>
        <v>0</v>
      </c>
      <c r="O27" s="24">
        <f t="shared" si="8"/>
        <v>504.46951605906247</v>
      </c>
      <c r="P27" s="214">
        <f t="shared" si="10"/>
        <v>111385.21621814718</v>
      </c>
      <c r="Q27" s="246">
        <f t="shared" si="9"/>
        <v>2.9748042643726116E-3</v>
      </c>
      <c r="S27" s="22"/>
      <c r="T27" s="22"/>
      <c r="U27" s="22"/>
      <c r="V27" s="22"/>
      <c r="W27" s="22"/>
      <c r="X27" s="22"/>
      <c r="Y27" s="22"/>
      <c r="Z27" s="22"/>
    </row>
    <row r="28" spans="1:26">
      <c r="A28" s="27" t="s">
        <v>24</v>
      </c>
      <c r="B28" s="26">
        <v>63133792</v>
      </c>
      <c r="C28" s="25">
        <v>9156806</v>
      </c>
      <c r="D28" s="226">
        <f t="shared" si="0"/>
        <v>0.14503811207791859</v>
      </c>
      <c r="E28" s="31">
        <f t="shared" si="1"/>
        <v>1.0686802964280113E-2</v>
      </c>
      <c r="F28" s="62">
        <v>7133102</v>
      </c>
      <c r="G28" s="213">
        <f t="shared" si="2"/>
        <v>0.28370602298971748</v>
      </c>
      <c r="H28" s="29">
        <f t="shared" si="3"/>
        <v>0.28370602298971748</v>
      </c>
      <c r="I28" s="23">
        <f t="shared" si="4"/>
        <v>9.9146206006170037E-2</v>
      </c>
      <c r="J28" s="28">
        <f t="shared" si="5"/>
        <v>4.3930826823003971E-3</v>
      </c>
      <c r="L28" s="27" t="s">
        <v>24</v>
      </c>
      <c r="M28" s="26">
        <f t="shared" si="6"/>
        <v>200072.29939683489</v>
      </c>
      <c r="N28" s="25">
        <f t="shared" si="7"/>
        <v>1113695.6194529939</v>
      </c>
      <c r="O28" s="24">
        <f t="shared" si="8"/>
        <v>32897.926784129217</v>
      </c>
      <c r="P28" s="214">
        <f t="shared" si="10"/>
        <v>1346665.8456339578</v>
      </c>
      <c r="Q28" s="246">
        <f t="shared" si="9"/>
        <v>3.5965879820451137E-2</v>
      </c>
      <c r="S28" s="22"/>
      <c r="T28" s="22"/>
      <c r="U28" s="22"/>
      <c r="V28" s="22"/>
      <c r="W28" s="22"/>
      <c r="X28" s="22"/>
      <c r="Y28" s="22"/>
      <c r="Z28" s="22"/>
    </row>
    <row r="29" spans="1:26">
      <c r="A29" s="27" t="s">
        <v>25</v>
      </c>
      <c r="B29" s="26">
        <v>516795710.3599999</v>
      </c>
      <c r="C29" s="25">
        <v>215375991.11000001</v>
      </c>
      <c r="D29" s="226">
        <f t="shared" si="0"/>
        <v>0.41675266801260619</v>
      </c>
      <c r="E29" s="31">
        <f t="shared" si="1"/>
        <v>3.0707471188649249E-2</v>
      </c>
      <c r="F29" s="62">
        <v>259353547.03</v>
      </c>
      <c r="G29" s="213">
        <f t="shared" si="2"/>
        <v>-0.16956604767357586</v>
      </c>
      <c r="H29" s="29">
        <f t="shared" si="3"/>
        <v>0</v>
      </c>
      <c r="I29" s="23">
        <f t="shared" si="4"/>
        <v>0</v>
      </c>
      <c r="J29" s="28">
        <f t="shared" si="5"/>
        <v>0.10332910151515991</v>
      </c>
      <c r="L29" s="27" t="s">
        <v>25</v>
      </c>
      <c r="M29" s="26">
        <f t="shared" si="6"/>
        <v>574887.96133979887</v>
      </c>
      <c r="N29" s="25">
        <f t="shared" si="7"/>
        <v>0</v>
      </c>
      <c r="O29" s="24">
        <f t="shared" si="8"/>
        <v>773787.67078783212</v>
      </c>
      <c r="P29" s="214">
        <f t="shared" si="10"/>
        <v>1348675.632127631</v>
      </c>
      <c r="Q29" s="246">
        <f t="shared" si="9"/>
        <v>3.6019555897356607E-2</v>
      </c>
      <c r="S29" s="22"/>
      <c r="T29" s="22"/>
      <c r="U29" s="22"/>
      <c r="V29" s="22"/>
      <c r="W29" s="22"/>
      <c r="X29" s="22"/>
      <c r="Y29" s="22"/>
      <c r="Z29" s="22"/>
    </row>
    <row r="30" spans="1:26">
      <c r="A30" s="27" t="s">
        <v>26</v>
      </c>
      <c r="B30" s="26">
        <v>997290</v>
      </c>
      <c r="C30" s="25">
        <v>288216.5</v>
      </c>
      <c r="D30" s="226">
        <f t="shared" si="0"/>
        <v>0.28899968915761715</v>
      </c>
      <c r="E30" s="31">
        <f t="shared" si="1"/>
        <v>2.1294283899023957E-2</v>
      </c>
      <c r="F30" s="62">
        <v>294751</v>
      </c>
      <c r="G30" s="213">
        <f t="shared" si="2"/>
        <v>-2.2169560069346672E-2</v>
      </c>
      <c r="H30" s="29">
        <f t="shared" si="3"/>
        <v>0</v>
      </c>
      <c r="I30" s="23">
        <f t="shared" si="4"/>
        <v>0</v>
      </c>
      <c r="J30" s="28">
        <f t="shared" si="5"/>
        <v>1.3827517093877847E-4</v>
      </c>
      <c r="L30" s="27" t="s">
        <v>26</v>
      </c>
      <c r="M30" s="26">
        <f t="shared" si="6"/>
        <v>398659.57648202148</v>
      </c>
      <c r="N30" s="25">
        <f t="shared" si="7"/>
        <v>0</v>
      </c>
      <c r="O30" s="24">
        <f t="shared" si="8"/>
        <v>1035.4839138208213</v>
      </c>
      <c r="P30" s="214">
        <f t="shared" si="10"/>
        <v>399695.0603958423</v>
      </c>
      <c r="Q30" s="246">
        <f t="shared" si="9"/>
        <v>1.0674796983699733E-2</v>
      </c>
      <c r="S30" s="22"/>
      <c r="T30" s="22"/>
      <c r="U30" s="22"/>
      <c r="V30" s="22"/>
      <c r="W30" s="22"/>
      <c r="X30" s="22"/>
      <c r="Y30" s="22"/>
      <c r="Z30" s="22"/>
    </row>
    <row r="31" spans="1:26">
      <c r="A31" s="27" t="s">
        <v>27</v>
      </c>
      <c r="B31" s="26">
        <v>2347113</v>
      </c>
      <c r="C31" s="25">
        <v>518824</v>
      </c>
      <c r="D31" s="226">
        <f t="shared" si="0"/>
        <v>0.22104772970027434</v>
      </c>
      <c r="E31" s="31">
        <f t="shared" si="1"/>
        <v>1.6287398526941593E-2</v>
      </c>
      <c r="F31" s="62">
        <v>501704</v>
      </c>
      <c r="G31" s="213">
        <f t="shared" si="2"/>
        <v>3.4123706408559551E-2</v>
      </c>
      <c r="H31" s="29">
        <f t="shared" si="3"/>
        <v>3.4123706408559551E-2</v>
      </c>
      <c r="I31" s="23">
        <f t="shared" si="4"/>
        <v>1.1925146987097028E-2</v>
      </c>
      <c r="J31" s="28">
        <f t="shared" si="5"/>
        <v>2.4891176350812948E-4</v>
      </c>
      <c r="L31" s="27" t="s">
        <v>27</v>
      </c>
      <c r="M31" s="26">
        <f t="shared" si="6"/>
        <v>304923.49165317812</v>
      </c>
      <c r="N31" s="25">
        <f t="shared" si="7"/>
        <v>133953.52677475658</v>
      </c>
      <c r="O31" s="24">
        <f t="shared" si="8"/>
        <v>1863.9942754983622</v>
      </c>
      <c r="P31" s="214">
        <f t="shared" si="10"/>
        <v>440741.01270343311</v>
      </c>
      <c r="Q31" s="246">
        <f t="shared" si="9"/>
        <v>1.1771025712301533E-2</v>
      </c>
      <c r="S31" s="22"/>
      <c r="T31" s="22"/>
      <c r="U31" s="22"/>
      <c r="V31" s="22"/>
      <c r="W31" s="22"/>
      <c r="X31" s="22"/>
      <c r="Y31" s="22"/>
      <c r="Z31" s="22"/>
    </row>
    <row r="32" spans="1:26">
      <c r="A32" s="27" t="s">
        <v>28</v>
      </c>
      <c r="B32" s="26">
        <v>702996</v>
      </c>
      <c r="C32" s="25">
        <v>336929</v>
      </c>
      <c r="D32" s="226">
        <f t="shared" si="0"/>
        <v>0.47927584225230302</v>
      </c>
      <c r="E32" s="31">
        <f t="shared" si="1"/>
        <v>3.531434888602325E-2</v>
      </c>
      <c r="F32" s="62">
        <v>314751</v>
      </c>
      <c r="G32" s="213">
        <f t="shared" si="2"/>
        <v>7.0462047777449577E-2</v>
      </c>
      <c r="H32" s="29">
        <f t="shared" si="3"/>
        <v>7.0462047777449577E-2</v>
      </c>
      <c r="I32" s="23">
        <f t="shared" si="4"/>
        <v>2.4624238255290091E-2</v>
      </c>
      <c r="J32" s="28">
        <f t="shared" si="5"/>
        <v>1.6164555141441137E-4</v>
      </c>
      <c r="L32" s="27" t="s">
        <v>28</v>
      </c>
      <c r="M32" s="26">
        <f t="shared" si="6"/>
        <v>661135.32802507968</v>
      </c>
      <c r="N32" s="25">
        <f t="shared" si="7"/>
        <v>276600.6626171532</v>
      </c>
      <c r="O32" s="24">
        <f t="shared" si="8"/>
        <v>1210.4947482178691</v>
      </c>
      <c r="P32" s="214">
        <f t="shared" si="10"/>
        <v>938946.48539045069</v>
      </c>
      <c r="Q32" s="246">
        <f t="shared" si="9"/>
        <v>2.507677502988153E-2</v>
      </c>
      <c r="S32" s="22"/>
      <c r="T32" s="22"/>
      <c r="U32" s="22"/>
      <c r="V32" s="22"/>
      <c r="W32" s="22"/>
      <c r="X32" s="22"/>
      <c r="Y32" s="22"/>
      <c r="Z32" s="22"/>
    </row>
    <row r="33" spans="1:26">
      <c r="A33" s="27" t="s">
        <v>29</v>
      </c>
      <c r="B33" s="26">
        <v>1978005</v>
      </c>
      <c r="C33" s="25">
        <v>629171</v>
      </c>
      <c r="D33" s="226">
        <f t="shared" si="0"/>
        <v>0.31808362466222279</v>
      </c>
      <c r="E33" s="31">
        <f t="shared" si="1"/>
        <v>2.3437267448041563E-2</v>
      </c>
      <c r="F33" s="62">
        <v>586273</v>
      </c>
      <c r="G33" s="213">
        <f t="shared" si="2"/>
        <v>7.3170690105121672E-2</v>
      </c>
      <c r="H33" s="29">
        <f t="shared" si="3"/>
        <v>7.3170690105121672E-2</v>
      </c>
      <c r="I33" s="23">
        <f t="shared" si="4"/>
        <v>2.5570822354515022E-2</v>
      </c>
      <c r="J33" s="28">
        <f t="shared" si="5"/>
        <v>3.0185200213978794E-4</v>
      </c>
      <c r="L33" s="27" t="s">
        <v>29</v>
      </c>
      <c r="M33" s="26">
        <f t="shared" si="6"/>
        <v>438779.30617616995</v>
      </c>
      <c r="N33" s="25">
        <f t="shared" si="7"/>
        <v>287233.51088453986</v>
      </c>
      <c r="O33" s="24">
        <f t="shared" si="8"/>
        <v>2260.4411945275856</v>
      </c>
      <c r="P33" s="214">
        <f t="shared" si="10"/>
        <v>728273.25825523736</v>
      </c>
      <c r="Q33" s="246">
        <f t="shared" si="9"/>
        <v>1.9450250830803244E-2</v>
      </c>
      <c r="S33" s="22"/>
      <c r="T33" s="22"/>
      <c r="U33" s="22"/>
      <c r="V33" s="22"/>
      <c r="W33" s="22"/>
      <c r="X33" s="22"/>
      <c r="Y33" s="22"/>
      <c r="Z33" s="22"/>
    </row>
    <row r="34" spans="1:26">
      <c r="A34" s="27" t="s">
        <v>30</v>
      </c>
      <c r="B34" s="26">
        <v>579083</v>
      </c>
      <c r="C34" s="25">
        <v>112915</v>
      </c>
      <c r="D34" s="226">
        <f t="shared" si="0"/>
        <v>0.19498931932037375</v>
      </c>
      <c r="E34" s="31">
        <f t="shared" si="1"/>
        <v>1.4367343906106889E-2</v>
      </c>
      <c r="F34" s="62">
        <v>107675</v>
      </c>
      <c r="G34" s="213">
        <f t="shared" si="2"/>
        <v>4.866496401207332E-2</v>
      </c>
      <c r="H34" s="29">
        <f t="shared" si="3"/>
        <v>4.866496401207332E-2</v>
      </c>
      <c r="I34" s="23">
        <f t="shared" si="4"/>
        <v>1.7006852714574711E-2</v>
      </c>
      <c r="J34" s="28">
        <f t="shared" si="5"/>
        <v>5.4172266079673339E-5</v>
      </c>
      <c r="L34" s="27" t="s">
        <v>30</v>
      </c>
      <c r="M34" s="26">
        <f t="shared" si="6"/>
        <v>268977.31165510847</v>
      </c>
      <c r="N34" s="25">
        <f t="shared" si="7"/>
        <v>191035.62437603934</v>
      </c>
      <c r="O34" s="24">
        <f t="shared" si="8"/>
        <v>405.67304831291068</v>
      </c>
      <c r="P34" s="214">
        <f t="shared" si="10"/>
        <v>460418.60907946073</v>
      </c>
      <c r="Q34" s="246">
        <f t="shared" si="9"/>
        <v>1.2296562220641793E-2</v>
      </c>
      <c r="S34" s="22"/>
      <c r="T34" s="22"/>
      <c r="U34" s="22"/>
      <c r="V34" s="22"/>
      <c r="W34" s="22"/>
      <c r="X34" s="22"/>
      <c r="Y34" s="22"/>
      <c r="Z34" s="22"/>
    </row>
    <row r="35" spans="1:26">
      <c r="A35" s="27" t="s">
        <v>31</v>
      </c>
      <c r="B35" s="26"/>
      <c r="C35" s="25"/>
      <c r="D35" s="226">
        <f t="shared" si="0"/>
        <v>0</v>
      </c>
      <c r="E35" s="31">
        <f t="shared" si="1"/>
        <v>0</v>
      </c>
      <c r="F35" s="62">
        <v>0</v>
      </c>
      <c r="G35" s="213">
        <f t="shared" si="2"/>
        <v>0</v>
      </c>
      <c r="H35" s="29">
        <f t="shared" si="3"/>
        <v>0</v>
      </c>
      <c r="I35" s="23">
        <f t="shared" si="4"/>
        <v>0</v>
      </c>
      <c r="J35" s="28">
        <f t="shared" si="5"/>
        <v>0</v>
      </c>
      <c r="L35" s="27" t="s">
        <v>31</v>
      </c>
      <c r="M35" s="26">
        <f t="shared" si="6"/>
        <v>0</v>
      </c>
      <c r="N35" s="25">
        <f t="shared" si="7"/>
        <v>0</v>
      </c>
      <c r="O35" s="24">
        <f t="shared" si="8"/>
        <v>0</v>
      </c>
      <c r="P35" s="214">
        <f t="shared" si="10"/>
        <v>0</v>
      </c>
      <c r="Q35" s="246">
        <f t="shared" si="9"/>
        <v>0</v>
      </c>
      <c r="S35" s="22"/>
      <c r="T35" s="22"/>
      <c r="U35" s="22"/>
      <c r="V35" s="22"/>
      <c r="W35" s="22"/>
      <c r="X35" s="22"/>
      <c r="Y35" s="22"/>
      <c r="Z35" s="22"/>
    </row>
    <row r="36" spans="1:26">
      <c r="A36" s="27" t="s">
        <v>32</v>
      </c>
      <c r="B36" s="26">
        <v>3788861</v>
      </c>
      <c r="C36" s="25">
        <v>1194083</v>
      </c>
      <c r="D36" s="226">
        <f t="shared" si="0"/>
        <v>0.3151561907391166</v>
      </c>
      <c r="E36" s="31">
        <f t="shared" si="1"/>
        <v>2.3221566146645844E-2</v>
      </c>
      <c r="F36" s="62">
        <v>1383880</v>
      </c>
      <c r="G36" s="213">
        <f t="shared" si="2"/>
        <v>-0.13714845217793448</v>
      </c>
      <c r="H36" s="29">
        <f t="shared" si="3"/>
        <v>0</v>
      </c>
      <c r="I36" s="23">
        <f t="shared" si="4"/>
        <v>0</v>
      </c>
      <c r="J36" s="28">
        <f t="shared" si="5"/>
        <v>5.7287501215263321E-4</v>
      </c>
      <c r="L36" s="27" t="s">
        <v>32</v>
      </c>
      <c r="M36" s="26">
        <f t="shared" si="6"/>
        <v>434741.06803353957</v>
      </c>
      <c r="N36" s="25">
        <f t="shared" si="7"/>
        <v>0</v>
      </c>
      <c r="O36" s="24">
        <f t="shared" si="8"/>
        <v>4290.0171859241491</v>
      </c>
      <c r="P36" s="214">
        <f t="shared" si="10"/>
        <v>439031.08521946374</v>
      </c>
      <c r="Q36" s="246">
        <f t="shared" si="9"/>
        <v>1.1725358075753449E-2</v>
      </c>
      <c r="S36" s="22"/>
      <c r="T36" s="22"/>
      <c r="U36" s="22"/>
      <c r="V36" s="22"/>
      <c r="W36" s="22"/>
      <c r="X36" s="22"/>
      <c r="Y36" s="22"/>
      <c r="Z36" s="22"/>
    </row>
    <row r="37" spans="1:26">
      <c r="A37" s="27" t="s">
        <v>33</v>
      </c>
      <c r="B37" s="26">
        <v>39384069</v>
      </c>
      <c r="C37" s="25">
        <v>10280239</v>
      </c>
      <c r="D37" s="226">
        <f t="shared" si="0"/>
        <v>0.26102531457579969</v>
      </c>
      <c r="E37" s="31">
        <f t="shared" si="1"/>
        <v>1.9233055819577908E-2</v>
      </c>
      <c r="F37" s="62">
        <v>10865396</v>
      </c>
      <c r="G37" s="213">
        <f t="shared" si="2"/>
        <v>-5.385510109341618E-2</v>
      </c>
      <c r="H37" s="29">
        <f t="shared" si="3"/>
        <v>0</v>
      </c>
      <c r="I37" s="23">
        <f t="shared" si="4"/>
        <v>0</v>
      </c>
      <c r="J37" s="28">
        <f t="shared" si="5"/>
        <v>4.9320625467886023E-3</v>
      </c>
      <c r="L37" s="27" t="s">
        <v>33</v>
      </c>
      <c r="M37" s="26">
        <f t="shared" si="6"/>
        <v>360070.42659177905</v>
      </c>
      <c r="N37" s="25">
        <f t="shared" si="7"/>
        <v>0</v>
      </c>
      <c r="O37" s="24">
        <f t="shared" si="8"/>
        <v>36934.117632867812</v>
      </c>
      <c r="P37" s="214">
        <f t="shared" si="10"/>
        <v>397004.54422464687</v>
      </c>
      <c r="Q37" s="246">
        <f t="shared" si="9"/>
        <v>1.0602940419146676E-2</v>
      </c>
      <c r="S37" s="22"/>
      <c r="T37" s="22"/>
      <c r="U37" s="22"/>
      <c r="V37" s="22"/>
      <c r="W37" s="22"/>
      <c r="X37" s="22"/>
      <c r="Y37" s="22"/>
      <c r="Z37" s="22"/>
    </row>
    <row r="38" spans="1:26">
      <c r="A38" s="27" t="s">
        <v>34</v>
      </c>
      <c r="B38" s="26">
        <v>2191945</v>
      </c>
      <c r="C38" s="25">
        <v>940947</v>
      </c>
      <c r="D38" s="226">
        <f t="shared" si="0"/>
        <v>0.42927491337601992</v>
      </c>
      <c r="E38" s="31">
        <f t="shared" si="1"/>
        <v>3.1630144318848842E-2</v>
      </c>
      <c r="F38" s="62">
        <v>1126052</v>
      </c>
      <c r="G38" s="213">
        <f t="shared" si="2"/>
        <v>-0.16438406041639286</v>
      </c>
      <c r="H38" s="29">
        <f t="shared" si="3"/>
        <v>0</v>
      </c>
      <c r="I38" s="23">
        <f t="shared" si="4"/>
        <v>0</v>
      </c>
      <c r="J38" s="28">
        <f t="shared" si="5"/>
        <v>4.5143011336731516E-4</v>
      </c>
      <c r="L38" s="27" t="s">
        <v>34</v>
      </c>
      <c r="M38" s="26">
        <f t="shared" si="6"/>
        <v>592161.72743876465</v>
      </c>
      <c r="N38" s="25">
        <f t="shared" si="7"/>
        <v>0</v>
      </c>
      <c r="O38" s="24">
        <f t="shared" si="8"/>
        <v>3380.5680183402419</v>
      </c>
      <c r="P38" s="214">
        <f t="shared" si="10"/>
        <v>595542.29545710492</v>
      </c>
      <c r="Q38" s="246">
        <f t="shared" si="9"/>
        <v>1.5905358182097887E-2</v>
      </c>
      <c r="S38" s="22"/>
      <c r="T38" s="22"/>
      <c r="U38" s="22"/>
      <c r="V38" s="22"/>
      <c r="W38" s="22"/>
      <c r="X38" s="22"/>
      <c r="Y38" s="22"/>
      <c r="Z38" s="22"/>
    </row>
    <row r="39" spans="1:26">
      <c r="A39" s="27" t="s">
        <v>35</v>
      </c>
      <c r="B39" s="26">
        <v>739738</v>
      </c>
      <c r="C39" s="25">
        <v>301669</v>
      </c>
      <c r="D39" s="226">
        <f t="shared" si="0"/>
        <v>0.40780519589368125</v>
      </c>
      <c r="E39" s="31">
        <f t="shared" si="1"/>
        <v>3.0048197083426677E-2</v>
      </c>
      <c r="F39" s="62">
        <v>319251</v>
      </c>
      <c r="G39" s="213">
        <f t="shared" si="2"/>
        <v>-5.5072654431779333E-2</v>
      </c>
      <c r="H39" s="29">
        <f t="shared" si="3"/>
        <v>0</v>
      </c>
      <c r="I39" s="23">
        <f t="shared" si="4"/>
        <v>0</v>
      </c>
      <c r="J39" s="28">
        <f t="shared" si="5"/>
        <v>1.4472916207757143E-4</v>
      </c>
      <c r="L39" s="27" t="s">
        <v>35</v>
      </c>
      <c r="M39" s="26">
        <f t="shared" si="6"/>
        <v>562545.40327022981</v>
      </c>
      <c r="N39" s="25">
        <f t="shared" si="7"/>
        <v>0</v>
      </c>
      <c r="O39" s="24">
        <f t="shared" si="8"/>
        <v>1083.8151070407605</v>
      </c>
      <c r="P39" s="214">
        <f t="shared" si="10"/>
        <v>563629.21837727062</v>
      </c>
      <c r="Q39" s="246">
        <f t="shared" si="9"/>
        <v>1.5053044374128854E-2</v>
      </c>
      <c r="S39" s="22"/>
      <c r="T39" s="22"/>
      <c r="U39" s="22"/>
      <c r="V39" s="22"/>
      <c r="W39" s="22"/>
      <c r="X39" s="22"/>
      <c r="Y39" s="22"/>
      <c r="Z39" s="22"/>
    </row>
    <row r="40" spans="1:26">
      <c r="A40" s="27" t="s">
        <v>36</v>
      </c>
      <c r="B40" s="26">
        <v>841795</v>
      </c>
      <c r="C40" s="25">
        <v>64774</v>
      </c>
      <c r="D40" s="226">
        <f t="shared" si="0"/>
        <v>7.6947475335443896E-2</v>
      </c>
      <c r="E40" s="31">
        <f t="shared" si="1"/>
        <v>5.6696994722802083E-3</v>
      </c>
      <c r="F40" s="62">
        <v>69817</v>
      </c>
      <c r="G40" s="213">
        <f t="shared" si="2"/>
        <v>-7.2231691421860034E-2</v>
      </c>
      <c r="H40" s="29">
        <f t="shared" si="3"/>
        <v>0</v>
      </c>
      <c r="I40" s="23">
        <f t="shared" si="4"/>
        <v>0</v>
      </c>
      <c r="J40" s="28">
        <f t="shared" si="5"/>
        <v>3.1076069282599838E-5</v>
      </c>
      <c r="L40" s="27" t="s">
        <v>36</v>
      </c>
      <c r="M40" s="26">
        <f t="shared" si="6"/>
        <v>106144.91668833111</v>
      </c>
      <c r="N40" s="25">
        <f t="shared" si="7"/>
        <v>0</v>
      </c>
      <c r="O40" s="24">
        <f t="shared" si="8"/>
        <v>232.71545880901985</v>
      </c>
      <c r="P40" s="214">
        <f t="shared" si="10"/>
        <v>106377.63214714013</v>
      </c>
      <c r="Q40" s="246">
        <f t="shared" si="9"/>
        <v>2.8410649499966238E-3</v>
      </c>
      <c r="S40" s="22"/>
      <c r="T40" s="22"/>
      <c r="U40" s="22"/>
      <c r="V40" s="22"/>
      <c r="W40" s="22"/>
      <c r="X40" s="22"/>
      <c r="Y40" s="22"/>
      <c r="Z40" s="22"/>
    </row>
    <row r="41" spans="1:26">
      <c r="A41" s="27" t="s">
        <v>37</v>
      </c>
      <c r="B41" s="26">
        <v>4742394</v>
      </c>
      <c r="C41" s="25">
        <v>1105076</v>
      </c>
      <c r="D41" s="226">
        <f t="shared" si="0"/>
        <v>0.23302070641958469</v>
      </c>
      <c r="E41" s="31">
        <f t="shared" si="1"/>
        <v>1.7169600048059317E-2</v>
      </c>
      <c r="F41" s="62">
        <v>875732</v>
      </c>
      <c r="G41" s="213">
        <f t="shared" si="2"/>
        <v>0.26188834026848395</v>
      </c>
      <c r="H41" s="29">
        <f t="shared" si="3"/>
        <v>0.26188834026848395</v>
      </c>
      <c r="I41" s="23">
        <f t="shared" si="4"/>
        <v>9.1521621787402585E-2</v>
      </c>
      <c r="J41" s="28">
        <f t="shared" si="5"/>
        <v>5.301728832330611E-4</v>
      </c>
      <c r="L41" s="27" t="s">
        <v>37</v>
      </c>
      <c r="M41" s="26">
        <f t="shared" si="6"/>
        <v>321439.57110662747</v>
      </c>
      <c r="N41" s="25">
        <f t="shared" si="7"/>
        <v>1028049.7194569487</v>
      </c>
      <c r="O41" s="24">
        <f t="shared" si="8"/>
        <v>3970.23911382401</v>
      </c>
      <c r="P41" s="214">
        <f t="shared" si="10"/>
        <v>1353459.5296774001</v>
      </c>
      <c r="Q41" s="246">
        <f t="shared" si="9"/>
        <v>3.6147321136897045E-2</v>
      </c>
      <c r="S41" s="22"/>
      <c r="T41" s="22"/>
      <c r="U41" s="22"/>
      <c r="V41" s="22"/>
      <c r="W41" s="22"/>
      <c r="X41" s="22"/>
      <c r="Y41" s="22"/>
      <c r="Z41" s="22"/>
    </row>
    <row r="42" spans="1:26">
      <c r="A42" s="27" t="s">
        <v>38</v>
      </c>
      <c r="B42" s="26">
        <v>59084249</v>
      </c>
      <c r="C42" s="25">
        <v>16891683.199999999</v>
      </c>
      <c r="D42" s="226">
        <f t="shared" si="0"/>
        <v>0.2858914767622755</v>
      </c>
      <c r="E42" s="31">
        <f t="shared" si="1"/>
        <v>2.1065262347624389E-2</v>
      </c>
      <c r="F42" s="62">
        <v>15135193.17</v>
      </c>
      <c r="G42" s="213">
        <f t="shared" si="2"/>
        <v>0.1160533605531775</v>
      </c>
      <c r="H42" s="29">
        <f t="shared" si="3"/>
        <v>0.1160533605531775</v>
      </c>
      <c r="I42" s="23">
        <f t="shared" si="4"/>
        <v>4.0556947899307347E-2</v>
      </c>
      <c r="J42" s="28">
        <f t="shared" si="5"/>
        <v>8.1039787171230393E-3</v>
      </c>
      <c r="L42" s="27" t="s">
        <v>38</v>
      </c>
      <c r="M42" s="26">
        <f t="shared" si="6"/>
        <v>394371.96412937541</v>
      </c>
      <c r="N42" s="25">
        <f t="shared" si="7"/>
        <v>455570.58644312632</v>
      </c>
      <c r="O42" s="24">
        <f t="shared" si="8"/>
        <v>60687.248061639126</v>
      </c>
      <c r="P42" s="214">
        <f t="shared" si="10"/>
        <v>910629.79863414087</v>
      </c>
      <c r="Q42" s="246">
        <f t="shared" si="9"/>
        <v>2.4320511287029004E-2</v>
      </c>
      <c r="S42" s="22"/>
      <c r="T42" s="22"/>
      <c r="U42" s="22"/>
      <c r="V42" s="22"/>
      <c r="W42" s="22"/>
      <c r="X42" s="22"/>
      <c r="Y42" s="22"/>
      <c r="Z42" s="22"/>
    </row>
    <row r="43" spans="1:26">
      <c r="A43" s="27" t="s">
        <v>39</v>
      </c>
      <c r="B43" s="26"/>
      <c r="C43" s="25"/>
      <c r="D43" s="226">
        <f t="shared" si="0"/>
        <v>0</v>
      </c>
      <c r="E43" s="31">
        <f t="shared" si="1"/>
        <v>0</v>
      </c>
      <c r="F43" s="62">
        <v>0</v>
      </c>
      <c r="G43" s="213">
        <f t="shared" si="2"/>
        <v>0</v>
      </c>
      <c r="H43" s="29">
        <f t="shared" si="3"/>
        <v>0</v>
      </c>
      <c r="I43" s="23">
        <f t="shared" si="4"/>
        <v>0</v>
      </c>
      <c r="J43" s="28">
        <f t="shared" si="5"/>
        <v>0</v>
      </c>
      <c r="L43" s="27" t="s">
        <v>39</v>
      </c>
      <c r="M43" s="26">
        <f t="shared" si="6"/>
        <v>0</v>
      </c>
      <c r="N43" s="25">
        <f t="shared" si="7"/>
        <v>0</v>
      </c>
      <c r="O43" s="24">
        <f t="shared" si="8"/>
        <v>0</v>
      </c>
      <c r="P43" s="214">
        <f t="shared" si="10"/>
        <v>0</v>
      </c>
      <c r="Q43" s="246">
        <f t="shared" si="9"/>
        <v>0</v>
      </c>
      <c r="S43" s="22"/>
      <c r="T43" s="22"/>
      <c r="U43" s="22"/>
      <c r="V43" s="22"/>
      <c r="W43" s="22"/>
      <c r="X43" s="22"/>
      <c r="Y43" s="22"/>
      <c r="Z43" s="22"/>
    </row>
    <row r="44" spans="1:26">
      <c r="A44" s="27" t="s">
        <v>40</v>
      </c>
      <c r="B44" s="26">
        <v>1346236</v>
      </c>
      <c r="C44" s="25">
        <v>451420</v>
      </c>
      <c r="D44" s="226">
        <f t="shared" si="0"/>
        <v>0.33532010732145034</v>
      </c>
      <c r="E44" s="31">
        <f t="shared" si="1"/>
        <v>2.4707298416711626E-2</v>
      </c>
      <c r="F44" s="62">
        <v>468889</v>
      </c>
      <c r="G44" s="213">
        <f t="shared" si="2"/>
        <v>-3.7256152308968615E-2</v>
      </c>
      <c r="H44" s="29">
        <f t="shared" si="3"/>
        <v>0</v>
      </c>
      <c r="I44" s="23">
        <f t="shared" si="4"/>
        <v>0</v>
      </c>
      <c r="J44" s="28">
        <f t="shared" si="5"/>
        <v>2.1657392156654244E-4</v>
      </c>
      <c r="L44" s="27" t="s">
        <v>40</v>
      </c>
      <c r="M44" s="26">
        <f t="shared" si="6"/>
        <v>462556.10987099929</v>
      </c>
      <c r="N44" s="25">
        <f t="shared" si="7"/>
        <v>0</v>
      </c>
      <c r="O44" s="24">
        <f t="shared" si="8"/>
        <v>1621.8299381784011</v>
      </c>
      <c r="P44" s="214">
        <f t="shared" si="10"/>
        <v>464177.93980917771</v>
      </c>
      <c r="Q44" s="246">
        <f t="shared" si="9"/>
        <v>1.2396963992669121E-2</v>
      </c>
      <c r="S44" s="22"/>
      <c r="T44" s="22"/>
      <c r="U44" s="22"/>
      <c r="V44" s="22"/>
      <c r="W44" s="22"/>
      <c r="X44" s="22"/>
      <c r="Y44" s="22"/>
      <c r="Z44" s="22"/>
    </row>
    <row r="45" spans="1:26">
      <c r="A45" s="27" t="s">
        <v>41</v>
      </c>
      <c r="B45" s="26">
        <v>105243330.84</v>
      </c>
      <c r="C45" s="25">
        <v>17252658</v>
      </c>
      <c r="D45" s="226">
        <f t="shared" si="0"/>
        <v>0.16393112857886435</v>
      </c>
      <c r="E45" s="31">
        <f t="shared" si="1"/>
        <v>1.2078891856322714E-2</v>
      </c>
      <c r="F45" s="62">
        <v>15857010</v>
      </c>
      <c r="G45" s="213">
        <f t="shared" si="2"/>
        <v>8.8014575257252092E-2</v>
      </c>
      <c r="H45" s="29">
        <f t="shared" si="3"/>
        <v>8.8014575257252092E-2</v>
      </c>
      <c r="I45" s="23">
        <f t="shared" si="4"/>
        <v>3.0758286757688415E-2</v>
      </c>
      <c r="J45" s="28">
        <f t="shared" si="5"/>
        <v>8.277160516827746E-3</v>
      </c>
      <c r="L45" s="27" t="s">
        <v>41</v>
      </c>
      <c r="M45" s="26">
        <f t="shared" si="6"/>
        <v>226134.20271129513</v>
      </c>
      <c r="N45" s="25">
        <f t="shared" si="7"/>
        <v>345503.58106274734</v>
      </c>
      <c r="O45" s="24">
        <f t="shared" si="8"/>
        <v>61984.132864190993</v>
      </c>
      <c r="P45" s="214">
        <f t="shared" si="10"/>
        <v>633621.91663823347</v>
      </c>
      <c r="Q45" s="246">
        <f t="shared" si="9"/>
        <v>1.692236405883343E-2</v>
      </c>
      <c r="S45" s="22"/>
      <c r="T45" s="22"/>
      <c r="U45" s="22"/>
      <c r="V45" s="22"/>
      <c r="W45" s="22"/>
      <c r="X45" s="22"/>
      <c r="Y45" s="22"/>
      <c r="Z45" s="22"/>
    </row>
    <row r="46" spans="1:26">
      <c r="A46" s="27" t="s">
        <v>42</v>
      </c>
      <c r="B46" s="26">
        <v>7778604</v>
      </c>
      <c r="C46" s="25">
        <v>1075933</v>
      </c>
      <c r="D46" s="226">
        <f t="shared" si="0"/>
        <v>0.13831954936901275</v>
      </c>
      <c r="E46" s="31">
        <f t="shared" si="1"/>
        <v>1.0191760972595446E-2</v>
      </c>
      <c r="F46" s="62">
        <v>1139783</v>
      </c>
      <c r="G46" s="213">
        <f t="shared" si="2"/>
        <v>-5.6019435278469643E-2</v>
      </c>
      <c r="H46" s="29">
        <f t="shared" si="3"/>
        <v>0</v>
      </c>
      <c r="I46" s="23">
        <f t="shared" si="4"/>
        <v>0</v>
      </c>
      <c r="J46" s="28">
        <f t="shared" si="5"/>
        <v>5.1619119479166787E-4</v>
      </c>
      <c r="L46" s="27" t="s">
        <v>42</v>
      </c>
      <c r="M46" s="26">
        <f t="shared" si="6"/>
        <v>190804.40235546636</v>
      </c>
      <c r="N46" s="25">
        <f t="shared" si="7"/>
        <v>0</v>
      </c>
      <c r="O46" s="24">
        <f t="shared" si="8"/>
        <v>3865.536198826152</v>
      </c>
      <c r="P46" s="214">
        <f t="shared" si="10"/>
        <v>194669.93855429252</v>
      </c>
      <c r="Q46" s="246">
        <f t="shared" si="9"/>
        <v>5.1991187252560566E-3</v>
      </c>
      <c r="S46" s="22"/>
      <c r="T46" s="22"/>
      <c r="U46" s="22"/>
      <c r="V46" s="22"/>
      <c r="W46" s="22"/>
      <c r="X46" s="22"/>
      <c r="Y46" s="22"/>
      <c r="Z46" s="22"/>
    </row>
    <row r="47" spans="1:26">
      <c r="A47" s="27" t="s">
        <v>43</v>
      </c>
      <c r="B47" s="26">
        <v>938475</v>
      </c>
      <c r="C47" s="25">
        <v>222448</v>
      </c>
      <c r="D47" s="226">
        <f t="shared" si="0"/>
        <v>0.23703135405844589</v>
      </c>
      <c r="E47" s="31">
        <f t="shared" si="1"/>
        <v>1.7465115485082096E-2</v>
      </c>
      <c r="F47" s="62">
        <v>622808</v>
      </c>
      <c r="G47" s="213">
        <f t="shared" si="2"/>
        <v>-0.64283053525324019</v>
      </c>
      <c r="H47" s="29">
        <f t="shared" si="3"/>
        <v>0</v>
      </c>
      <c r="I47" s="23">
        <f t="shared" si="4"/>
        <v>0</v>
      </c>
      <c r="J47" s="28">
        <f t="shared" si="5"/>
        <v>1.0672197887695325E-4</v>
      </c>
      <c r="L47" s="27" t="s">
        <v>43</v>
      </c>
      <c r="M47" s="26">
        <f t="shared" si="6"/>
        <v>326972.04449366633</v>
      </c>
      <c r="N47" s="25">
        <f t="shared" si="7"/>
        <v>0</v>
      </c>
      <c r="O47" s="24">
        <f t="shared" si="8"/>
        <v>799.19548555205563</v>
      </c>
      <c r="P47" s="214">
        <f t="shared" si="10"/>
        <v>327771.2399792184</v>
      </c>
      <c r="Q47" s="246">
        <f t="shared" si="9"/>
        <v>8.7539021383164391E-3</v>
      </c>
      <c r="S47" s="22"/>
      <c r="T47" s="22"/>
      <c r="U47" s="22"/>
      <c r="V47" s="22"/>
      <c r="W47" s="22"/>
      <c r="X47" s="22"/>
      <c r="Y47" s="22"/>
      <c r="Z47" s="22"/>
    </row>
    <row r="48" spans="1:26">
      <c r="A48" s="27" t="s">
        <v>44</v>
      </c>
      <c r="B48" s="26">
        <v>19310735</v>
      </c>
      <c r="C48" s="25">
        <v>7881801</v>
      </c>
      <c r="D48" s="226">
        <f t="shared" si="0"/>
        <v>0.4081564476960613</v>
      </c>
      <c r="E48" s="31">
        <f t="shared" si="1"/>
        <v>3.0074078272509359E-2</v>
      </c>
      <c r="F48" s="62">
        <v>9313018</v>
      </c>
      <c r="G48" s="213">
        <f t="shared" si="2"/>
        <v>-0.15367918326798036</v>
      </c>
      <c r="H48" s="29">
        <f t="shared" si="3"/>
        <v>0</v>
      </c>
      <c r="I48" s="23">
        <f t="shared" si="4"/>
        <v>0</v>
      </c>
      <c r="J48" s="28">
        <f t="shared" si="5"/>
        <v>3.7813844126912757E-3</v>
      </c>
      <c r="L48" s="27" t="s">
        <v>44</v>
      </c>
      <c r="M48" s="26">
        <f t="shared" si="6"/>
        <v>563029.93629925675</v>
      </c>
      <c r="N48" s="25">
        <f t="shared" si="7"/>
        <v>0</v>
      </c>
      <c r="O48" s="24">
        <f t="shared" si="8"/>
        <v>28317.17874388476</v>
      </c>
      <c r="P48" s="214">
        <f t="shared" si="10"/>
        <v>591347.11504314153</v>
      </c>
      <c r="Q48" s="246">
        <f t="shared" si="9"/>
        <v>1.5793316018792938E-2</v>
      </c>
      <c r="S48" s="22"/>
      <c r="T48" s="22"/>
      <c r="U48" s="22"/>
      <c r="V48" s="22"/>
      <c r="W48" s="22"/>
      <c r="X48" s="22"/>
      <c r="Y48" s="22"/>
      <c r="Z48" s="22"/>
    </row>
    <row r="49" spans="1:26">
      <c r="A49" s="27" t="s">
        <v>45</v>
      </c>
      <c r="B49" s="26">
        <v>125378961.84</v>
      </c>
      <c r="C49" s="25">
        <v>19038713.890000001</v>
      </c>
      <c r="D49" s="226">
        <f t="shared" si="0"/>
        <v>0.15184935024662188</v>
      </c>
      <c r="E49" s="31">
        <f t="shared" si="1"/>
        <v>1.1188673536151671E-2</v>
      </c>
      <c r="F49" s="62">
        <v>20380807</v>
      </c>
      <c r="G49" s="213">
        <f t="shared" si="2"/>
        <v>-6.5850832599513853E-2</v>
      </c>
      <c r="H49" s="29">
        <f t="shared" si="3"/>
        <v>0</v>
      </c>
      <c r="I49" s="23">
        <f t="shared" si="4"/>
        <v>0</v>
      </c>
      <c r="J49" s="28">
        <f t="shared" si="5"/>
        <v>9.1340413112859474E-3</v>
      </c>
      <c r="L49" s="27" t="s">
        <v>45</v>
      </c>
      <c r="M49" s="26">
        <f t="shared" si="6"/>
        <v>209468.0372662016</v>
      </c>
      <c r="N49" s="25">
        <f t="shared" si="7"/>
        <v>0</v>
      </c>
      <c r="O49" s="24">
        <f t="shared" si="8"/>
        <v>68400.948498548954</v>
      </c>
      <c r="P49" s="214">
        <f t="shared" si="10"/>
        <v>277868.98576475057</v>
      </c>
      <c r="Q49" s="246">
        <f t="shared" si="9"/>
        <v>7.4211450303330257E-3</v>
      </c>
      <c r="S49" s="22"/>
      <c r="T49" s="22"/>
      <c r="U49" s="22"/>
      <c r="V49" s="22"/>
      <c r="W49" s="22"/>
      <c r="X49" s="22"/>
      <c r="Y49" s="22"/>
      <c r="Z49" s="22"/>
    </row>
    <row r="50" spans="1:26">
      <c r="A50" s="27" t="s">
        <v>46</v>
      </c>
      <c r="B50" s="26">
        <v>658439418</v>
      </c>
      <c r="C50" s="25">
        <v>306694612.58999997</v>
      </c>
      <c r="D50" s="226">
        <f t="shared" si="0"/>
        <v>0.46579017629530794</v>
      </c>
      <c r="E50" s="31">
        <f t="shared" si="1"/>
        <v>3.4320688303575229E-2</v>
      </c>
      <c r="F50" s="62">
        <v>291911120</v>
      </c>
      <c r="G50" s="213">
        <f t="shared" si="2"/>
        <v>5.0643814425431977E-2</v>
      </c>
      <c r="H50" s="29">
        <f t="shared" si="3"/>
        <v>5.0643814425431977E-2</v>
      </c>
      <c r="I50" s="23">
        <f t="shared" si="4"/>
        <v>1.7698397817039326E-2</v>
      </c>
      <c r="J50" s="28">
        <f t="shared" si="5"/>
        <v>0.14714025734780864</v>
      </c>
      <c r="L50" s="27" t="s">
        <v>46</v>
      </c>
      <c r="M50" s="26">
        <f t="shared" si="6"/>
        <v>642532.5748710389</v>
      </c>
      <c r="N50" s="25">
        <f t="shared" si="7"/>
        <v>198803.65486649587</v>
      </c>
      <c r="O50" s="24">
        <f t="shared" si="8"/>
        <v>1101870.7735069077</v>
      </c>
      <c r="P50" s="214">
        <f t="shared" si="10"/>
        <v>1943207.0032444424</v>
      </c>
      <c r="Q50" s="246">
        <f t="shared" si="9"/>
        <v>5.1897914966461137E-2</v>
      </c>
      <c r="S50" s="22"/>
      <c r="T50" s="22"/>
      <c r="U50" s="22"/>
      <c r="V50" s="22"/>
      <c r="W50" s="22"/>
      <c r="X50" s="22"/>
      <c r="Y50" s="22"/>
      <c r="Z50" s="22"/>
    </row>
    <row r="51" spans="1:26">
      <c r="A51" s="27" t="s">
        <v>47</v>
      </c>
      <c r="B51" s="26">
        <v>1139151243</v>
      </c>
      <c r="C51" s="25">
        <v>671271036.40999997</v>
      </c>
      <c r="D51" s="226">
        <f t="shared" si="0"/>
        <v>0.58927297014765223</v>
      </c>
      <c r="E51" s="31">
        <f t="shared" si="1"/>
        <v>4.3419236736623477E-2</v>
      </c>
      <c r="F51" s="62">
        <v>707374780.13</v>
      </c>
      <c r="G51" s="213">
        <f t="shared" si="2"/>
        <v>-5.1039059822524324E-2</v>
      </c>
      <c r="H51" s="29">
        <f t="shared" si="3"/>
        <v>0</v>
      </c>
      <c r="I51" s="23">
        <f t="shared" si="4"/>
        <v>0</v>
      </c>
      <c r="J51" s="28">
        <f t="shared" si="5"/>
        <v>0.32204997738104424</v>
      </c>
      <c r="L51" s="27" t="s">
        <v>47</v>
      </c>
      <c r="M51" s="26">
        <f t="shared" si="6"/>
        <v>812870.46846352704</v>
      </c>
      <c r="N51" s="25">
        <f t="shared" si="7"/>
        <v>0</v>
      </c>
      <c r="O51" s="24">
        <f t="shared" si="8"/>
        <v>2411695.2361033661</v>
      </c>
      <c r="P51" s="214">
        <f t="shared" si="10"/>
        <v>3224565.7045668932</v>
      </c>
      <c r="Q51" s="246">
        <f t="shared" si="9"/>
        <v>8.6119613844520604E-2</v>
      </c>
      <c r="S51" s="22"/>
      <c r="T51" s="22"/>
      <c r="U51" s="22"/>
      <c r="V51" s="22"/>
      <c r="W51" s="22"/>
      <c r="X51" s="22"/>
      <c r="Y51" s="22"/>
      <c r="Z51" s="22"/>
    </row>
    <row r="52" spans="1:26">
      <c r="A52" s="27" t="s">
        <v>48</v>
      </c>
      <c r="B52" s="26">
        <v>289861941.84000015</v>
      </c>
      <c r="C52" s="25">
        <v>112141719.38</v>
      </c>
      <c r="D52" s="226">
        <f t="shared" si="0"/>
        <v>0.38687976306286082</v>
      </c>
      <c r="E52" s="31">
        <f t="shared" si="1"/>
        <v>2.8506354222943786E-2</v>
      </c>
      <c r="F52" s="62">
        <v>114179634.2</v>
      </c>
      <c r="G52" s="213">
        <f t="shared" si="2"/>
        <v>-1.7848321500402942E-2</v>
      </c>
      <c r="H52" s="29">
        <f t="shared" si="3"/>
        <v>0</v>
      </c>
      <c r="I52" s="23">
        <f t="shared" si="4"/>
        <v>0</v>
      </c>
      <c r="J52" s="28">
        <f t="shared" si="5"/>
        <v>5.3801275834790954E-2</v>
      </c>
      <c r="L52" s="27" t="s">
        <v>48</v>
      </c>
      <c r="M52" s="26">
        <f t="shared" si="6"/>
        <v>533679.89059665671</v>
      </c>
      <c r="N52" s="25">
        <f t="shared" si="7"/>
        <v>0</v>
      </c>
      <c r="O52" s="24">
        <f t="shared" si="8"/>
        <v>402894.86023943336</v>
      </c>
      <c r="P52" s="214">
        <f t="shared" si="10"/>
        <v>936574.75083609007</v>
      </c>
      <c r="Q52" s="246">
        <f t="shared" si="9"/>
        <v>2.5013432278430083E-2</v>
      </c>
      <c r="S52" s="22"/>
      <c r="T52" s="22"/>
      <c r="U52" s="22"/>
      <c r="V52" s="22"/>
      <c r="W52" s="22"/>
      <c r="X52" s="22"/>
      <c r="Y52" s="22"/>
      <c r="Z52" s="22"/>
    </row>
    <row r="53" spans="1:26">
      <c r="A53" s="27" t="s">
        <v>49</v>
      </c>
      <c r="B53" s="26">
        <v>198838484.40000001</v>
      </c>
      <c r="C53" s="25">
        <v>85362095.170000002</v>
      </c>
      <c r="D53" s="226">
        <f t="shared" si="0"/>
        <v>0.4293036905183733</v>
      </c>
      <c r="E53" s="31">
        <f t="shared" si="1"/>
        <v>3.1632264697043236E-2</v>
      </c>
      <c r="F53" s="62">
        <v>77757928.799999997</v>
      </c>
      <c r="G53" s="213">
        <f t="shared" si="2"/>
        <v>9.7792810165489019E-2</v>
      </c>
      <c r="H53" s="29">
        <f t="shared" si="3"/>
        <v>9.7792810165489019E-2</v>
      </c>
      <c r="I53" s="23">
        <f t="shared" si="4"/>
        <v>3.4175467973555369E-2</v>
      </c>
      <c r="J53" s="28">
        <f t="shared" si="5"/>
        <v>4.0953444030178796E-2</v>
      </c>
      <c r="L53" s="27" t="s">
        <v>49</v>
      </c>
      <c r="M53" s="26">
        <f t="shared" si="6"/>
        <v>592201.42396375537</v>
      </c>
      <c r="N53" s="25">
        <f t="shared" si="7"/>
        <v>383888.30504049844</v>
      </c>
      <c r="O53" s="24">
        <f t="shared" si="8"/>
        <v>306682.91509534331</v>
      </c>
      <c r="P53" s="214">
        <f t="shared" si="10"/>
        <v>1282772.6440995971</v>
      </c>
      <c r="Q53" s="246">
        <f t="shared" si="9"/>
        <v>3.4259461546623987E-2</v>
      </c>
      <c r="S53" s="22"/>
      <c r="T53" s="22"/>
      <c r="U53" s="22"/>
      <c r="V53" s="22"/>
      <c r="W53" s="22"/>
      <c r="X53" s="22"/>
      <c r="Y53" s="22"/>
      <c r="Z53" s="22"/>
    </row>
    <row r="54" spans="1:26">
      <c r="A54" s="27" t="s">
        <v>50</v>
      </c>
      <c r="B54" s="26">
        <v>4541705</v>
      </c>
      <c r="C54" s="25">
        <v>1456869</v>
      </c>
      <c r="D54" s="226">
        <f t="shared" si="0"/>
        <v>0.32077578794747785</v>
      </c>
      <c r="E54" s="31">
        <f t="shared" si="1"/>
        <v>2.3635633368315909E-2</v>
      </c>
      <c r="F54" s="62">
        <v>1324391</v>
      </c>
      <c r="G54" s="213">
        <f t="shared" si="2"/>
        <v>0.10002937199059803</v>
      </c>
      <c r="H54" s="29">
        <f t="shared" si="3"/>
        <v>0.10002937199059803</v>
      </c>
      <c r="I54" s="23">
        <f t="shared" si="4"/>
        <v>3.4957074994516751E-2</v>
      </c>
      <c r="J54" s="28">
        <f t="shared" si="5"/>
        <v>6.989496090973531E-4</v>
      </c>
      <c r="L54" s="27" t="s">
        <v>50</v>
      </c>
      <c r="M54" s="26">
        <f t="shared" si="6"/>
        <v>442493.00108791393</v>
      </c>
      <c r="N54" s="25">
        <f t="shared" si="7"/>
        <v>392667.98860523541</v>
      </c>
      <c r="O54" s="24">
        <f t="shared" si="8"/>
        <v>5234.1361929113218</v>
      </c>
      <c r="P54" s="214">
        <f t="shared" si="10"/>
        <v>840395.12588606065</v>
      </c>
      <c r="Q54" s="246">
        <f t="shared" si="9"/>
        <v>2.2444729104332449E-2</v>
      </c>
      <c r="S54" s="22"/>
      <c r="T54" s="22"/>
      <c r="U54" s="22"/>
      <c r="V54" s="22"/>
      <c r="W54" s="22"/>
      <c r="X54" s="22"/>
      <c r="Y54" s="22"/>
      <c r="Z54" s="22"/>
    </row>
    <row r="55" spans="1:26">
      <c r="A55" s="27" t="s">
        <v>51</v>
      </c>
      <c r="B55" s="26">
        <v>3020813</v>
      </c>
      <c r="C55" s="25">
        <v>668168</v>
      </c>
      <c r="D55" s="226">
        <f t="shared" si="0"/>
        <v>0.22118813710084007</v>
      </c>
      <c r="E55" s="31">
        <f t="shared" si="1"/>
        <v>1.6297744126474539E-2</v>
      </c>
      <c r="F55" s="62">
        <v>606247</v>
      </c>
      <c r="G55" s="213">
        <f t="shared" si="2"/>
        <v>0.10213823738509231</v>
      </c>
      <c r="H55" s="29">
        <f t="shared" si="3"/>
        <v>0.10213823738509231</v>
      </c>
      <c r="I55" s="23">
        <f t="shared" si="4"/>
        <v>3.5694056185957272E-2</v>
      </c>
      <c r="J55" s="28">
        <f t="shared" si="5"/>
        <v>3.2056126007991124E-4</v>
      </c>
      <c r="L55" s="27" t="s">
        <v>51</v>
      </c>
      <c r="M55" s="26">
        <f t="shared" si="6"/>
        <v>305117.17613431934</v>
      </c>
      <c r="N55" s="25">
        <f t="shared" si="7"/>
        <v>400946.39639902912</v>
      </c>
      <c r="O55" s="24">
        <f t="shared" si="8"/>
        <v>2400.5468657409638</v>
      </c>
      <c r="P55" s="214">
        <f t="shared" si="10"/>
        <v>708464.11939908937</v>
      </c>
      <c r="Q55" s="246">
        <f t="shared" si="9"/>
        <v>1.892120117104043E-2</v>
      </c>
      <c r="S55" s="22"/>
      <c r="T55" s="22"/>
      <c r="U55" s="22"/>
      <c r="V55" s="22"/>
      <c r="W55" s="22"/>
      <c r="X55" s="22"/>
      <c r="Y55" s="22"/>
      <c r="Z55" s="22"/>
    </row>
    <row r="56" spans="1:26" ht="13.5" thickBot="1">
      <c r="A56" s="227" t="s">
        <v>52</v>
      </c>
      <c r="B56" s="228">
        <f>SUM(B5:B55)</f>
        <v>5122664860.750001</v>
      </c>
      <c r="C56" s="229">
        <f>SUM(C5:C55)</f>
        <v>2084369146.27</v>
      </c>
      <c r="D56" s="230">
        <f>SUM(D5:D55)</f>
        <v>13.571702646965447</v>
      </c>
      <c r="E56" s="231">
        <f>SUM(E5:E55)</f>
        <v>1</v>
      </c>
      <c r="F56" s="232">
        <f>SUM(F5:F55)</f>
        <v>2153395867.8800001</v>
      </c>
      <c r="G56" s="233"/>
      <c r="H56" s="234">
        <f>SUM(H5:H55)</f>
        <v>2.8614914722209539</v>
      </c>
      <c r="I56" s="235">
        <f>SUM(I5:I55)</f>
        <v>0.99999999999999989</v>
      </c>
      <c r="J56" s="236">
        <f>SUM(J5:J55)</f>
        <v>1</v>
      </c>
      <c r="L56" s="227" t="s">
        <v>52</v>
      </c>
      <c r="M56" s="237">
        <f>SUM(M5:M55)</f>
        <v>18721436.155000005</v>
      </c>
      <c r="N56" s="232">
        <f>SUM(N5:N55)</f>
        <v>11232861.693</v>
      </c>
      <c r="O56" s="238">
        <f>SUM(O5:O55)</f>
        <v>7488574.4620000003</v>
      </c>
      <c r="P56" s="239">
        <f>SUM(P5:P55)</f>
        <v>37442872.310000002</v>
      </c>
      <c r="Q56" s="247">
        <f>SUM(Q5:Q55)</f>
        <v>0.99999999999999978</v>
      </c>
      <c r="S56" s="22"/>
      <c r="T56" s="22"/>
      <c r="U56" s="22"/>
      <c r="V56" s="22"/>
      <c r="W56" s="22"/>
      <c r="X56" s="22"/>
      <c r="Y56" s="22"/>
      <c r="Z56" s="22"/>
    </row>
    <row r="57" spans="1:26" ht="13.5" thickTop="1"/>
    <row r="59" spans="1:26">
      <c r="L59" s="485" t="s">
        <v>131</v>
      </c>
      <c r="M59" s="485"/>
      <c r="N59" s="485"/>
      <c r="O59" s="485"/>
      <c r="P59" s="485"/>
      <c r="Q59" s="485"/>
    </row>
    <row r="60" spans="1:26">
      <c r="L60" s="485"/>
      <c r="M60" s="485"/>
      <c r="N60" s="485"/>
      <c r="O60" s="485"/>
      <c r="P60" s="485"/>
      <c r="Q60" s="485"/>
    </row>
    <row r="61" spans="1:26">
      <c r="L61" s="485"/>
      <c r="M61" s="485"/>
      <c r="N61" s="485"/>
      <c r="O61" s="485"/>
      <c r="P61" s="485"/>
      <c r="Q61" s="485"/>
    </row>
    <row r="62" spans="1:26">
      <c r="L62" s="485"/>
      <c r="M62" s="485"/>
      <c r="N62" s="485"/>
      <c r="O62" s="485"/>
      <c r="P62" s="485"/>
      <c r="Q62" s="485"/>
    </row>
    <row r="63" spans="1:26">
      <c r="L63" s="485"/>
      <c r="M63" s="485"/>
      <c r="N63" s="485"/>
      <c r="O63" s="485"/>
      <c r="P63" s="485"/>
      <c r="Q63" s="485"/>
    </row>
    <row r="64" spans="1:26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</row>
    <row r="65" spans="1:22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</row>
    <row r="66" spans="1:22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</row>
    <row r="67" spans="1:22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</row>
    <row r="68" spans="1:22">
      <c r="A68" s="88"/>
      <c r="B68" s="486"/>
      <c r="C68" s="486"/>
      <c r="D68" s="486"/>
      <c r="E68" s="486"/>
      <c r="F68" s="486"/>
      <c r="G68" s="486"/>
      <c r="H68" s="486"/>
      <c r="I68" s="486"/>
      <c r="J68" s="89"/>
      <c r="K68" s="87"/>
      <c r="L68" s="487"/>
      <c r="M68" s="487"/>
      <c r="N68" s="487"/>
      <c r="O68" s="487"/>
      <c r="P68" s="487"/>
      <c r="Q68" s="487"/>
      <c r="R68" s="87"/>
      <c r="S68" s="87"/>
      <c r="T68" s="87"/>
      <c r="U68" s="87"/>
      <c r="V68" s="87"/>
    </row>
    <row r="69" spans="1:22">
      <c r="A69" s="223"/>
      <c r="B69" s="89"/>
      <c r="C69" s="89"/>
      <c r="D69" s="89"/>
      <c r="E69" s="89"/>
      <c r="F69" s="89"/>
      <c r="G69" s="89"/>
      <c r="H69" s="89"/>
      <c r="I69" s="89"/>
      <c r="J69" s="89"/>
      <c r="K69" s="87"/>
      <c r="L69" s="223"/>
      <c r="M69" s="89"/>
      <c r="N69" s="89"/>
      <c r="O69" s="89"/>
      <c r="P69" s="89"/>
      <c r="Q69" s="89"/>
      <c r="R69" s="87"/>
      <c r="S69" s="87"/>
      <c r="T69" s="87"/>
      <c r="U69" s="87"/>
      <c r="V69" s="87"/>
    </row>
    <row r="70" spans="1:22">
      <c r="A70" s="88"/>
      <c r="B70" s="90"/>
      <c r="C70" s="90"/>
      <c r="D70" s="90"/>
      <c r="E70" s="90"/>
      <c r="F70" s="90"/>
      <c r="G70" s="90"/>
      <c r="H70" s="90"/>
      <c r="I70" s="90"/>
      <c r="J70" s="90"/>
      <c r="K70" s="87"/>
      <c r="L70" s="87"/>
      <c r="M70" s="91"/>
      <c r="N70" s="91"/>
      <c r="O70" s="91"/>
      <c r="P70" s="91"/>
      <c r="Q70" s="87"/>
      <c r="R70" s="87"/>
      <c r="S70" s="87"/>
      <c r="T70" s="87"/>
      <c r="U70" s="87"/>
      <c r="V70" s="87"/>
    </row>
    <row r="71" spans="1:22">
      <c r="A71" s="87"/>
      <c r="B71" s="87"/>
      <c r="C71" s="87"/>
      <c r="D71" s="87"/>
      <c r="E71" s="87"/>
      <c r="F71" s="92"/>
      <c r="G71" s="88"/>
      <c r="H71" s="88"/>
      <c r="I71" s="88"/>
      <c r="J71" s="87"/>
      <c r="K71" s="87"/>
      <c r="L71" s="87"/>
      <c r="M71" s="240"/>
      <c r="N71" s="240"/>
      <c r="O71" s="240"/>
      <c r="P71" s="93"/>
      <c r="Q71" s="93"/>
      <c r="R71" s="87"/>
      <c r="S71" s="87"/>
      <c r="T71" s="87"/>
      <c r="U71" s="87"/>
      <c r="V71" s="87"/>
    </row>
    <row r="72" spans="1:22">
      <c r="A72" s="88"/>
      <c r="B72" s="25"/>
      <c r="C72" s="25"/>
      <c r="D72" s="226"/>
      <c r="E72" s="29"/>
      <c r="F72" s="25"/>
      <c r="G72" s="30"/>
      <c r="H72" s="29"/>
      <c r="I72" s="94"/>
      <c r="J72" s="95"/>
      <c r="K72" s="87"/>
      <c r="L72" s="88"/>
      <c r="M72" s="62"/>
      <c r="N72" s="62"/>
      <c r="O72" s="62"/>
      <c r="P72" s="62"/>
      <c r="Q72" s="96"/>
      <c r="R72" s="87"/>
      <c r="S72" s="87"/>
      <c r="T72" s="87"/>
      <c r="U72" s="87"/>
      <c r="V72" s="87"/>
    </row>
    <row r="73" spans="1:22">
      <c r="A73" s="88"/>
      <c r="B73" s="25"/>
      <c r="C73" s="25"/>
      <c r="D73" s="226"/>
      <c r="E73" s="29"/>
      <c r="F73" s="25"/>
      <c r="G73" s="30"/>
      <c r="H73" s="29"/>
      <c r="I73" s="94"/>
      <c r="J73" s="95"/>
      <c r="K73" s="87"/>
      <c r="L73" s="88"/>
      <c r="M73" s="62"/>
      <c r="N73" s="62"/>
      <c r="O73" s="62"/>
      <c r="P73" s="96"/>
      <c r="Q73" s="96"/>
      <c r="R73" s="87"/>
      <c r="S73" s="87"/>
      <c r="T73" s="87"/>
      <c r="U73" s="87"/>
      <c r="V73" s="87"/>
    </row>
    <row r="74" spans="1:22">
      <c r="A74" s="88"/>
      <c r="B74" s="25"/>
      <c r="C74" s="25"/>
      <c r="D74" s="226"/>
      <c r="E74" s="29"/>
      <c r="F74" s="25"/>
      <c r="G74" s="30"/>
      <c r="H74" s="29"/>
      <c r="I74" s="94"/>
      <c r="J74" s="95"/>
      <c r="K74" s="87"/>
      <c r="L74" s="88"/>
      <c r="M74" s="62"/>
      <c r="N74" s="62"/>
      <c r="O74" s="62"/>
      <c r="P74" s="96"/>
      <c r="Q74" s="96"/>
      <c r="R74" s="87"/>
      <c r="S74" s="87"/>
      <c r="T74" s="87"/>
      <c r="U74" s="87"/>
      <c r="V74" s="87"/>
    </row>
    <row r="75" spans="1:22">
      <c r="A75" s="88"/>
      <c r="B75" s="25"/>
      <c r="C75" s="25"/>
      <c r="D75" s="226"/>
      <c r="E75" s="29"/>
      <c r="F75" s="25"/>
      <c r="G75" s="30"/>
      <c r="H75" s="29"/>
      <c r="I75" s="94"/>
      <c r="J75" s="95"/>
      <c r="K75" s="87"/>
      <c r="L75" s="88"/>
      <c r="M75" s="62"/>
      <c r="N75" s="62"/>
      <c r="O75" s="62"/>
      <c r="P75" s="96"/>
      <c r="Q75" s="96"/>
      <c r="R75" s="87"/>
      <c r="S75" s="87"/>
      <c r="T75" s="87"/>
      <c r="U75" s="87"/>
      <c r="V75" s="87"/>
    </row>
    <row r="76" spans="1:22">
      <c r="A76" s="88"/>
      <c r="B76" s="25"/>
      <c r="C76" s="25"/>
      <c r="D76" s="226"/>
      <c r="E76" s="29"/>
      <c r="F76" s="25"/>
      <c r="G76" s="30"/>
      <c r="H76" s="29"/>
      <c r="I76" s="94"/>
      <c r="J76" s="95"/>
      <c r="K76" s="87"/>
      <c r="L76" s="88"/>
      <c r="M76" s="62"/>
      <c r="N76" s="62"/>
      <c r="O76" s="62"/>
      <c r="P76" s="96"/>
      <c r="Q76" s="96"/>
      <c r="R76" s="87"/>
      <c r="S76" s="87"/>
      <c r="T76" s="87"/>
      <c r="U76" s="87"/>
      <c r="V76" s="87"/>
    </row>
    <row r="77" spans="1:22">
      <c r="A77" s="88"/>
      <c r="B77" s="25"/>
      <c r="C77" s="25"/>
      <c r="D77" s="226"/>
      <c r="E77" s="29"/>
      <c r="F77" s="25"/>
      <c r="G77" s="30"/>
      <c r="H77" s="29"/>
      <c r="I77" s="94"/>
      <c r="J77" s="95"/>
      <c r="K77" s="87"/>
      <c r="L77" s="88"/>
      <c r="M77" s="62"/>
      <c r="N77" s="62"/>
      <c r="O77" s="62"/>
      <c r="P77" s="96"/>
      <c r="Q77" s="96"/>
      <c r="R77" s="87"/>
      <c r="S77" s="87"/>
      <c r="T77" s="87"/>
      <c r="U77" s="87"/>
      <c r="V77" s="87"/>
    </row>
    <row r="78" spans="1:22">
      <c r="A78" s="88"/>
      <c r="B78" s="25"/>
      <c r="C78" s="25"/>
      <c r="D78" s="226"/>
      <c r="E78" s="29"/>
      <c r="F78" s="25"/>
      <c r="G78" s="30"/>
      <c r="H78" s="29"/>
      <c r="I78" s="94"/>
      <c r="J78" s="95"/>
      <c r="K78" s="87"/>
      <c r="L78" s="88"/>
      <c r="M78" s="62"/>
      <c r="N78" s="62"/>
      <c r="O78" s="62"/>
      <c r="P78" s="96"/>
      <c r="Q78" s="96"/>
      <c r="R78" s="87"/>
      <c r="S78" s="87"/>
      <c r="T78" s="87"/>
      <c r="U78" s="87"/>
      <c r="V78" s="87"/>
    </row>
    <row r="79" spans="1:22">
      <c r="A79" s="88"/>
      <c r="B79" s="25"/>
      <c r="C79" s="25"/>
      <c r="D79" s="226"/>
      <c r="E79" s="29"/>
      <c r="F79" s="25"/>
      <c r="G79" s="30"/>
      <c r="H79" s="29"/>
      <c r="I79" s="94"/>
      <c r="J79" s="95"/>
      <c r="K79" s="87"/>
      <c r="L79" s="88"/>
      <c r="M79" s="62"/>
      <c r="N79" s="62"/>
      <c r="O79" s="62"/>
      <c r="P79" s="96"/>
      <c r="Q79" s="96"/>
      <c r="R79" s="87"/>
      <c r="S79" s="87"/>
      <c r="T79" s="87"/>
      <c r="U79" s="87"/>
      <c r="V79" s="87"/>
    </row>
    <row r="80" spans="1:22">
      <c r="A80" s="88"/>
      <c r="B80" s="25"/>
      <c r="C80" s="25"/>
      <c r="D80" s="226"/>
      <c r="E80" s="29"/>
      <c r="F80" s="25"/>
      <c r="G80" s="30"/>
      <c r="H80" s="29"/>
      <c r="I80" s="94"/>
      <c r="J80" s="95"/>
      <c r="K80" s="87"/>
      <c r="L80" s="88"/>
      <c r="M80" s="62"/>
      <c r="N80" s="62"/>
      <c r="O80" s="62"/>
      <c r="P80" s="96"/>
      <c r="Q80" s="96"/>
      <c r="R80" s="87"/>
      <c r="S80" s="87"/>
      <c r="T80" s="87"/>
      <c r="U80" s="87"/>
      <c r="V80" s="87"/>
    </row>
    <row r="81" spans="1:22">
      <c r="A81" s="88"/>
      <c r="B81" s="25"/>
      <c r="C81" s="25"/>
      <c r="D81" s="226"/>
      <c r="E81" s="29"/>
      <c r="F81" s="25"/>
      <c r="G81" s="30"/>
      <c r="H81" s="29"/>
      <c r="I81" s="94"/>
      <c r="J81" s="95"/>
      <c r="K81" s="87"/>
      <c r="L81" s="88"/>
      <c r="M81" s="62"/>
      <c r="N81" s="62"/>
      <c r="O81" s="62"/>
      <c r="P81" s="96"/>
      <c r="Q81" s="96"/>
      <c r="R81" s="87"/>
      <c r="S81" s="87"/>
      <c r="T81" s="87"/>
      <c r="U81" s="87"/>
      <c r="V81" s="87"/>
    </row>
    <row r="82" spans="1:22">
      <c r="A82" s="88"/>
      <c r="B82" s="25"/>
      <c r="C82" s="25"/>
      <c r="D82" s="226"/>
      <c r="E82" s="29"/>
      <c r="F82" s="25"/>
      <c r="G82" s="30"/>
      <c r="H82" s="29"/>
      <c r="I82" s="94"/>
      <c r="J82" s="95"/>
      <c r="K82" s="87"/>
      <c r="L82" s="88"/>
      <c r="M82" s="62"/>
      <c r="N82" s="62"/>
      <c r="O82" s="62"/>
      <c r="P82" s="96"/>
      <c r="Q82" s="96"/>
      <c r="R82" s="87"/>
      <c r="S82" s="87"/>
      <c r="T82" s="87"/>
      <c r="U82" s="87"/>
      <c r="V82" s="87"/>
    </row>
    <row r="83" spans="1:22">
      <c r="A83" s="88"/>
      <c r="B83" s="25"/>
      <c r="C83" s="25"/>
      <c r="D83" s="226"/>
      <c r="E83" s="29"/>
      <c r="F83" s="25"/>
      <c r="G83" s="30"/>
      <c r="H83" s="29"/>
      <c r="I83" s="94"/>
      <c r="J83" s="95"/>
      <c r="K83" s="87"/>
      <c r="L83" s="88"/>
      <c r="M83" s="62"/>
      <c r="N83" s="62"/>
      <c r="O83" s="62"/>
      <c r="P83" s="96"/>
      <c r="Q83" s="96"/>
      <c r="R83" s="87"/>
      <c r="S83" s="87"/>
      <c r="T83" s="87"/>
      <c r="U83" s="87"/>
      <c r="V83" s="87"/>
    </row>
    <row r="84" spans="1:22">
      <c r="A84" s="88"/>
      <c r="B84" s="25"/>
      <c r="C84" s="25"/>
      <c r="D84" s="226"/>
      <c r="E84" s="29"/>
      <c r="F84" s="25"/>
      <c r="G84" s="30"/>
      <c r="H84" s="29"/>
      <c r="I84" s="94"/>
      <c r="J84" s="95"/>
      <c r="K84" s="87"/>
      <c r="L84" s="88"/>
      <c r="M84" s="62"/>
      <c r="N84" s="62"/>
      <c r="O84" s="62"/>
      <c r="P84" s="96"/>
      <c r="Q84" s="96"/>
      <c r="R84" s="87"/>
      <c r="S84" s="87"/>
      <c r="T84" s="87"/>
      <c r="U84" s="87"/>
      <c r="V84" s="87"/>
    </row>
    <row r="85" spans="1:22">
      <c r="A85" s="88"/>
      <c r="B85" s="25"/>
      <c r="C85" s="25"/>
      <c r="D85" s="226"/>
      <c r="E85" s="29"/>
      <c r="F85" s="25"/>
      <c r="G85" s="30"/>
      <c r="H85" s="29"/>
      <c r="I85" s="94"/>
      <c r="J85" s="95"/>
      <c r="K85" s="87"/>
      <c r="L85" s="88"/>
      <c r="M85" s="62"/>
      <c r="N85" s="62"/>
      <c r="O85" s="62"/>
      <c r="P85" s="96"/>
      <c r="Q85" s="96"/>
      <c r="R85" s="87"/>
      <c r="S85" s="87"/>
      <c r="T85" s="87"/>
      <c r="U85" s="87"/>
      <c r="V85" s="87"/>
    </row>
    <row r="86" spans="1:22">
      <c r="A86" s="88"/>
      <c r="B86" s="25"/>
      <c r="C86" s="25"/>
      <c r="D86" s="226"/>
      <c r="E86" s="29"/>
      <c r="F86" s="25"/>
      <c r="G86" s="30"/>
      <c r="H86" s="29"/>
      <c r="I86" s="94"/>
      <c r="J86" s="95"/>
      <c r="K86" s="87"/>
      <c r="L86" s="88"/>
      <c r="M86" s="62"/>
      <c r="N86" s="62"/>
      <c r="O86" s="62"/>
      <c r="P86" s="96"/>
      <c r="Q86" s="96"/>
      <c r="R86" s="87"/>
      <c r="S86" s="87"/>
      <c r="T86" s="87"/>
      <c r="U86" s="87"/>
      <c r="V86" s="87"/>
    </row>
    <row r="87" spans="1:22">
      <c r="A87" s="88"/>
      <c r="B87" s="25"/>
      <c r="C87" s="25"/>
      <c r="D87" s="226"/>
      <c r="E87" s="29"/>
      <c r="F87" s="25"/>
      <c r="G87" s="30"/>
      <c r="H87" s="29"/>
      <c r="I87" s="94"/>
      <c r="J87" s="95"/>
      <c r="K87" s="87"/>
      <c r="L87" s="88"/>
      <c r="M87" s="62"/>
      <c r="N87" s="62"/>
      <c r="O87" s="62"/>
      <c r="P87" s="96"/>
      <c r="Q87" s="96"/>
      <c r="R87" s="87"/>
      <c r="S87" s="87"/>
      <c r="T87" s="87"/>
      <c r="U87" s="87"/>
      <c r="V87" s="87"/>
    </row>
    <row r="88" spans="1:22">
      <c r="A88" s="88"/>
      <c r="B88" s="25"/>
      <c r="C88" s="25"/>
      <c r="D88" s="226"/>
      <c r="E88" s="29"/>
      <c r="F88" s="25"/>
      <c r="G88" s="30"/>
      <c r="H88" s="29"/>
      <c r="I88" s="94"/>
      <c r="J88" s="95"/>
      <c r="K88" s="87"/>
      <c r="L88" s="88"/>
      <c r="M88" s="62"/>
      <c r="N88" s="62"/>
      <c r="O88" s="62"/>
      <c r="P88" s="96"/>
      <c r="Q88" s="96"/>
      <c r="R88" s="87"/>
      <c r="S88" s="87"/>
      <c r="T88" s="87"/>
      <c r="U88" s="87"/>
      <c r="V88" s="87"/>
    </row>
    <row r="89" spans="1:22">
      <c r="A89" s="88"/>
      <c r="B89" s="25"/>
      <c r="C89" s="25"/>
      <c r="D89" s="226"/>
      <c r="E89" s="29"/>
      <c r="F89" s="25"/>
      <c r="G89" s="30"/>
      <c r="H89" s="29"/>
      <c r="I89" s="94"/>
      <c r="J89" s="95"/>
      <c r="K89" s="87"/>
      <c r="L89" s="88"/>
      <c r="M89" s="62"/>
      <c r="N89" s="62"/>
      <c r="O89" s="62"/>
      <c r="P89" s="96"/>
      <c r="Q89" s="96"/>
      <c r="R89" s="87"/>
      <c r="S89" s="87"/>
      <c r="T89" s="87"/>
      <c r="U89" s="87"/>
      <c r="V89" s="87"/>
    </row>
    <row r="90" spans="1:22">
      <c r="A90" s="88"/>
      <c r="B90" s="25"/>
      <c r="C90" s="25"/>
      <c r="D90" s="226"/>
      <c r="E90" s="29"/>
      <c r="F90" s="25"/>
      <c r="G90" s="30"/>
      <c r="H90" s="29"/>
      <c r="I90" s="94"/>
      <c r="J90" s="95"/>
      <c r="K90" s="87"/>
      <c r="L90" s="88"/>
      <c r="M90" s="62"/>
      <c r="N90" s="62"/>
      <c r="O90" s="62"/>
      <c r="P90" s="96"/>
      <c r="Q90" s="96"/>
      <c r="R90" s="87"/>
      <c r="S90" s="87"/>
      <c r="T90" s="87"/>
      <c r="U90" s="87"/>
      <c r="V90" s="87"/>
    </row>
    <row r="91" spans="1:22">
      <c r="A91" s="88"/>
      <c r="B91" s="25"/>
      <c r="C91" s="25"/>
      <c r="D91" s="226"/>
      <c r="E91" s="29"/>
      <c r="F91" s="25"/>
      <c r="G91" s="30"/>
      <c r="H91" s="29"/>
      <c r="I91" s="94"/>
      <c r="J91" s="95"/>
      <c r="K91" s="87"/>
      <c r="L91" s="88"/>
      <c r="M91" s="62"/>
      <c r="N91" s="62"/>
      <c r="O91" s="62"/>
      <c r="P91" s="96"/>
      <c r="Q91" s="96"/>
      <c r="R91" s="87"/>
      <c r="S91" s="87"/>
      <c r="T91" s="87"/>
      <c r="U91" s="87"/>
      <c r="V91" s="87"/>
    </row>
    <row r="92" spans="1:22">
      <c r="A92" s="88"/>
      <c r="B92" s="25"/>
      <c r="C92" s="25"/>
      <c r="D92" s="226"/>
      <c r="E92" s="29"/>
      <c r="F92" s="25"/>
      <c r="G92" s="30"/>
      <c r="H92" s="29"/>
      <c r="I92" s="94"/>
      <c r="J92" s="95"/>
      <c r="K92" s="87"/>
      <c r="L92" s="88"/>
      <c r="M92" s="62"/>
      <c r="N92" s="62"/>
      <c r="O92" s="62"/>
      <c r="P92" s="96"/>
      <c r="Q92" s="96"/>
      <c r="R92" s="87"/>
      <c r="S92" s="87"/>
      <c r="T92" s="87"/>
      <c r="U92" s="87"/>
      <c r="V92" s="87"/>
    </row>
    <row r="93" spans="1:22">
      <c r="A93" s="88"/>
      <c r="B93" s="25"/>
      <c r="C93" s="25"/>
      <c r="D93" s="226"/>
      <c r="E93" s="29"/>
      <c r="F93" s="25"/>
      <c r="G93" s="30"/>
      <c r="H93" s="29"/>
      <c r="I93" s="94"/>
      <c r="J93" s="95"/>
      <c r="K93" s="87"/>
      <c r="L93" s="88"/>
      <c r="M93" s="62"/>
      <c r="N93" s="62"/>
      <c r="O93" s="62"/>
      <c r="P93" s="96"/>
      <c r="Q93" s="96"/>
      <c r="R93" s="87"/>
      <c r="S93" s="87"/>
      <c r="T93" s="87"/>
      <c r="U93" s="87"/>
      <c r="V93" s="87"/>
    </row>
    <row r="94" spans="1:22">
      <c r="A94" s="88"/>
      <c r="B94" s="25"/>
      <c r="C94" s="25"/>
      <c r="D94" s="226"/>
      <c r="E94" s="29"/>
      <c r="F94" s="25"/>
      <c r="G94" s="30"/>
      <c r="H94" s="29"/>
      <c r="I94" s="94"/>
      <c r="J94" s="95"/>
      <c r="K94" s="87"/>
      <c r="L94" s="88"/>
      <c r="M94" s="62"/>
      <c r="N94" s="62"/>
      <c r="O94" s="62"/>
      <c r="P94" s="96"/>
      <c r="Q94" s="96"/>
      <c r="R94" s="87"/>
      <c r="S94" s="87"/>
      <c r="T94" s="87"/>
      <c r="U94" s="87"/>
      <c r="V94" s="87"/>
    </row>
    <row r="95" spans="1:22">
      <c r="A95" s="88"/>
      <c r="B95" s="25"/>
      <c r="C95" s="25"/>
      <c r="D95" s="226"/>
      <c r="E95" s="29"/>
      <c r="F95" s="25"/>
      <c r="G95" s="30"/>
      <c r="H95" s="29"/>
      <c r="I95" s="94"/>
      <c r="J95" s="95"/>
      <c r="K95" s="87"/>
      <c r="L95" s="88"/>
      <c r="M95" s="62"/>
      <c r="N95" s="62"/>
      <c r="O95" s="62"/>
      <c r="P95" s="96"/>
      <c r="Q95" s="96"/>
      <c r="R95" s="87"/>
      <c r="S95" s="87"/>
      <c r="T95" s="87"/>
      <c r="U95" s="87"/>
      <c r="V95" s="87"/>
    </row>
    <row r="96" spans="1:22">
      <c r="A96" s="88"/>
      <c r="B96" s="25"/>
      <c r="C96" s="25"/>
      <c r="D96" s="226"/>
      <c r="E96" s="29"/>
      <c r="F96" s="25"/>
      <c r="G96" s="30"/>
      <c r="H96" s="29"/>
      <c r="I96" s="94"/>
      <c r="J96" s="95"/>
      <c r="K96" s="87"/>
      <c r="L96" s="88"/>
      <c r="M96" s="62"/>
      <c r="N96" s="62"/>
      <c r="O96" s="62"/>
      <c r="P96" s="96"/>
      <c r="Q96" s="96"/>
      <c r="R96" s="87"/>
      <c r="S96" s="87"/>
      <c r="T96" s="87"/>
      <c r="U96" s="87"/>
      <c r="V96" s="87"/>
    </row>
    <row r="97" spans="1:22">
      <c r="A97" s="88"/>
      <c r="B97" s="25"/>
      <c r="C97" s="25"/>
      <c r="D97" s="226"/>
      <c r="E97" s="29"/>
      <c r="F97" s="25"/>
      <c r="G97" s="30"/>
      <c r="H97" s="29"/>
      <c r="I97" s="94"/>
      <c r="J97" s="95"/>
      <c r="K97" s="87"/>
      <c r="L97" s="88"/>
      <c r="M97" s="62"/>
      <c r="N97" s="62"/>
      <c r="O97" s="62"/>
      <c r="P97" s="96"/>
      <c r="Q97" s="96"/>
      <c r="R97" s="87"/>
      <c r="S97" s="87"/>
      <c r="T97" s="87"/>
      <c r="U97" s="87"/>
      <c r="V97" s="87"/>
    </row>
    <row r="98" spans="1:22">
      <c r="A98" s="88"/>
      <c r="B98" s="25"/>
      <c r="C98" s="25"/>
      <c r="D98" s="226"/>
      <c r="E98" s="29"/>
      <c r="F98" s="25"/>
      <c r="G98" s="30"/>
      <c r="H98" s="29"/>
      <c r="I98" s="94"/>
      <c r="J98" s="95"/>
      <c r="K98" s="87"/>
      <c r="L98" s="88"/>
      <c r="M98" s="62"/>
      <c r="N98" s="62"/>
      <c r="O98" s="62"/>
      <c r="P98" s="96"/>
      <c r="Q98" s="96"/>
      <c r="R98" s="87"/>
      <c r="S98" s="87"/>
      <c r="T98" s="87"/>
      <c r="U98" s="87"/>
      <c r="V98" s="87"/>
    </row>
    <row r="99" spans="1:22">
      <c r="A99" s="88"/>
      <c r="B99" s="25"/>
      <c r="C99" s="25"/>
      <c r="D99" s="226"/>
      <c r="E99" s="29"/>
      <c r="F99" s="25"/>
      <c r="G99" s="30"/>
      <c r="H99" s="29"/>
      <c r="I99" s="94"/>
      <c r="J99" s="95"/>
      <c r="K99" s="87"/>
      <c r="L99" s="88"/>
      <c r="M99" s="62"/>
      <c r="N99" s="62"/>
      <c r="O99" s="62"/>
      <c r="P99" s="96"/>
      <c r="Q99" s="96"/>
      <c r="R99" s="87"/>
      <c r="S99" s="87"/>
      <c r="T99" s="87"/>
      <c r="U99" s="87"/>
      <c r="V99" s="87"/>
    </row>
    <row r="100" spans="1:22">
      <c r="A100" s="88"/>
      <c r="B100" s="25"/>
      <c r="C100" s="25"/>
      <c r="D100" s="226"/>
      <c r="E100" s="29"/>
      <c r="F100" s="25"/>
      <c r="G100" s="30"/>
      <c r="H100" s="29"/>
      <c r="I100" s="94"/>
      <c r="J100" s="95"/>
      <c r="K100" s="87"/>
      <c r="L100" s="88"/>
      <c r="M100" s="62"/>
      <c r="N100" s="62"/>
      <c r="O100" s="62"/>
      <c r="P100" s="96"/>
      <c r="Q100" s="96"/>
      <c r="R100" s="87"/>
      <c r="S100" s="87"/>
      <c r="T100" s="87"/>
      <c r="U100" s="87"/>
      <c r="V100" s="87"/>
    </row>
    <row r="101" spans="1:22">
      <c r="A101" s="88"/>
      <c r="B101" s="25"/>
      <c r="C101" s="25"/>
      <c r="D101" s="226"/>
      <c r="E101" s="29"/>
      <c r="F101" s="25"/>
      <c r="G101" s="30"/>
      <c r="H101" s="29"/>
      <c r="I101" s="94"/>
      <c r="J101" s="95"/>
      <c r="K101" s="87"/>
      <c r="L101" s="88"/>
      <c r="M101" s="62"/>
      <c r="N101" s="62"/>
      <c r="O101" s="62"/>
      <c r="P101" s="96"/>
      <c r="Q101" s="96"/>
      <c r="R101" s="87"/>
      <c r="S101" s="87"/>
      <c r="T101" s="87"/>
      <c r="U101" s="87"/>
      <c r="V101" s="87"/>
    </row>
    <row r="102" spans="1:22">
      <c r="A102" s="88"/>
      <c r="B102" s="25"/>
      <c r="C102" s="25"/>
      <c r="D102" s="226"/>
      <c r="E102" s="29"/>
      <c r="F102" s="25"/>
      <c r="G102" s="30"/>
      <c r="H102" s="29"/>
      <c r="I102" s="94"/>
      <c r="J102" s="95"/>
      <c r="K102" s="87"/>
      <c r="L102" s="88"/>
      <c r="M102" s="62"/>
      <c r="N102" s="62"/>
      <c r="O102" s="62"/>
      <c r="P102" s="96"/>
      <c r="Q102" s="96"/>
      <c r="R102" s="87"/>
      <c r="S102" s="87"/>
      <c r="T102" s="87"/>
      <c r="U102" s="87"/>
      <c r="V102" s="87"/>
    </row>
    <row r="103" spans="1:22">
      <c r="A103" s="88"/>
      <c r="B103" s="25"/>
      <c r="C103" s="25"/>
      <c r="D103" s="226"/>
      <c r="E103" s="29"/>
      <c r="F103" s="25"/>
      <c r="G103" s="30"/>
      <c r="H103" s="29"/>
      <c r="I103" s="94"/>
      <c r="J103" s="95"/>
      <c r="K103" s="87"/>
      <c r="L103" s="88"/>
      <c r="M103" s="62"/>
      <c r="N103" s="62"/>
      <c r="O103" s="62"/>
      <c r="P103" s="96"/>
      <c r="Q103" s="96"/>
      <c r="R103" s="87"/>
      <c r="S103" s="87"/>
      <c r="T103" s="87"/>
      <c r="U103" s="87"/>
      <c r="V103" s="87"/>
    </row>
    <row r="104" spans="1:22">
      <c r="A104" s="88"/>
      <c r="B104" s="25"/>
      <c r="C104" s="25"/>
      <c r="D104" s="226"/>
      <c r="E104" s="29"/>
      <c r="F104" s="25"/>
      <c r="G104" s="30"/>
      <c r="H104" s="29"/>
      <c r="I104" s="94"/>
      <c r="J104" s="95"/>
      <c r="K104" s="87"/>
      <c r="L104" s="88"/>
      <c r="M104" s="62"/>
      <c r="N104" s="62"/>
      <c r="O104" s="62"/>
      <c r="P104" s="96"/>
      <c r="Q104" s="96"/>
      <c r="R104" s="87"/>
      <c r="S104" s="87"/>
      <c r="T104" s="87"/>
      <c r="U104" s="87"/>
      <c r="V104" s="87"/>
    </row>
    <row r="105" spans="1:22">
      <c r="A105" s="88"/>
      <c r="B105" s="25"/>
      <c r="C105" s="25"/>
      <c r="D105" s="226"/>
      <c r="E105" s="29"/>
      <c r="F105" s="25"/>
      <c r="G105" s="30"/>
      <c r="H105" s="29"/>
      <c r="I105" s="94"/>
      <c r="J105" s="95"/>
      <c r="K105" s="87"/>
      <c r="L105" s="88"/>
      <c r="M105" s="62"/>
      <c r="N105" s="62"/>
      <c r="O105" s="62"/>
      <c r="P105" s="96"/>
      <c r="Q105" s="96"/>
      <c r="R105" s="87"/>
      <c r="S105" s="87"/>
      <c r="T105" s="87"/>
      <c r="U105" s="87"/>
      <c r="V105" s="87"/>
    </row>
    <row r="106" spans="1:22">
      <c r="A106" s="88"/>
      <c r="B106" s="25"/>
      <c r="C106" s="25"/>
      <c r="D106" s="226"/>
      <c r="E106" s="29"/>
      <c r="F106" s="25"/>
      <c r="G106" s="30"/>
      <c r="H106" s="29"/>
      <c r="I106" s="94"/>
      <c r="J106" s="95"/>
      <c r="K106" s="87"/>
      <c r="L106" s="88"/>
      <c r="M106" s="62"/>
      <c r="N106" s="62"/>
      <c r="O106" s="62"/>
      <c r="P106" s="96"/>
      <c r="Q106" s="96"/>
      <c r="R106" s="87"/>
      <c r="S106" s="87"/>
      <c r="T106" s="87"/>
      <c r="U106" s="87"/>
      <c r="V106" s="87"/>
    </row>
    <row r="107" spans="1:22">
      <c r="A107" s="88"/>
      <c r="B107" s="25"/>
      <c r="C107" s="25"/>
      <c r="D107" s="226"/>
      <c r="E107" s="29"/>
      <c r="F107" s="25"/>
      <c r="G107" s="30"/>
      <c r="H107" s="29"/>
      <c r="I107" s="94"/>
      <c r="J107" s="95"/>
      <c r="K107" s="87"/>
      <c r="L107" s="88"/>
      <c r="M107" s="62"/>
      <c r="N107" s="62"/>
      <c r="O107" s="62"/>
      <c r="P107" s="96"/>
      <c r="Q107" s="96"/>
      <c r="R107" s="87"/>
      <c r="S107" s="87"/>
      <c r="T107" s="87"/>
      <c r="U107" s="87"/>
      <c r="V107" s="87"/>
    </row>
    <row r="108" spans="1:22">
      <c r="A108" s="88"/>
      <c r="B108" s="25"/>
      <c r="C108" s="25"/>
      <c r="D108" s="226"/>
      <c r="E108" s="29"/>
      <c r="F108" s="25"/>
      <c r="G108" s="30"/>
      <c r="H108" s="29"/>
      <c r="I108" s="94"/>
      <c r="J108" s="95"/>
      <c r="K108" s="87"/>
      <c r="L108" s="88"/>
      <c r="M108" s="62"/>
      <c r="N108" s="62"/>
      <c r="O108" s="62"/>
      <c r="P108" s="96"/>
      <c r="Q108" s="96"/>
      <c r="R108" s="87"/>
      <c r="S108" s="87"/>
      <c r="T108" s="87"/>
      <c r="U108" s="87"/>
      <c r="V108" s="87"/>
    </row>
    <row r="109" spans="1:22">
      <c r="A109" s="88"/>
      <c r="B109" s="25"/>
      <c r="C109" s="25"/>
      <c r="D109" s="226"/>
      <c r="E109" s="29"/>
      <c r="F109" s="25"/>
      <c r="G109" s="30"/>
      <c r="H109" s="29"/>
      <c r="I109" s="94"/>
      <c r="J109" s="95"/>
      <c r="K109" s="87"/>
      <c r="L109" s="88"/>
      <c r="M109" s="62"/>
      <c r="N109" s="62"/>
      <c r="O109" s="62"/>
      <c r="P109" s="96"/>
      <c r="Q109" s="96"/>
      <c r="R109" s="87"/>
      <c r="S109" s="87"/>
      <c r="T109" s="87"/>
      <c r="U109" s="87"/>
      <c r="V109" s="87"/>
    </row>
    <row r="110" spans="1:22">
      <c r="A110" s="88"/>
      <c r="B110" s="25"/>
      <c r="C110" s="25"/>
      <c r="D110" s="226"/>
      <c r="E110" s="29"/>
      <c r="F110" s="25"/>
      <c r="G110" s="30"/>
      <c r="H110" s="29"/>
      <c r="I110" s="94"/>
      <c r="J110" s="95"/>
      <c r="K110" s="87"/>
      <c r="L110" s="88"/>
      <c r="M110" s="62"/>
      <c r="N110" s="62"/>
      <c r="O110" s="62"/>
      <c r="P110" s="96"/>
      <c r="Q110" s="96"/>
      <c r="R110" s="87"/>
      <c r="S110" s="87"/>
      <c r="T110" s="87"/>
      <c r="U110" s="87"/>
      <c r="V110" s="87"/>
    </row>
    <row r="111" spans="1:22">
      <c r="A111" s="88"/>
      <c r="B111" s="25"/>
      <c r="C111" s="25"/>
      <c r="D111" s="226"/>
      <c r="E111" s="29"/>
      <c r="F111" s="25"/>
      <c r="G111" s="30"/>
      <c r="H111" s="29"/>
      <c r="I111" s="94"/>
      <c r="J111" s="95"/>
      <c r="K111" s="87"/>
      <c r="L111" s="88"/>
      <c r="M111" s="62"/>
      <c r="N111" s="62"/>
      <c r="O111" s="62"/>
      <c r="P111" s="96"/>
      <c r="Q111" s="96"/>
      <c r="R111" s="87"/>
      <c r="S111" s="87"/>
      <c r="T111" s="87"/>
      <c r="U111" s="87"/>
      <c r="V111" s="87"/>
    </row>
    <row r="112" spans="1:22">
      <c r="A112" s="88"/>
      <c r="B112" s="25"/>
      <c r="C112" s="25"/>
      <c r="D112" s="226"/>
      <c r="E112" s="29"/>
      <c r="F112" s="25"/>
      <c r="G112" s="30"/>
      <c r="H112" s="29"/>
      <c r="I112" s="94"/>
      <c r="J112" s="95"/>
      <c r="K112" s="87"/>
      <c r="L112" s="88"/>
      <c r="M112" s="62"/>
      <c r="N112" s="62"/>
      <c r="O112" s="62"/>
      <c r="P112" s="96"/>
      <c r="Q112" s="96"/>
      <c r="R112" s="87"/>
      <c r="S112" s="87"/>
      <c r="T112" s="87"/>
      <c r="U112" s="87"/>
      <c r="V112" s="87"/>
    </row>
    <row r="113" spans="1:22">
      <c r="A113" s="88"/>
      <c r="B113" s="25"/>
      <c r="C113" s="25"/>
      <c r="D113" s="226"/>
      <c r="E113" s="29"/>
      <c r="F113" s="25"/>
      <c r="G113" s="30"/>
      <c r="H113" s="29"/>
      <c r="I113" s="94"/>
      <c r="J113" s="95"/>
      <c r="K113" s="87"/>
      <c r="L113" s="88"/>
      <c r="M113" s="62"/>
      <c r="N113" s="62"/>
      <c r="O113" s="62"/>
      <c r="P113" s="96"/>
      <c r="Q113" s="96"/>
      <c r="R113" s="87"/>
      <c r="S113" s="87"/>
      <c r="T113" s="87"/>
      <c r="U113" s="87"/>
      <c r="V113" s="87"/>
    </row>
    <row r="114" spans="1:22">
      <c r="A114" s="88"/>
      <c r="B114" s="25"/>
      <c r="C114" s="25"/>
      <c r="D114" s="226"/>
      <c r="E114" s="29"/>
      <c r="F114" s="25"/>
      <c r="G114" s="30"/>
      <c r="H114" s="29"/>
      <c r="I114" s="94"/>
      <c r="J114" s="95"/>
      <c r="K114" s="87"/>
      <c r="L114" s="88"/>
      <c r="M114" s="62"/>
      <c r="N114" s="62"/>
      <c r="O114" s="62"/>
      <c r="P114" s="96"/>
      <c r="Q114" s="96"/>
      <c r="R114" s="87"/>
      <c r="S114" s="87"/>
      <c r="T114" s="87"/>
      <c r="U114" s="87"/>
      <c r="V114" s="87"/>
    </row>
    <row r="115" spans="1:22">
      <c r="A115" s="88"/>
      <c r="B115" s="25"/>
      <c r="C115" s="25"/>
      <c r="D115" s="226"/>
      <c r="E115" s="29"/>
      <c r="F115" s="25"/>
      <c r="G115" s="30"/>
      <c r="H115" s="29"/>
      <c r="I115" s="94"/>
      <c r="J115" s="95"/>
      <c r="K115" s="87"/>
      <c r="L115" s="88"/>
      <c r="M115" s="62"/>
      <c r="N115" s="62"/>
      <c r="O115" s="62"/>
      <c r="P115" s="96"/>
      <c r="Q115" s="96"/>
      <c r="R115" s="87"/>
      <c r="S115" s="87"/>
      <c r="T115" s="87"/>
      <c r="U115" s="87"/>
      <c r="V115" s="87"/>
    </row>
    <row r="116" spans="1:22">
      <c r="A116" s="88"/>
      <c r="B116" s="25"/>
      <c r="C116" s="25"/>
      <c r="D116" s="226"/>
      <c r="E116" s="29"/>
      <c r="F116" s="25"/>
      <c r="G116" s="30"/>
      <c r="H116" s="29"/>
      <c r="I116" s="94"/>
      <c r="J116" s="95"/>
      <c r="K116" s="87"/>
      <c r="L116" s="88"/>
      <c r="M116" s="62"/>
      <c r="N116" s="62"/>
      <c r="O116" s="62"/>
      <c r="P116" s="96"/>
      <c r="Q116" s="96"/>
      <c r="R116" s="87"/>
      <c r="S116" s="87"/>
      <c r="T116" s="87"/>
      <c r="U116" s="87"/>
      <c r="V116" s="87"/>
    </row>
    <row r="117" spans="1:22">
      <c r="A117" s="88"/>
      <c r="B117" s="25"/>
      <c r="C117" s="25"/>
      <c r="D117" s="226"/>
      <c r="E117" s="29"/>
      <c r="F117" s="25"/>
      <c r="G117" s="30"/>
      <c r="H117" s="29"/>
      <c r="I117" s="94"/>
      <c r="J117" s="95"/>
      <c r="K117" s="87"/>
      <c r="L117" s="88"/>
      <c r="M117" s="62"/>
      <c r="N117" s="62"/>
      <c r="O117" s="62"/>
      <c r="P117" s="96"/>
      <c r="Q117" s="96"/>
      <c r="R117" s="87"/>
      <c r="S117" s="87"/>
      <c r="T117" s="87"/>
      <c r="U117" s="87"/>
      <c r="V117" s="87"/>
    </row>
    <row r="118" spans="1:22">
      <c r="A118" s="88"/>
      <c r="B118" s="25"/>
      <c r="C118" s="25"/>
      <c r="D118" s="226"/>
      <c r="E118" s="29"/>
      <c r="F118" s="25"/>
      <c r="G118" s="30"/>
      <c r="H118" s="29"/>
      <c r="I118" s="94"/>
      <c r="J118" s="95"/>
      <c r="K118" s="87"/>
      <c r="L118" s="88"/>
      <c r="M118" s="62"/>
      <c r="N118" s="62"/>
      <c r="O118" s="62"/>
      <c r="P118" s="96"/>
      <c r="Q118" s="96"/>
      <c r="R118" s="87"/>
      <c r="S118" s="87"/>
      <c r="T118" s="87"/>
      <c r="U118" s="87"/>
      <c r="V118" s="87"/>
    </row>
    <row r="119" spans="1:22">
      <c r="A119" s="88"/>
      <c r="B119" s="25"/>
      <c r="C119" s="25"/>
      <c r="D119" s="226"/>
      <c r="E119" s="29"/>
      <c r="F119" s="25"/>
      <c r="G119" s="30"/>
      <c r="H119" s="29"/>
      <c r="I119" s="94"/>
      <c r="J119" s="95"/>
      <c r="K119" s="87"/>
      <c r="L119" s="88"/>
      <c r="M119" s="62"/>
      <c r="N119" s="62"/>
      <c r="O119" s="62"/>
      <c r="P119" s="96"/>
      <c r="Q119" s="96"/>
      <c r="R119" s="87"/>
      <c r="S119" s="87"/>
      <c r="T119" s="87"/>
      <c r="U119" s="87"/>
      <c r="V119" s="87"/>
    </row>
    <row r="120" spans="1:22">
      <c r="A120" s="88"/>
      <c r="B120" s="25"/>
      <c r="C120" s="25"/>
      <c r="D120" s="226"/>
      <c r="E120" s="29"/>
      <c r="F120" s="25"/>
      <c r="G120" s="30"/>
      <c r="H120" s="29"/>
      <c r="I120" s="94"/>
      <c r="J120" s="95"/>
      <c r="K120" s="87"/>
      <c r="L120" s="88"/>
      <c r="M120" s="62"/>
      <c r="N120" s="62"/>
      <c r="O120" s="62"/>
      <c r="P120" s="96"/>
      <c r="Q120" s="96"/>
      <c r="R120" s="87"/>
      <c r="S120" s="87"/>
      <c r="T120" s="87"/>
      <c r="U120" s="87"/>
      <c r="V120" s="87"/>
    </row>
    <row r="121" spans="1:22">
      <c r="A121" s="88"/>
      <c r="B121" s="25"/>
      <c r="C121" s="25"/>
      <c r="D121" s="226"/>
      <c r="E121" s="29"/>
      <c r="F121" s="25"/>
      <c r="G121" s="30"/>
      <c r="H121" s="29"/>
      <c r="I121" s="94"/>
      <c r="J121" s="95"/>
      <c r="K121" s="87"/>
      <c r="L121" s="88"/>
      <c r="M121" s="62"/>
      <c r="N121" s="62"/>
      <c r="O121" s="62"/>
      <c r="P121" s="96"/>
      <c r="Q121" s="96"/>
      <c r="R121" s="87"/>
      <c r="S121" s="87"/>
      <c r="T121" s="87"/>
      <c r="U121" s="87"/>
      <c r="V121" s="87"/>
    </row>
    <row r="122" spans="1:22">
      <c r="A122" s="88"/>
      <c r="B122" s="25"/>
      <c r="C122" s="25"/>
      <c r="D122" s="226"/>
      <c r="E122" s="29"/>
      <c r="F122" s="25"/>
      <c r="G122" s="30"/>
      <c r="H122" s="29"/>
      <c r="I122" s="94"/>
      <c r="J122" s="95"/>
      <c r="K122" s="87"/>
      <c r="L122" s="88"/>
      <c r="M122" s="62"/>
      <c r="N122" s="62"/>
      <c r="O122" s="62"/>
      <c r="P122" s="96"/>
      <c r="Q122" s="96"/>
      <c r="R122" s="87"/>
      <c r="S122" s="87"/>
      <c r="T122" s="87"/>
      <c r="U122" s="87"/>
      <c r="V122" s="87"/>
    </row>
    <row r="123" spans="1:22">
      <c r="A123" s="88"/>
      <c r="B123" s="97"/>
      <c r="C123" s="97"/>
      <c r="D123" s="241"/>
      <c r="E123" s="98"/>
      <c r="F123" s="99"/>
      <c r="G123" s="100"/>
      <c r="H123" s="98"/>
      <c r="I123" s="101"/>
      <c r="J123" s="102"/>
      <c r="K123" s="87"/>
      <c r="L123" s="88"/>
      <c r="M123" s="103"/>
      <c r="N123" s="103"/>
      <c r="O123" s="103"/>
      <c r="P123" s="104"/>
      <c r="Q123" s="103"/>
      <c r="R123" s="87"/>
      <c r="S123" s="87"/>
      <c r="T123" s="87"/>
      <c r="U123" s="87"/>
      <c r="V123" s="87"/>
    </row>
    <row r="124" spans="1:22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</row>
    <row r="125" spans="1:22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</row>
    <row r="126" spans="1:22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482"/>
      <c r="M126" s="482"/>
      <c r="N126" s="482"/>
      <c r="O126" s="482"/>
      <c r="P126" s="482"/>
      <c r="Q126" s="482"/>
      <c r="R126" s="87"/>
      <c r="S126" s="87"/>
      <c r="T126" s="87"/>
      <c r="U126" s="87"/>
      <c r="V126" s="87"/>
    </row>
    <row r="127" spans="1:22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482"/>
      <c r="M127" s="482"/>
      <c r="N127" s="482"/>
      <c r="O127" s="482"/>
      <c r="P127" s="482"/>
      <c r="Q127" s="482"/>
      <c r="R127" s="87"/>
      <c r="S127" s="87"/>
      <c r="T127" s="87"/>
      <c r="U127" s="87"/>
      <c r="V127" s="87"/>
    </row>
    <row r="128" spans="1:22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482"/>
      <c r="M128" s="482"/>
      <c r="N128" s="482"/>
      <c r="O128" s="482"/>
      <c r="P128" s="482"/>
      <c r="Q128" s="482"/>
      <c r="R128" s="87"/>
      <c r="S128" s="87"/>
      <c r="T128" s="87"/>
      <c r="U128" s="87"/>
      <c r="V128" s="87"/>
    </row>
    <row r="129" spans="1:22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482"/>
      <c r="M129" s="482"/>
      <c r="N129" s="482"/>
      <c r="O129" s="482"/>
      <c r="P129" s="482"/>
      <c r="Q129" s="482"/>
      <c r="R129" s="87"/>
      <c r="S129" s="87"/>
      <c r="T129" s="87"/>
      <c r="U129" s="87"/>
      <c r="V129" s="87"/>
    </row>
    <row r="130" spans="1:22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482"/>
      <c r="M130" s="482"/>
      <c r="N130" s="482"/>
      <c r="O130" s="482"/>
      <c r="P130" s="482"/>
      <c r="Q130" s="482"/>
      <c r="R130" s="87"/>
      <c r="S130" s="87"/>
      <c r="T130" s="87"/>
      <c r="U130" s="87"/>
      <c r="V130" s="87"/>
    </row>
    <row r="131" spans="1:22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223"/>
      <c r="M131" s="89"/>
      <c r="N131" s="89"/>
      <c r="O131" s="89"/>
      <c r="P131" s="89"/>
      <c r="Q131" s="89"/>
      <c r="R131" s="87"/>
      <c r="S131" s="87"/>
      <c r="T131" s="87"/>
      <c r="U131" s="87"/>
      <c r="V131" s="87"/>
    </row>
    <row r="132" spans="1:22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91"/>
      <c r="N132" s="91"/>
      <c r="O132" s="91"/>
      <c r="P132" s="91"/>
      <c r="Q132" s="87"/>
      <c r="R132" s="87"/>
      <c r="S132" s="87"/>
      <c r="T132" s="87"/>
      <c r="U132" s="87"/>
      <c r="V132" s="87"/>
    </row>
    <row r="133" spans="1:22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240"/>
      <c r="N133" s="240"/>
      <c r="O133" s="240"/>
      <c r="P133" s="93"/>
      <c r="Q133" s="93"/>
      <c r="R133" s="87"/>
      <c r="S133" s="87"/>
      <c r="T133" s="87"/>
      <c r="U133" s="87"/>
      <c r="V133" s="87"/>
    </row>
    <row r="134" spans="1:22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8"/>
      <c r="M134" s="62"/>
      <c r="N134" s="62"/>
      <c r="O134" s="62"/>
      <c r="P134" s="105"/>
      <c r="Q134" s="96"/>
      <c r="R134" s="87"/>
      <c r="S134" s="87"/>
      <c r="T134" s="87"/>
      <c r="U134" s="87"/>
      <c r="V134" s="87"/>
    </row>
    <row r="135" spans="1:22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8"/>
      <c r="M135" s="62"/>
      <c r="N135" s="62"/>
      <c r="O135" s="62"/>
      <c r="P135" s="105"/>
      <c r="Q135" s="96"/>
      <c r="R135" s="87"/>
      <c r="S135" s="87"/>
      <c r="T135" s="87"/>
      <c r="U135" s="87"/>
      <c r="V135" s="87"/>
    </row>
    <row r="136" spans="1:22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8"/>
      <c r="M136" s="62"/>
      <c r="N136" s="62"/>
      <c r="O136" s="62"/>
      <c r="P136" s="105"/>
      <c r="Q136" s="96"/>
      <c r="R136" s="87"/>
      <c r="S136" s="87"/>
      <c r="T136" s="87"/>
      <c r="U136" s="87"/>
      <c r="V136" s="87"/>
    </row>
    <row r="137" spans="1:22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8"/>
      <c r="M137" s="62"/>
      <c r="N137" s="62"/>
      <c r="O137" s="62"/>
      <c r="P137" s="105"/>
      <c r="Q137" s="96"/>
      <c r="R137" s="87"/>
      <c r="S137" s="87"/>
      <c r="T137" s="87"/>
      <c r="U137" s="87"/>
      <c r="V137" s="87"/>
    </row>
    <row r="138" spans="1:22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8"/>
      <c r="M138" s="62"/>
      <c r="N138" s="62"/>
      <c r="O138" s="62"/>
      <c r="P138" s="105"/>
      <c r="Q138" s="96"/>
      <c r="R138" s="87"/>
      <c r="S138" s="87"/>
      <c r="T138" s="87"/>
      <c r="U138" s="87"/>
      <c r="V138" s="87"/>
    </row>
    <row r="139" spans="1:22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8"/>
      <c r="M139" s="62"/>
      <c r="N139" s="62"/>
      <c r="O139" s="62"/>
      <c r="P139" s="105"/>
      <c r="Q139" s="96"/>
      <c r="R139" s="87"/>
      <c r="S139" s="87"/>
      <c r="T139" s="87"/>
      <c r="U139" s="87"/>
      <c r="V139" s="87"/>
    </row>
    <row r="140" spans="1:22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8"/>
      <c r="M140" s="62"/>
      <c r="N140" s="62"/>
      <c r="O140" s="62"/>
      <c r="P140" s="105"/>
      <c r="Q140" s="96"/>
      <c r="R140" s="87"/>
      <c r="S140" s="87"/>
      <c r="T140" s="87"/>
      <c r="U140" s="87"/>
      <c r="V140" s="87"/>
    </row>
    <row r="141" spans="1:22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8"/>
      <c r="M141" s="62"/>
      <c r="N141" s="62"/>
      <c r="O141" s="62"/>
      <c r="P141" s="105"/>
      <c r="Q141" s="96"/>
      <c r="R141" s="87"/>
      <c r="S141" s="87"/>
      <c r="T141" s="87"/>
      <c r="U141" s="87"/>
      <c r="V141" s="87"/>
    </row>
    <row r="142" spans="1:22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8"/>
      <c r="M142" s="62"/>
      <c r="N142" s="62"/>
      <c r="O142" s="62"/>
      <c r="P142" s="105"/>
      <c r="Q142" s="96"/>
      <c r="R142" s="87"/>
      <c r="S142" s="87"/>
      <c r="T142" s="87"/>
      <c r="U142" s="87"/>
      <c r="V142" s="87"/>
    </row>
    <row r="143" spans="1:22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8"/>
      <c r="M143" s="62"/>
      <c r="N143" s="62"/>
      <c r="O143" s="62"/>
      <c r="P143" s="105"/>
      <c r="Q143" s="96"/>
      <c r="R143" s="87"/>
      <c r="S143" s="87"/>
      <c r="T143" s="87"/>
      <c r="U143" s="87"/>
      <c r="V143" s="87"/>
    </row>
    <row r="144" spans="1:22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8"/>
      <c r="M144" s="62"/>
      <c r="N144" s="62"/>
      <c r="O144" s="62"/>
      <c r="P144" s="105"/>
      <c r="Q144" s="96"/>
      <c r="R144" s="87"/>
      <c r="S144" s="87"/>
      <c r="T144" s="87"/>
      <c r="U144" s="87"/>
      <c r="V144" s="87"/>
    </row>
    <row r="145" spans="1:22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8"/>
      <c r="M145" s="62"/>
      <c r="N145" s="62"/>
      <c r="O145" s="62"/>
      <c r="P145" s="105"/>
      <c r="Q145" s="96"/>
      <c r="R145" s="87"/>
      <c r="S145" s="87"/>
      <c r="T145" s="87"/>
      <c r="U145" s="87"/>
      <c r="V145" s="87"/>
    </row>
    <row r="146" spans="1:22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8"/>
      <c r="M146" s="62"/>
      <c r="N146" s="62"/>
      <c r="O146" s="62"/>
      <c r="P146" s="105"/>
      <c r="Q146" s="96"/>
      <c r="R146" s="87"/>
      <c r="S146" s="87"/>
      <c r="T146" s="87"/>
      <c r="U146" s="87"/>
      <c r="V146" s="87"/>
    </row>
    <row r="147" spans="1:22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8"/>
      <c r="M147" s="62"/>
      <c r="N147" s="62"/>
      <c r="O147" s="62"/>
      <c r="P147" s="105"/>
      <c r="Q147" s="96"/>
      <c r="R147" s="87"/>
      <c r="S147" s="87"/>
      <c r="T147" s="87"/>
      <c r="U147" s="87"/>
      <c r="V147" s="87"/>
    </row>
    <row r="148" spans="1:22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8"/>
      <c r="M148" s="62"/>
      <c r="N148" s="62"/>
      <c r="O148" s="62"/>
      <c r="P148" s="105"/>
      <c r="Q148" s="96"/>
      <c r="R148" s="87"/>
      <c r="S148" s="87"/>
      <c r="T148" s="87"/>
      <c r="U148" s="87"/>
      <c r="V148" s="87"/>
    </row>
    <row r="149" spans="1:22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8"/>
      <c r="M149" s="62"/>
      <c r="N149" s="62"/>
      <c r="O149" s="62"/>
      <c r="P149" s="105"/>
      <c r="Q149" s="96"/>
      <c r="R149" s="87"/>
      <c r="S149" s="87"/>
      <c r="T149" s="87"/>
      <c r="U149" s="87"/>
      <c r="V149" s="87"/>
    </row>
    <row r="150" spans="1:22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8"/>
      <c r="M150" s="62"/>
      <c r="N150" s="62"/>
      <c r="O150" s="62"/>
      <c r="P150" s="105"/>
      <c r="Q150" s="96"/>
      <c r="R150" s="87"/>
      <c r="S150" s="87"/>
      <c r="T150" s="87"/>
      <c r="U150" s="87"/>
      <c r="V150" s="87"/>
    </row>
    <row r="151" spans="1:22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8"/>
      <c r="M151" s="62"/>
      <c r="N151" s="62"/>
      <c r="O151" s="62"/>
      <c r="P151" s="105"/>
      <c r="Q151" s="96"/>
      <c r="R151" s="87"/>
      <c r="S151" s="87"/>
      <c r="T151" s="87"/>
      <c r="U151" s="87"/>
      <c r="V151" s="87"/>
    </row>
    <row r="152" spans="1:22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8"/>
      <c r="M152" s="62"/>
      <c r="N152" s="62"/>
      <c r="O152" s="62"/>
      <c r="P152" s="105"/>
      <c r="Q152" s="96"/>
      <c r="R152" s="87"/>
      <c r="S152" s="87"/>
      <c r="T152" s="87"/>
      <c r="U152" s="87"/>
      <c r="V152" s="87"/>
    </row>
    <row r="153" spans="1:22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8"/>
      <c r="M153" s="62"/>
      <c r="N153" s="62"/>
      <c r="O153" s="62"/>
      <c r="P153" s="105"/>
      <c r="Q153" s="96"/>
      <c r="R153" s="87"/>
      <c r="S153" s="87"/>
      <c r="T153" s="87"/>
      <c r="U153" s="87"/>
      <c r="V153" s="87"/>
    </row>
    <row r="154" spans="1:22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8"/>
      <c r="M154" s="62"/>
      <c r="N154" s="62"/>
      <c r="O154" s="62"/>
      <c r="P154" s="105"/>
      <c r="Q154" s="96"/>
      <c r="R154" s="87"/>
      <c r="S154" s="87"/>
      <c r="T154" s="87"/>
      <c r="U154" s="87"/>
      <c r="V154" s="87"/>
    </row>
    <row r="155" spans="1:22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8"/>
      <c r="M155" s="62"/>
      <c r="N155" s="62"/>
      <c r="O155" s="62"/>
      <c r="P155" s="105"/>
      <c r="Q155" s="96"/>
      <c r="R155" s="87"/>
      <c r="S155" s="87"/>
      <c r="T155" s="87"/>
      <c r="U155" s="87"/>
      <c r="V155" s="87"/>
    </row>
    <row r="156" spans="1:22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8"/>
      <c r="M156" s="62"/>
      <c r="N156" s="62"/>
      <c r="O156" s="62"/>
      <c r="P156" s="105"/>
      <c r="Q156" s="96"/>
      <c r="R156" s="87"/>
      <c r="S156" s="87"/>
      <c r="T156" s="87"/>
      <c r="U156" s="87"/>
      <c r="V156" s="87"/>
    </row>
    <row r="157" spans="1:22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8"/>
      <c r="M157" s="62"/>
      <c r="N157" s="62"/>
      <c r="O157" s="62"/>
      <c r="P157" s="105"/>
      <c r="Q157" s="96"/>
      <c r="R157" s="87"/>
      <c r="S157" s="87"/>
      <c r="T157" s="87"/>
      <c r="U157" s="87"/>
      <c r="V157" s="87"/>
    </row>
    <row r="158" spans="1:22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8"/>
      <c r="M158" s="62"/>
      <c r="N158" s="62"/>
      <c r="O158" s="62"/>
      <c r="P158" s="105"/>
      <c r="Q158" s="96"/>
      <c r="R158" s="87"/>
      <c r="S158" s="87"/>
      <c r="T158" s="87"/>
      <c r="U158" s="87"/>
      <c r="V158" s="87"/>
    </row>
    <row r="159" spans="1:22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8"/>
      <c r="M159" s="62"/>
      <c r="N159" s="62"/>
      <c r="O159" s="62"/>
      <c r="P159" s="105"/>
      <c r="Q159" s="96"/>
      <c r="R159" s="87"/>
      <c r="S159" s="87"/>
      <c r="T159" s="87"/>
      <c r="U159" s="87"/>
      <c r="V159" s="87"/>
    </row>
    <row r="160" spans="1:22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8"/>
      <c r="M160" s="62"/>
      <c r="N160" s="62"/>
      <c r="O160" s="62"/>
      <c r="P160" s="105"/>
      <c r="Q160" s="96"/>
      <c r="R160" s="87"/>
      <c r="S160" s="87"/>
      <c r="T160" s="87"/>
      <c r="U160" s="87"/>
      <c r="V160" s="87"/>
    </row>
    <row r="161" spans="1:22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8"/>
      <c r="M161" s="62"/>
      <c r="N161" s="62"/>
      <c r="O161" s="62"/>
      <c r="P161" s="105"/>
      <c r="Q161" s="96"/>
      <c r="R161" s="87"/>
      <c r="S161" s="87"/>
      <c r="T161" s="87"/>
      <c r="U161" s="87"/>
      <c r="V161" s="87"/>
    </row>
    <row r="162" spans="1:22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8"/>
      <c r="M162" s="62"/>
      <c r="N162" s="62"/>
      <c r="O162" s="62"/>
      <c r="P162" s="105"/>
      <c r="Q162" s="96"/>
      <c r="R162" s="87"/>
      <c r="S162" s="87"/>
      <c r="T162" s="87"/>
      <c r="U162" s="87"/>
      <c r="V162" s="87"/>
    </row>
    <row r="163" spans="1:22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8"/>
      <c r="M163" s="62"/>
      <c r="N163" s="62"/>
      <c r="O163" s="62"/>
      <c r="P163" s="105"/>
      <c r="Q163" s="96"/>
      <c r="R163" s="87"/>
      <c r="S163" s="87"/>
      <c r="T163" s="87"/>
      <c r="U163" s="87"/>
      <c r="V163" s="87"/>
    </row>
    <row r="164" spans="1:22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8"/>
      <c r="M164" s="62"/>
      <c r="N164" s="62"/>
      <c r="O164" s="62"/>
      <c r="P164" s="105"/>
      <c r="Q164" s="96"/>
      <c r="R164" s="87"/>
      <c r="S164" s="87"/>
      <c r="T164" s="87"/>
      <c r="U164" s="87"/>
      <c r="V164" s="87"/>
    </row>
    <row r="165" spans="1:22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8"/>
      <c r="M165" s="62"/>
      <c r="N165" s="62"/>
      <c r="O165" s="62"/>
      <c r="P165" s="105"/>
      <c r="Q165" s="96"/>
      <c r="R165" s="87"/>
      <c r="S165" s="87"/>
      <c r="T165" s="87"/>
      <c r="U165" s="87"/>
      <c r="V165" s="87"/>
    </row>
    <row r="166" spans="1:22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8"/>
      <c r="M166" s="62"/>
      <c r="N166" s="62"/>
      <c r="O166" s="62"/>
      <c r="P166" s="105"/>
      <c r="Q166" s="96"/>
      <c r="R166" s="87"/>
      <c r="S166" s="87"/>
      <c r="T166" s="87"/>
      <c r="U166" s="87"/>
      <c r="V166" s="87"/>
    </row>
    <row r="167" spans="1:22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8"/>
      <c r="M167" s="62"/>
      <c r="N167" s="62"/>
      <c r="O167" s="62"/>
      <c r="P167" s="105"/>
      <c r="Q167" s="96"/>
      <c r="R167" s="87"/>
      <c r="S167" s="87"/>
      <c r="T167" s="87"/>
      <c r="U167" s="87"/>
      <c r="V167" s="87"/>
    </row>
    <row r="168" spans="1:22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8"/>
      <c r="M168" s="62"/>
      <c r="N168" s="62"/>
      <c r="O168" s="62"/>
      <c r="P168" s="105"/>
      <c r="Q168" s="96"/>
      <c r="R168" s="87"/>
      <c r="S168" s="87"/>
      <c r="T168" s="87"/>
      <c r="U168" s="87"/>
      <c r="V168" s="87"/>
    </row>
    <row r="169" spans="1:22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8"/>
      <c r="M169" s="62"/>
      <c r="N169" s="62"/>
      <c r="O169" s="62"/>
      <c r="P169" s="105"/>
      <c r="Q169" s="96"/>
      <c r="R169" s="87"/>
      <c r="S169" s="87"/>
      <c r="T169" s="87"/>
      <c r="U169" s="87"/>
      <c r="V169" s="87"/>
    </row>
    <row r="170" spans="1:22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8"/>
      <c r="M170" s="62"/>
      <c r="N170" s="62"/>
      <c r="O170" s="62"/>
      <c r="P170" s="105"/>
      <c r="Q170" s="96"/>
      <c r="R170" s="87"/>
      <c r="S170" s="87"/>
      <c r="T170" s="87"/>
      <c r="U170" s="87"/>
      <c r="V170" s="87"/>
    </row>
    <row r="171" spans="1:22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8"/>
      <c r="M171" s="62"/>
      <c r="N171" s="62"/>
      <c r="O171" s="62"/>
      <c r="P171" s="105"/>
      <c r="Q171" s="96"/>
      <c r="R171" s="87"/>
      <c r="S171" s="87"/>
      <c r="T171" s="87"/>
      <c r="U171" s="87"/>
      <c r="V171" s="87"/>
    </row>
    <row r="172" spans="1:22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8"/>
      <c r="M172" s="62"/>
      <c r="N172" s="62"/>
      <c r="O172" s="62"/>
      <c r="P172" s="105"/>
      <c r="Q172" s="96"/>
      <c r="R172" s="87"/>
      <c r="S172" s="87"/>
      <c r="T172" s="87"/>
      <c r="U172" s="87"/>
      <c r="V172" s="87"/>
    </row>
    <row r="173" spans="1:22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8"/>
      <c r="M173" s="62"/>
      <c r="N173" s="62"/>
      <c r="O173" s="62"/>
      <c r="P173" s="105"/>
      <c r="Q173" s="96"/>
      <c r="R173" s="87"/>
      <c r="S173" s="87"/>
      <c r="T173" s="87"/>
      <c r="U173" s="87"/>
      <c r="V173" s="87"/>
    </row>
    <row r="174" spans="1:22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8"/>
      <c r="M174" s="62"/>
      <c r="N174" s="62"/>
      <c r="O174" s="62"/>
      <c r="P174" s="105"/>
      <c r="Q174" s="96"/>
      <c r="R174" s="87"/>
      <c r="S174" s="87"/>
      <c r="T174" s="87"/>
      <c r="U174" s="87"/>
      <c r="V174" s="87"/>
    </row>
    <row r="175" spans="1:22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8"/>
      <c r="M175" s="62"/>
      <c r="N175" s="62"/>
      <c r="O175" s="62"/>
      <c r="P175" s="105"/>
      <c r="Q175" s="96"/>
      <c r="R175" s="87"/>
      <c r="S175" s="87"/>
      <c r="T175" s="87"/>
      <c r="U175" s="87"/>
      <c r="V175" s="87"/>
    </row>
    <row r="176" spans="1:22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8"/>
      <c r="M176" s="62"/>
      <c r="N176" s="62"/>
      <c r="O176" s="62"/>
      <c r="P176" s="105"/>
      <c r="Q176" s="96"/>
      <c r="R176" s="87"/>
      <c r="S176" s="87"/>
      <c r="T176" s="87"/>
      <c r="U176" s="87"/>
      <c r="V176" s="87"/>
    </row>
    <row r="177" spans="1:22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8"/>
      <c r="M177" s="62"/>
      <c r="N177" s="62"/>
      <c r="O177" s="62"/>
      <c r="P177" s="105"/>
      <c r="Q177" s="96"/>
      <c r="R177" s="87"/>
      <c r="S177" s="87"/>
      <c r="T177" s="87"/>
      <c r="U177" s="87"/>
      <c r="V177" s="87"/>
    </row>
    <row r="178" spans="1:22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8"/>
      <c r="M178" s="62"/>
      <c r="N178" s="62"/>
      <c r="O178" s="62"/>
      <c r="P178" s="105"/>
      <c r="Q178" s="96"/>
      <c r="R178" s="87"/>
      <c r="S178" s="87"/>
      <c r="T178" s="87"/>
      <c r="U178" s="87"/>
      <c r="V178" s="87"/>
    </row>
    <row r="179" spans="1:22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8"/>
      <c r="M179" s="62"/>
      <c r="N179" s="62"/>
      <c r="O179" s="62"/>
      <c r="P179" s="105"/>
      <c r="Q179" s="96"/>
      <c r="R179" s="87"/>
      <c r="S179" s="87"/>
      <c r="T179" s="87"/>
      <c r="U179" s="87"/>
      <c r="V179" s="87"/>
    </row>
    <row r="180" spans="1:22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8"/>
      <c r="M180" s="62"/>
      <c r="N180" s="62"/>
      <c r="O180" s="62"/>
      <c r="P180" s="105"/>
      <c r="Q180" s="96"/>
      <c r="R180" s="87"/>
      <c r="S180" s="87"/>
      <c r="T180" s="87"/>
      <c r="U180" s="87"/>
      <c r="V180" s="87"/>
    </row>
    <row r="181" spans="1:22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8"/>
      <c r="M181" s="62"/>
      <c r="N181" s="62"/>
      <c r="O181" s="62"/>
      <c r="P181" s="105"/>
      <c r="Q181" s="96"/>
      <c r="R181" s="87"/>
      <c r="S181" s="87"/>
      <c r="T181" s="87"/>
      <c r="U181" s="87"/>
      <c r="V181" s="87"/>
    </row>
    <row r="182" spans="1:22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8"/>
      <c r="M182" s="62"/>
      <c r="N182" s="62"/>
      <c r="O182" s="62"/>
      <c r="P182" s="105"/>
      <c r="Q182" s="96"/>
      <c r="R182" s="87"/>
      <c r="S182" s="87"/>
      <c r="T182" s="87"/>
      <c r="U182" s="87"/>
      <c r="V182" s="87"/>
    </row>
    <row r="183" spans="1:22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8"/>
      <c r="M183" s="62"/>
      <c r="N183" s="62"/>
      <c r="O183" s="62"/>
      <c r="P183" s="105"/>
      <c r="Q183" s="96"/>
      <c r="R183" s="87"/>
      <c r="S183" s="87"/>
      <c r="T183" s="87"/>
      <c r="U183" s="87"/>
      <c r="V183" s="87"/>
    </row>
    <row r="184" spans="1:22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8"/>
      <c r="M184" s="62"/>
      <c r="N184" s="62"/>
      <c r="O184" s="62"/>
      <c r="P184" s="105"/>
      <c r="Q184" s="96"/>
      <c r="R184" s="87"/>
      <c r="S184" s="87"/>
      <c r="T184" s="87"/>
      <c r="U184" s="87"/>
      <c r="V184" s="87"/>
    </row>
    <row r="185" spans="1:22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8"/>
      <c r="M185" s="103"/>
      <c r="N185" s="103"/>
      <c r="O185" s="103"/>
      <c r="P185" s="104"/>
      <c r="Q185" s="103"/>
      <c r="R185" s="87"/>
      <c r="S185" s="87"/>
      <c r="T185" s="87"/>
      <c r="U185" s="87"/>
      <c r="V185" s="87"/>
    </row>
    <row r="186" spans="1:22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</row>
    <row r="187" spans="1:22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</row>
    <row r="188" spans="1:22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</row>
    <row r="189" spans="1:22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</row>
    <row r="190" spans="1:22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</row>
    <row r="191" spans="1:22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</row>
    <row r="192" spans="1:22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</row>
    <row r="193" spans="1:22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</row>
    <row r="194" spans="1:22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</row>
    <row r="195" spans="1:22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</row>
    <row r="196" spans="1:22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</row>
    <row r="197" spans="1:22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</row>
    <row r="198" spans="1:22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</row>
    <row r="199" spans="1:22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</row>
    <row r="200" spans="1:22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</row>
    <row r="201" spans="1:22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</row>
    <row r="202" spans="1:22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</row>
    <row r="203" spans="1:22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</row>
    <row r="204" spans="1:22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</row>
    <row r="205" spans="1:22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</row>
    <row r="206" spans="1:22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</row>
    <row r="207" spans="1:22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</row>
    <row r="208" spans="1:22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</row>
    <row r="209" spans="1:22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</row>
    <row r="210" spans="1:22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</row>
    <row r="211" spans="1:22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</row>
    <row r="212" spans="1:22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</row>
    <row r="213" spans="1:22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</row>
    <row r="214" spans="1:22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</row>
    <row r="215" spans="1:22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</row>
    <row r="216" spans="1:22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</row>
    <row r="217" spans="1:22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</row>
    <row r="218" spans="1:22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</row>
    <row r="219" spans="1:22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</row>
    <row r="220" spans="1:22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</row>
    <row r="221" spans="1:22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</row>
    <row r="222" spans="1:22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</row>
  </sheetData>
  <mergeCells count="8">
    <mergeCell ref="L126:Q130"/>
    <mergeCell ref="B1:E1"/>
    <mergeCell ref="F1:I1"/>
    <mergeCell ref="L1:Q1"/>
    <mergeCell ref="L59:Q63"/>
    <mergeCell ref="B68:E68"/>
    <mergeCell ref="F68:I68"/>
    <mergeCell ref="L68:Q68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8"/>
  <sheetViews>
    <sheetView showGridLines="0" zoomScaleNormal="100" workbookViewId="0">
      <selection activeCell="D4" sqref="D4"/>
    </sheetView>
  </sheetViews>
  <sheetFormatPr baseColWidth="10" defaultRowHeight="12.75"/>
  <cols>
    <col min="1" max="1" width="48.140625" style="59" customWidth="1"/>
    <col min="2" max="2" width="20" style="60" customWidth="1"/>
    <col min="3" max="3" width="15.42578125" style="59" customWidth="1"/>
    <col min="4" max="4" width="29.28515625" style="59" customWidth="1"/>
    <col min="5" max="16384" width="11.42578125" style="59"/>
  </cols>
  <sheetData>
    <row r="1" spans="1:4" ht="15.75">
      <c r="A1" s="489" t="s">
        <v>221</v>
      </c>
      <c r="B1" s="490"/>
      <c r="C1" s="490"/>
      <c r="D1" s="490"/>
    </row>
    <row r="2" spans="1:4" ht="15.75">
      <c r="A2" s="488" t="s">
        <v>324</v>
      </c>
      <c r="B2" s="488"/>
      <c r="C2" s="488"/>
      <c r="D2" s="488"/>
    </row>
    <row r="3" spans="1:4" ht="15.75">
      <c r="A3" s="169" t="s">
        <v>159</v>
      </c>
      <c r="B3" s="170" t="s">
        <v>289</v>
      </c>
      <c r="C3" s="171" t="s">
        <v>160</v>
      </c>
      <c r="D3" s="171" t="s">
        <v>353</v>
      </c>
    </row>
    <row r="4" spans="1:4" ht="15.75">
      <c r="A4" s="172" t="s">
        <v>161</v>
      </c>
      <c r="B4" s="173">
        <v>313860.92</v>
      </c>
      <c r="C4" s="174">
        <f>+B4/$B$55</f>
        <v>1.4049789148285209E-4</v>
      </c>
      <c r="D4" s="175">
        <f t="shared" ref="D4:D54" si="0">+B$58*C4</f>
        <v>2839.331836227675</v>
      </c>
    </row>
    <row r="5" spans="1:4" ht="15.75">
      <c r="A5" s="176" t="s">
        <v>162</v>
      </c>
      <c r="B5" s="177">
        <v>106688</v>
      </c>
      <c r="C5" s="178">
        <f t="shared" ref="C5:C54" si="1">+B5/$B$55</f>
        <v>4.775822057273816E-5</v>
      </c>
      <c r="D5" s="179">
        <f t="shared" si="0"/>
        <v>965.14926083648209</v>
      </c>
    </row>
    <row r="6" spans="1:4" ht="15.75">
      <c r="A6" s="176" t="s">
        <v>163</v>
      </c>
      <c r="B6" s="177">
        <v>41150.239999999998</v>
      </c>
      <c r="C6" s="178">
        <f t="shared" si="1"/>
        <v>1.8420649356451642E-5</v>
      </c>
      <c r="D6" s="179">
        <f t="shared" si="0"/>
        <v>372.26420702650569</v>
      </c>
    </row>
    <row r="7" spans="1:4" ht="15.75">
      <c r="A7" s="176" t="s">
        <v>164</v>
      </c>
      <c r="B7" s="177">
        <v>29551356.170000002</v>
      </c>
      <c r="C7" s="178">
        <f t="shared" si="1"/>
        <v>1.3228481049325199E-2</v>
      </c>
      <c r="D7" s="179">
        <f t="shared" si="0"/>
        <v>267335.31010227127</v>
      </c>
    </row>
    <row r="8" spans="1:4" ht="15.75">
      <c r="A8" s="176" t="s">
        <v>165</v>
      </c>
      <c r="B8" s="177">
        <v>1061010.42</v>
      </c>
      <c r="C8" s="178">
        <f t="shared" si="1"/>
        <v>4.7495472469568793E-4</v>
      </c>
      <c r="D8" s="179">
        <f t="shared" si="0"/>
        <v>9598.3936581696671</v>
      </c>
    </row>
    <row r="9" spans="1:4" ht="15.75">
      <c r="A9" s="180" t="s">
        <v>166</v>
      </c>
      <c r="B9" s="177">
        <v>246663047.44</v>
      </c>
      <c r="C9" s="178">
        <f t="shared" si="1"/>
        <v>0.11041718118985544</v>
      </c>
      <c r="D9" s="179">
        <f t="shared" si="0"/>
        <v>2231428.6322022169</v>
      </c>
    </row>
    <row r="10" spans="1:4" ht="15.75">
      <c r="A10" s="176" t="s">
        <v>167</v>
      </c>
      <c r="B10" s="177">
        <v>47519.5</v>
      </c>
      <c r="C10" s="178">
        <f t="shared" si="1"/>
        <v>2.1271809036688578E-5</v>
      </c>
      <c r="D10" s="179">
        <f t="shared" si="0"/>
        <v>429.8834948665193</v>
      </c>
    </row>
    <row r="11" spans="1:4" ht="15.75">
      <c r="A11" s="176" t="s">
        <v>168</v>
      </c>
      <c r="B11" s="177">
        <v>954046.18</v>
      </c>
      <c r="C11" s="178">
        <f t="shared" si="1"/>
        <v>4.2707284700264561E-4</v>
      </c>
      <c r="D11" s="179">
        <f t="shared" si="0"/>
        <v>8630.7454018340341</v>
      </c>
    </row>
    <row r="12" spans="1:4" ht="15.75">
      <c r="A12" s="176" t="s">
        <v>169</v>
      </c>
      <c r="B12" s="177">
        <v>21931008.399999999</v>
      </c>
      <c r="C12" s="178">
        <f t="shared" si="1"/>
        <v>9.8172796992142819E-3</v>
      </c>
      <c r="D12" s="179">
        <f t="shared" si="0"/>
        <v>198398.10050482413</v>
      </c>
    </row>
    <row r="13" spans="1:4" ht="15.75">
      <c r="A13" s="176" t="s">
        <v>170</v>
      </c>
      <c r="B13" s="177">
        <v>12384776.130000001</v>
      </c>
      <c r="C13" s="178">
        <f t="shared" si="1"/>
        <v>5.5439681141320725E-3</v>
      </c>
      <c r="D13" s="179">
        <f t="shared" si="0"/>
        <v>112038.44413143754</v>
      </c>
    </row>
    <row r="14" spans="1:4" ht="15.75">
      <c r="A14" s="176" t="s">
        <v>171</v>
      </c>
      <c r="B14" s="177">
        <v>752387.65</v>
      </c>
      <c r="C14" s="178">
        <f t="shared" si="1"/>
        <v>3.3680165852677078E-4</v>
      </c>
      <c r="D14" s="179">
        <f t="shared" si="0"/>
        <v>6806.4485627249351</v>
      </c>
    </row>
    <row r="15" spans="1:4" ht="15.75">
      <c r="A15" s="176" t="s">
        <v>172</v>
      </c>
      <c r="B15" s="181">
        <v>997925.55</v>
      </c>
      <c r="C15" s="178">
        <f t="shared" si="1"/>
        <v>4.4671517445327537E-4</v>
      </c>
      <c r="D15" s="179">
        <f t="shared" si="0"/>
        <v>9027.6985879605945</v>
      </c>
    </row>
    <row r="16" spans="1:4" ht="15.75">
      <c r="A16" s="176" t="s">
        <v>173</v>
      </c>
      <c r="B16" s="177">
        <v>29760786.390000001</v>
      </c>
      <c r="C16" s="178">
        <f t="shared" si="1"/>
        <v>1.3322231186560474E-2</v>
      </c>
      <c r="D16" s="179">
        <f t="shared" si="0"/>
        <v>269229.91326316865</v>
      </c>
    </row>
    <row r="17" spans="1:7" ht="15.75">
      <c r="A17" s="176" t="s">
        <v>174</v>
      </c>
      <c r="B17" s="177">
        <v>175577.60000000001</v>
      </c>
      <c r="C17" s="178">
        <f t="shared" si="1"/>
        <v>7.85962221471205E-5</v>
      </c>
      <c r="D17" s="179">
        <f t="shared" si="0"/>
        <v>1588.3566179836862</v>
      </c>
    </row>
    <row r="18" spans="1:7" ht="15.75">
      <c r="A18" s="176" t="s">
        <v>175</v>
      </c>
      <c r="B18" s="177">
        <v>81812.600000000006</v>
      </c>
      <c r="C18" s="178">
        <f t="shared" si="1"/>
        <v>3.6622902261071523E-5</v>
      </c>
      <c r="D18" s="179">
        <f t="shared" si="0"/>
        <v>740.11482469547457</v>
      </c>
    </row>
    <row r="19" spans="1:7" ht="15.75">
      <c r="A19" s="176" t="s">
        <v>176</v>
      </c>
      <c r="B19" s="182">
        <v>2487457.71</v>
      </c>
      <c r="C19" s="178">
        <f t="shared" si="1"/>
        <v>1.1134949945592583E-3</v>
      </c>
      <c r="D19" s="179">
        <f t="shared" si="0"/>
        <v>22502.699180493666</v>
      </c>
    </row>
    <row r="20" spans="1:7" ht="15.75">
      <c r="A20" s="176" t="s">
        <v>177</v>
      </c>
      <c r="B20" s="177">
        <v>919750.84</v>
      </c>
      <c r="C20" s="178">
        <f t="shared" si="1"/>
        <v>4.1172075105617507E-4</v>
      </c>
      <c r="D20" s="179">
        <f t="shared" si="0"/>
        <v>8320.4938079234162</v>
      </c>
      <c r="G20" s="59" t="s">
        <v>158</v>
      </c>
    </row>
    <row r="21" spans="1:7" ht="15.75">
      <c r="A21" s="176" t="s">
        <v>178</v>
      </c>
      <c r="B21" s="177">
        <v>203099368.24000001</v>
      </c>
      <c r="C21" s="178">
        <f t="shared" si="1"/>
        <v>9.0916170765125329E-2</v>
      </c>
      <c r="D21" s="179">
        <f t="shared" si="0"/>
        <v>1837331.331857308</v>
      </c>
    </row>
    <row r="22" spans="1:7" ht="15.75">
      <c r="A22" s="176" t="s">
        <v>179</v>
      </c>
      <c r="B22" s="177">
        <v>1004219.28</v>
      </c>
      <c r="C22" s="178">
        <f t="shared" si="1"/>
        <v>4.4953252359812074E-4</v>
      </c>
      <c r="D22" s="179">
        <f t="shared" si="0"/>
        <v>9084.6345962970936</v>
      </c>
    </row>
    <row r="23" spans="1:7" ht="15.75">
      <c r="A23" s="176" t="s">
        <v>180</v>
      </c>
      <c r="B23" s="177">
        <v>76035351.519999996</v>
      </c>
      <c r="C23" s="178">
        <f t="shared" si="1"/>
        <v>3.4036752860845093E-2</v>
      </c>
      <c r="D23" s="179">
        <f t="shared" si="0"/>
        <v>687851.14836692112</v>
      </c>
    </row>
    <row r="24" spans="1:7" ht="15.75">
      <c r="A24" s="176" t="s">
        <v>181</v>
      </c>
      <c r="B24" s="177">
        <v>1863889.19</v>
      </c>
      <c r="C24" s="178">
        <f t="shared" si="1"/>
        <v>8.3435841949574705E-4</v>
      </c>
      <c r="D24" s="179">
        <f t="shared" si="0"/>
        <v>16861.608372165654</v>
      </c>
    </row>
    <row r="25" spans="1:7" ht="15.75">
      <c r="A25" s="176" t="s">
        <v>182</v>
      </c>
      <c r="B25" s="177">
        <v>93733</v>
      </c>
      <c r="C25" s="178">
        <f t="shared" si="1"/>
        <v>4.1958995284797409E-5</v>
      </c>
      <c r="D25" s="179">
        <f t="shared" si="0"/>
        <v>847.95230640733701</v>
      </c>
    </row>
    <row r="26" spans="1:7" ht="15.75">
      <c r="A26" s="176" t="s">
        <v>183</v>
      </c>
      <c r="B26" s="177">
        <v>16195</v>
      </c>
      <c r="C26" s="178">
        <f t="shared" si="1"/>
        <v>7.2495911646623287E-6</v>
      </c>
      <c r="D26" s="179">
        <f t="shared" si="0"/>
        <v>146.50750111771546</v>
      </c>
    </row>
    <row r="27" spans="1:7" ht="15.75">
      <c r="A27" s="176" t="s">
        <v>184</v>
      </c>
      <c r="B27" s="177">
        <v>4870035</v>
      </c>
      <c r="C27" s="178">
        <f t="shared" si="1"/>
        <v>2.1800409205061009E-3</v>
      </c>
      <c r="D27" s="179">
        <f t="shared" si="0"/>
        <v>44056.601309404963</v>
      </c>
    </row>
    <row r="28" spans="1:7" ht="15.75">
      <c r="A28" s="176" t="s">
        <v>185</v>
      </c>
      <c r="B28" s="177">
        <v>151141873</v>
      </c>
      <c r="C28" s="178">
        <f t="shared" si="1"/>
        <v>6.7657720723143924E-2</v>
      </c>
      <c r="D28" s="179">
        <f t="shared" si="0"/>
        <v>1367299.6682606428</v>
      </c>
    </row>
    <row r="29" spans="1:7" ht="15.75">
      <c r="A29" s="176" t="s">
        <v>186</v>
      </c>
      <c r="B29" s="177">
        <v>6640.64</v>
      </c>
      <c r="C29" s="178">
        <f t="shared" si="1"/>
        <v>2.9726412517260419E-6</v>
      </c>
      <c r="D29" s="179">
        <f t="shared" si="0"/>
        <v>60.074317519132208</v>
      </c>
    </row>
    <row r="30" spans="1:7" ht="15.75">
      <c r="A30" s="176" t="s">
        <v>187</v>
      </c>
      <c r="B30" s="177">
        <v>2000</v>
      </c>
      <c r="C30" s="178">
        <f t="shared" si="1"/>
        <v>8.952875782231959E-7</v>
      </c>
      <c r="D30" s="179">
        <f t="shared" si="0"/>
        <v>18.092930054673104</v>
      </c>
    </row>
    <row r="31" spans="1:7" ht="15.75">
      <c r="A31" s="176" t="s">
        <v>188</v>
      </c>
      <c r="B31" s="177">
        <v>298239.14</v>
      </c>
      <c r="C31" s="178">
        <f t="shared" si="1"/>
        <v>1.3350489869098434E-4</v>
      </c>
      <c r="D31" s="179">
        <f t="shared" si="0"/>
        <v>2698.00994979293</v>
      </c>
    </row>
    <row r="32" spans="1:7" ht="15.75">
      <c r="A32" s="183" t="s">
        <v>189</v>
      </c>
      <c r="B32" s="177">
        <v>564018.93000000005</v>
      </c>
      <c r="C32" s="178">
        <f t="shared" si="1"/>
        <v>2.5247957095586912E-4</v>
      </c>
      <c r="D32" s="179">
        <f t="shared" si="0"/>
        <v>5102.377525000783</v>
      </c>
    </row>
    <row r="33" spans="1:4" ht="15.75">
      <c r="A33" s="176" t="s">
        <v>190</v>
      </c>
      <c r="B33" s="177">
        <v>42540.160000000003</v>
      </c>
      <c r="C33" s="178">
        <f t="shared" si="1"/>
        <v>1.9042838411813637E-5</v>
      </c>
      <c r="D33" s="179">
        <f t="shared" si="0"/>
        <v>384.83806969730136</v>
      </c>
    </row>
    <row r="34" spans="1:4" ht="15.75">
      <c r="A34" s="176" t="s">
        <v>191</v>
      </c>
      <c r="B34" s="184">
        <v>60505115.740000002</v>
      </c>
      <c r="C34" s="178">
        <f t="shared" si="1"/>
        <v>2.7084739270489384E-2</v>
      </c>
      <c r="D34" s="179">
        <f t="shared" si="0"/>
        <v>547357.41351686034</v>
      </c>
    </row>
    <row r="35" spans="1:4" ht="15.75">
      <c r="A35" s="176" t="s">
        <v>192</v>
      </c>
      <c r="B35" s="182">
        <v>223324.41</v>
      </c>
      <c r="C35" s="178">
        <f t="shared" si="1"/>
        <v>9.9969785093512029E-5</v>
      </c>
      <c r="D35" s="179">
        <f t="shared" si="0"/>
        <v>2020.2964648155694</v>
      </c>
    </row>
    <row r="36" spans="1:4" ht="15.75">
      <c r="A36" s="183" t="s">
        <v>193</v>
      </c>
      <c r="B36" s="177">
        <v>7151515.1500000004</v>
      </c>
      <c r="C36" s="178">
        <f t="shared" si="1"/>
        <v>3.201331339634998E-3</v>
      </c>
      <c r="D36" s="179">
        <f t="shared" si="0"/>
        <v>64695.931696942527</v>
      </c>
    </row>
    <row r="37" spans="1:4" ht="15.75">
      <c r="A37" s="176" t="s">
        <v>194</v>
      </c>
      <c r="B37" s="177">
        <v>444314.67</v>
      </c>
      <c r="C37" s="178">
        <f t="shared" si="1"/>
        <v>1.9889470243666921E-4</v>
      </c>
      <c r="D37" s="179">
        <f t="shared" si="0"/>
        <v>4019.477123287581</v>
      </c>
    </row>
    <row r="38" spans="1:4" ht="15.75">
      <c r="A38" s="176" t="s">
        <v>195</v>
      </c>
      <c r="B38" s="177">
        <v>56630.22</v>
      </c>
      <c r="C38" s="178">
        <f t="shared" si="1"/>
        <v>2.5350166259023397E-5</v>
      </c>
      <c r="D38" s="179">
        <f t="shared" si="0"/>
        <v>512.30330472037497</v>
      </c>
    </row>
    <row r="39" spans="1:4" ht="15.75">
      <c r="A39" s="176" t="s">
        <v>196</v>
      </c>
      <c r="B39" s="177">
        <v>5104.24</v>
      </c>
      <c r="C39" s="178">
        <f t="shared" si="1"/>
        <v>2.2848813341349825E-6</v>
      </c>
      <c r="D39" s="179">
        <f t="shared" si="0"/>
        <v>46.175328651132318</v>
      </c>
    </row>
    <row r="40" spans="1:4" ht="15.75">
      <c r="A40" s="176" t="s">
        <v>197</v>
      </c>
      <c r="B40" s="177">
        <v>2761345.65</v>
      </c>
      <c r="C40" s="178">
        <f t="shared" si="1"/>
        <v>1.2360992298128283E-3</v>
      </c>
      <c r="D40" s="179">
        <f t="shared" si="0"/>
        <v>24980.416851112921</v>
      </c>
    </row>
    <row r="41" spans="1:4" ht="15.75">
      <c r="A41" s="176" t="s">
        <v>198</v>
      </c>
      <c r="B41" s="177">
        <v>27477571</v>
      </c>
      <c r="C41" s="178">
        <f t="shared" si="1"/>
        <v>1.2300163998022959E-2</v>
      </c>
      <c r="D41" s="179">
        <f t="shared" si="0"/>
        <v>248574.88508765705</v>
      </c>
    </row>
    <row r="42" spans="1:4" ht="15.75">
      <c r="A42" s="183" t="s">
        <v>199</v>
      </c>
      <c r="B42" s="177">
        <v>605068977</v>
      </c>
      <c r="C42" s="178">
        <f t="shared" si="1"/>
        <v>0.27085536953815831</v>
      </c>
      <c r="D42" s="179">
        <f t="shared" si="0"/>
        <v>5473735.3395568049</v>
      </c>
    </row>
    <row r="43" spans="1:4" ht="15.75">
      <c r="A43" s="176" t="s">
        <v>200</v>
      </c>
      <c r="B43" s="177">
        <v>185136.1</v>
      </c>
      <c r="C43" s="178">
        <f t="shared" si="1"/>
        <v>8.2875025305343712E-5</v>
      </c>
      <c r="D43" s="179">
        <f t="shared" si="0"/>
        <v>1674.8272539474829</v>
      </c>
    </row>
    <row r="44" spans="1:4" ht="15.75">
      <c r="A44" s="176" t="s">
        <v>201</v>
      </c>
      <c r="B44" s="177">
        <v>17582234.02</v>
      </c>
      <c r="C44" s="178">
        <f t="shared" si="1"/>
        <v>7.870577857759643E-3</v>
      </c>
      <c r="D44" s="179">
        <f t="shared" si="0"/>
        <v>159057.06516437695</v>
      </c>
    </row>
    <row r="45" spans="1:4" ht="15.75">
      <c r="A45" s="176" t="s">
        <v>202</v>
      </c>
      <c r="B45" s="177">
        <v>1588024.75</v>
      </c>
      <c r="C45" s="178">
        <f t="shared" si="1"/>
        <v>7.1086941629299805E-4</v>
      </c>
      <c r="D45" s="179">
        <f t="shared" si="0"/>
        <v>14366.010363419871</v>
      </c>
    </row>
    <row r="46" spans="1:4" ht="15.75">
      <c r="A46" s="176" t="s">
        <v>203</v>
      </c>
      <c r="B46" s="177">
        <v>18494.64</v>
      </c>
      <c r="C46" s="178">
        <f t="shared" si="1"/>
        <v>8.2790107278549225E-6</v>
      </c>
      <c r="D46" s="179">
        <f t="shared" si="0"/>
        <v>167.31111395317967</v>
      </c>
    </row>
    <row r="47" spans="1:4" ht="15.75">
      <c r="A47" s="176" t="s">
        <v>204</v>
      </c>
      <c r="B47" s="177">
        <v>3660506.57</v>
      </c>
      <c r="C47" s="178">
        <f t="shared" si="1"/>
        <v>1.6386030310626986E-3</v>
      </c>
      <c r="D47" s="179">
        <f t="shared" si="0"/>
        <v>33114.644667840679</v>
      </c>
    </row>
    <row r="48" spans="1:4" ht="15.75">
      <c r="A48" s="176" t="s">
        <v>205</v>
      </c>
      <c r="B48" s="177">
        <v>13420467.189999999</v>
      </c>
      <c r="C48" s="178">
        <f t="shared" si="1"/>
        <v>6.007588784579479E-3</v>
      </c>
      <c r="D48" s="179">
        <f t="shared" si="0"/>
        <v>121407.78708485264</v>
      </c>
    </row>
    <row r="49" spans="1:4" ht="15.75">
      <c r="A49" s="176" t="s">
        <v>206</v>
      </c>
      <c r="B49" s="185">
        <v>104566741.54000001</v>
      </c>
      <c r="C49" s="178">
        <f t="shared" si="1"/>
        <v>4.6808652398018728E-2</v>
      </c>
      <c r="D49" s="179">
        <f t="shared" si="0"/>
        <v>945959.37036415027</v>
      </c>
    </row>
    <row r="50" spans="1:4" ht="15.75">
      <c r="A50" s="186" t="s">
        <v>207</v>
      </c>
      <c r="B50" s="177">
        <v>363933004.24000001</v>
      </c>
      <c r="C50" s="178">
        <f t="shared" si="1"/>
        <v>0.16291234900076085</v>
      </c>
      <c r="D50" s="179">
        <f t="shared" si="0"/>
        <v>3292307.1951506855</v>
      </c>
    </row>
    <row r="51" spans="1:4" ht="15.75">
      <c r="A51" s="176" t="s">
        <v>208</v>
      </c>
      <c r="B51" s="177">
        <v>128143824.97</v>
      </c>
      <c r="C51" s="178">
        <f t="shared" si="1"/>
        <v>5.7362787360824195E-2</v>
      </c>
      <c r="D51" s="179">
        <f t="shared" si="0"/>
        <v>1159248.6310602413</v>
      </c>
    </row>
    <row r="52" spans="1:4" ht="15.75">
      <c r="A52" s="176" t="s">
        <v>209</v>
      </c>
      <c r="B52" s="177">
        <v>108719184.31999999</v>
      </c>
      <c r="C52" s="178">
        <f t="shared" si="1"/>
        <v>4.8667467618127021E-2</v>
      </c>
      <c r="D52" s="179">
        <f t="shared" si="0"/>
        <v>983524.29875143641</v>
      </c>
    </row>
    <row r="53" spans="1:4" ht="15.75">
      <c r="A53" s="176" t="s">
        <v>210</v>
      </c>
      <c r="B53" s="177">
        <v>648469.44999999995</v>
      </c>
      <c r="C53" s="178">
        <f t="shared" si="1"/>
        <v>2.902833217211139E-4</v>
      </c>
      <c r="D53" s="179">
        <f t="shared" si="0"/>
        <v>5866.3562007211685</v>
      </c>
    </row>
    <row r="54" spans="1:4" ht="15.75">
      <c r="A54" s="187" t="s">
        <v>211</v>
      </c>
      <c r="B54" s="188">
        <v>490825.85</v>
      </c>
      <c r="C54" s="178">
        <f t="shared" si="1"/>
        <v>2.197151432879208E-4</v>
      </c>
      <c r="D54" s="189">
        <f t="shared" si="0"/>
        <v>4440.2388865377361</v>
      </c>
    </row>
    <row r="55" spans="1:4" ht="16.5" thickBot="1">
      <c r="A55" s="190" t="s">
        <v>212</v>
      </c>
      <c r="B55" s="191">
        <f>+SUM(B4:B54)</f>
        <v>2233919076.5599995</v>
      </c>
      <c r="C55" s="192">
        <f>SUM(C4:C54)</f>
        <v>1.0000000000000004</v>
      </c>
      <c r="D55" s="193">
        <f>SUM(D4:D54)</f>
        <v>20209070.800000008</v>
      </c>
    </row>
    <row r="56" spans="1:4" ht="16.5" thickBot="1">
      <c r="A56" s="194"/>
      <c r="B56" s="195"/>
      <c r="C56" s="194"/>
      <c r="D56" s="194"/>
    </row>
    <row r="57" spans="1:4" ht="15.75">
      <c r="A57" s="196" t="s">
        <v>213</v>
      </c>
      <c r="B57" s="197">
        <f>+'PART MES'!B13</f>
        <v>101045354</v>
      </c>
      <c r="C57" s="194"/>
      <c r="D57" s="194"/>
    </row>
    <row r="58" spans="1:4" ht="16.5" thickBot="1">
      <c r="A58" s="198" t="s">
        <v>214</v>
      </c>
      <c r="B58" s="199">
        <f>+B57*0.2</f>
        <v>20209070.800000001</v>
      </c>
      <c r="C58" s="194"/>
      <c r="D58" s="194"/>
    </row>
  </sheetData>
  <mergeCells count="2">
    <mergeCell ref="A2:D2"/>
    <mergeCell ref="A1:D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81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2"/>
  <sheetViews>
    <sheetView zoomScaleNormal="100" workbookViewId="0">
      <selection activeCell="A5" sqref="A5"/>
    </sheetView>
  </sheetViews>
  <sheetFormatPr baseColWidth="10" defaultColWidth="13" defaultRowHeight="12.75"/>
  <cols>
    <col min="1" max="1" width="31.7109375" style="128" customWidth="1"/>
    <col min="2" max="2" width="16" style="128" customWidth="1"/>
    <col min="3" max="3" width="16.5703125" style="128" customWidth="1"/>
    <col min="4" max="4" width="21" style="128" customWidth="1"/>
    <col min="5" max="16384" width="13" style="128"/>
  </cols>
  <sheetData>
    <row r="1" spans="1:41">
      <c r="A1" s="492" t="s">
        <v>110</v>
      </c>
      <c r="B1" s="492"/>
      <c r="C1" s="492"/>
      <c r="D1" s="492"/>
      <c r="E1" s="353"/>
      <c r="F1" s="353"/>
      <c r="G1" s="353"/>
      <c r="H1" s="353"/>
      <c r="I1" s="353"/>
      <c r="J1" s="353"/>
      <c r="K1" s="353"/>
    </row>
    <row r="2" spans="1:41">
      <c r="A2" s="492" t="s">
        <v>354</v>
      </c>
      <c r="B2" s="492"/>
      <c r="C2" s="492"/>
      <c r="D2" s="492"/>
      <c r="E2" s="353"/>
      <c r="F2" s="353"/>
      <c r="G2" s="353"/>
      <c r="H2" s="353"/>
      <c r="I2" s="353"/>
      <c r="J2" s="353"/>
      <c r="K2" s="353"/>
    </row>
    <row r="3" spans="1:41">
      <c r="A3" s="491" t="s">
        <v>325</v>
      </c>
      <c r="B3" s="491"/>
      <c r="C3" s="491"/>
      <c r="D3" s="491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</row>
    <row r="4" spans="1:41" ht="13.5" thickBot="1">
      <c r="A4" s="491" t="s">
        <v>283</v>
      </c>
      <c r="B4" s="491"/>
      <c r="C4" s="491"/>
      <c r="D4" s="491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</row>
    <row r="5" spans="1:41" ht="17.25" thickTop="1" thickBot="1">
      <c r="A5" s="129" t="s">
        <v>0</v>
      </c>
      <c r="B5" s="222" t="s">
        <v>291</v>
      </c>
      <c r="C5" s="130" t="s">
        <v>294</v>
      </c>
      <c r="D5" s="130" t="s">
        <v>53</v>
      </c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7"/>
      <c r="AK5" s="127"/>
      <c r="AL5" s="127"/>
      <c r="AM5" s="127"/>
      <c r="AN5" s="127"/>
      <c r="AO5" s="127"/>
    </row>
    <row r="6" spans="1:41" ht="16.5" thickTop="1">
      <c r="A6" s="448" t="s">
        <v>1</v>
      </c>
      <c r="B6" s="449">
        <v>503725</v>
      </c>
      <c r="C6" s="449"/>
      <c r="D6" s="131">
        <f>SUM(B6:C6)</f>
        <v>503725</v>
      </c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</row>
    <row r="7" spans="1:41" ht="15.75">
      <c r="A7" s="450" t="s">
        <v>2</v>
      </c>
      <c r="B7" s="451">
        <v>230270</v>
      </c>
      <c r="C7" s="451"/>
      <c r="D7" s="131">
        <f t="shared" ref="D7:D56" si="0">SUM(B7:C7)</f>
        <v>230270</v>
      </c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  <c r="AN7" s="127"/>
      <c r="AO7" s="127"/>
    </row>
    <row r="8" spans="1:41" ht="15.75">
      <c r="A8" s="450" t="s">
        <v>3</v>
      </c>
      <c r="B8" s="451"/>
      <c r="C8" s="451"/>
      <c r="D8" s="131">
        <f t="shared" si="0"/>
        <v>0</v>
      </c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</row>
    <row r="9" spans="1:41" ht="15.75">
      <c r="A9" s="450" t="s">
        <v>4</v>
      </c>
      <c r="B9" s="451">
        <v>2895399</v>
      </c>
      <c r="C9" s="451"/>
      <c r="D9" s="131">
        <f t="shared" si="0"/>
        <v>2895399</v>
      </c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  <c r="AN9" s="127"/>
      <c r="AO9" s="127"/>
    </row>
    <row r="10" spans="1:41" ht="15.75">
      <c r="A10" s="450" t="s">
        <v>5</v>
      </c>
      <c r="B10" s="451"/>
      <c r="C10" s="451"/>
      <c r="D10" s="131">
        <f t="shared" si="0"/>
        <v>0</v>
      </c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</row>
    <row r="11" spans="1:41" ht="15.75">
      <c r="A11" s="450" t="s">
        <v>6</v>
      </c>
      <c r="B11" s="451">
        <v>7396744</v>
      </c>
      <c r="C11" s="451"/>
      <c r="D11" s="131">
        <f t="shared" si="0"/>
        <v>7396744</v>
      </c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  <c r="AN11" s="127"/>
      <c r="AO11" s="127"/>
    </row>
    <row r="12" spans="1:41" ht="15.75">
      <c r="A12" s="450" t="s">
        <v>7</v>
      </c>
      <c r="B12" s="451"/>
      <c r="C12" s="451"/>
      <c r="D12" s="131">
        <f t="shared" si="0"/>
        <v>0</v>
      </c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  <c r="AN12" s="127"/>
      <c r="AO12" s="127"/>
    </row>
    <row r="13" spans="1:41" ht="15.75">
      <c r="A13" s="450" t="s">
        <v>8</v>
      </c>
      <c r="B13" s="451">
        <v>96586</v>
      </c>
      <c r="C13" s="451"/>
      <c r="D13" s="131">
        <f t="shared" si="0"/>
        <v>96586</v>
      </c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  <c r="AN13" s="127"/>
      <c r="AO13" s="127"/>
    </row>
    <row r="14" spans="1:41" ht="15.75">
      <c r="A14" s="450" t="s">
        <v>9</v>
      </c>
      <c r="B14" s="451"/>
      <c r="C14" s="451"/>
      <c r="D14" s="131">
        <f t="shared" si="0"/>
        <v>0</v>
      </c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  <c r="AN14" s="127"/>
      <c r="AO14" s="127"/>
    </row>
    <row r="15" spans="1:41" ht="15.75">
      <c r="A15" s="450" t="s">
        <v>10</v>
      </c>
      <c r="B15" s="451"/>
      <c r="C15" s="451"/>
      <c r="D15" s="131">
        <f t="shared" si="0"/>
        <v>0</v>
      </c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/>
      <c r="AO15" s="127"/>
    </row>
    <row r="16" spans="1:41" ht="15.75">
      <c r="A16" s="450" t="s">
        <v>11</v>
      </c>
      <c r="B16" s="451"/>
      <c r="C16" s="451"/>
      <c r="D16" s="131">
        <f t="shared" si="0"/>
        <v>0</v>
      </c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</row>
    <row r="17" spans="1:41" ht="15.75">
      <c r="A17" s="450" t="s">
        <v>12</v>
      </c>
      <c r="B17" s="451"/>
      <c r="C17" s="451"/>
      <c r="D17" s="131">
        <f t="shared" si="0"/>
        <v>0</v>
      </c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</row>
    <row r="18" spans="1:41" ht="15.75">
      <c r="A18" s="450" t="s">
        <v>13</v>
      </c>
      <c r="B18" s="451"/>
      <c r="C18" s="451"/>
      <c r="D18" s="131">
        <f t="shared" si="0"/>
        <v>0</v>
      </c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  <c r="AN18" s="127"/>
      <c r="AO18" s="127"/>
    </row>
    <row r="19" spans="1:41" ht="15.75">
      <c r="A19" s="450" t="s">
        <v>14</v>
      </c>
      <c r="B19" s="451"/>
      <c r="C19" s="451"/>
      <c r="D19" s="131">
        <f t="shared" si="0"/>
        <v>0</v>
      </c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</row>
    <row r="20" spans="1:41" ht="15.75">
      <c r="A20" s="450" t="s">
        <v>15</v>
      </c>
      <c r="B20" s="451"/>
      <c r="C20" s="451"/>
      <c r="D20" s="131">
        <f t="shared" si="0"/>
        <v>0</v>
      </c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</row>
    <row r="21" spans="1:41" ht="15.75">
      <c r="A21" s="450" t="s">
        <v>16</v>
      </c>
      <c r="B21" s="451">
        <v>277927</v>
      </c>
      <c r="C21" s="451"/>
      <c r="D21" s="131">
        <f t="shared" si="0"/>
        <v>277927</v>
      </c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</row>
    <row r="22" spans="1:41" ht="15.75">
      <c r="A22" s="450" t="s">
        <v>17</v>
      </c>
      <c r="B22" s="451">
        <v>232392</v>
      </c>
      <c r="C22" s="451"/>
      <c r="D22" s="131">
        <f t="shared" si="0"/>
        <v>232392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</row>
    <row r="23" spans="1:41" ht="15.75">
      <c r="A23" s="450" t="s">
        <v>18</v>
      </c>
      <c r="B23" s="451"/>
      <c r="C23" s="451"/>
      <c r="D23" s="131">
        <f t="shared" si="0"/>
        <v>0</v>
      </c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</row>
    <row r="24" spans="1:41" ht="15.75">
      <c r="A24" s="450" t="s">
        <v>19</v>
      </c>
      <c r="B24" s="451"/>
      <c r="C24" s="451"/>
      <c r="D24" s="131">
        <f t="shared" si="0"/>
        <v>0</v>
      </c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</row>
    <row r="25" spans="1:41" ht="15.75">
      <c r="A25" s="450" t="s">
        <v>20</v>
      </c>
      <c r="B25" s="451"/>
      <c r="C25" s="451"/>
      <c r="D25" s="131">
        <f t="shared" si="0"/>
        <v>0</v>
      </c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</row>
    <row r="26" spans="1:41" ht="15.75">
      <c r="A26" s="450" t="s">
        <v>21</v>
      </c>
      <c r="B26" s="451"/>
      <c r="C26" s="451"/>
      <c r="D26" s="131">
        <f t="shared" si="0"/>
        <v>0</v>
      </c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</row>
    <row r="27" spans="1:41" ht="15.75">
      <c r="A27" s="450" t="s">
        <v>22</v>
      </c>
      <c r="B27" s="451"/>
      <c r="C27" s="451"/>
      <c r="D27" s="131">
        <f t="shared" si="0"/>
        <v>0</v>
      </c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</row>
    <row r="28" spans="1:41" ht="15.75">
      <c r="A28" s="450" t="s">
        <v>23</v>
      </c>
      <c r="B28" s="451"/>
      <c r="C28" s="451"/>
      <c r="D28" s="131">
        <f t="shared" si="0"/>
        <v>0</v>
      </c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O28" s="127"/>
    </row>
    <row r="29" spans="1:41" ht="15.75">
      <c r="A29" s="450" t="s">
        <v>24</v>
      </c>
      <c r="B29" s="451"/>
      <c r="C29" s="451"/>
      <c r="D29" s="131">
        <f t="shared" si="0"/>
        <v>0</v>
      </c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</row>
    <row r="30" spans="1:41" ht="15.75">
      <c r="A30" s="450" t="s">
        <v>25</v>
      </c>
      <c r="B30" s="451">
        <v>5111492</v>
      </c>
      <c r="C30" s="451"/>
      <c r="D30" s="131">
        <f t="shared" si="0"/>
        <v>5111492</v>
      </c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</row>
    <row r="31" spans="1:41" ht="15.75">
      <c r="A31" s="450" t="s">
        <v>26</v>
      </c>
      <c r="B31" s="451"/>
      <c r="C31" s="451"/>
      <c r="D31" s="131">
        <f t="shared" si="0"/>
        <v>0</v>
      </c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</row>
    <row r="32" spans="1:41" ht="15.75">
      <c r="A32" s="450" t="s">
        <v>27</v>
      </c>
      <c r="B32" s="451">
        <v>847995</v>
      </c>
      <c r="C32" s="451"/>
      <c r="D32" s="131">
        <f t="shared" si="0"/>
        <v>847995</v>
      </c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</row>
    <row r="33" spans="1:41" ht="15.75">
      <c r="A33" s="450" t="s">
        <v>28</v>
      </c>
      <c r="B33" s="451">
        <v>60079</v>
      </c>
      <c r="C33" s="451"/>
      <c r="D33" s="131">
        <f t="shared" si="0"/>
        <v>60079</v>
      </c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</row>
    <row r="34" spans="1:41" ht="15.75">
      <c r="A34" s="450" t="s">
        <v>29</v>
      </c>
      <c r="B34" s="451"/>
      <c r="C34" s="451"/>
      <c r="D34" s="131">
        <f t="shared" si="0"/>
        <v>0</v>
      </c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O34" s="127"/>
    </row>
    <row r="35" spans="1:41" ht="15.75">
      <c r="A35" s="450" t="s">
        <v>30</v>
      </c>
      <c r="B35" s="451">
        <v>15726</v>
      </c>
      <c r="C35" s="451"/>
      <c r="D35" s="131">
        <f t="shared" si="0"/>
        <v>15726</v>
      </c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  <c r="AN35" s="127"/>
      <c r="AO35" s="127"/>
    </row>
    <row r="36" spans="1:41" ht="15.75">
      <c r="A36" s="450" t="s">
        <v>31</v>
      </c>
      <c r="B36" s="451"/>
      <c r="C36" s="451"/>
      <c r="D36" s="131">
        <f t="shared" si="0"/>
        <v>0</v>
      </c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  <c r="AN36" s="127"/>
      <c r="AO36" s="127"/>
    </row>
    <row r="37" spans="1:41" ht="15.75">
      <c r="A37" s="450" t="s">
        <v>32</v>
      </c>
      <c r="B37" s="451">
        <v>98093</v>
      </c>
      <c r="C37" s="451"/>
      <c r="D37" s="131">
        <f t="shared" si="0"/>
        <v>98093</v>
      </c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27"/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  <c r="AN37" s="127"/>
      <c r="AO37" s="127"/>
    </row>
    <row r="38" spans="1:41" ht="15.75">
      <c r="A38" s="450" t="s">
        <v>33</v>
      </c>
      <c r="B38" s="451">
        <v>2812109</v>
      </c>
      <c r="C38" s="451"/>
      <c r="D38" s="131">
        <f t="shared" si="0"/>
        <v>2812109</v>
      </c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  <c r="AN38" s="127"/>
      <c r="AO38" s="127"/>
    </row>
    <row r="39" spans="1:41" ht="15.75">
      <c r="A39" s="450" t="s">
        <v>34</v>
      </c>
      <c r="B39" s="451">
        <v>53309</v>
      </c>
      <c r="C39" s="451"/>
      <c r="D39" s="131">
        <f t="shared" si="0"/>
        <v>53309</v>
      </c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O39" s="127"/>
    </row>
    <row r="40" spans="1:41" ht="15.75">
      <c r="A40" s="450" t="s">
        <v>35</v>
      </c>
      <c r="B40" s="451">
        <v>72095</v>
      </c>
      <c r="C40" s="451"/>
      <c r="D40" s="131">
        <f t="shared" si="0"/>
        <v>72095</v>
      </c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</row>
    <row r="41" spans="1:41" ht="15.75">
      <c r="A41" s="450" t="s">
        <v>36</v>
      </c>
      <c r="B41" s="451"/>
      <c r="C41" s="451"/>
      <c r="D41" s="131">
        <f t="shared" si="0"/>
        <v>0</v>
      </c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O41" s="127"/>
    </row>
    <row r="42" spans="1:41" ht="15.75">
      <c r="A42" s="450" t="s">
        <v>37</v>
      </c>
      <c r="B42" s="451"/>
      <c r="C42" s="451"/>
      <c r="D42" s="131">
        <f t="shared" si="0"/>
        <v>0</v>
      </c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  <c r="AN42" s="127"/>
      <c r="AO42" s="127"/>
    </row>
    <row r="43" spans="1:41" ht="15.75">
      <c r="A43" s="450" t="s">
        <v>38</v>
      </c>
      <c r="B43" s="451"/>
      <c r="C43" s="451"/>
      <c r="D43" s="131">
        <f t="shared" si="0"/>
        <v>0</v>
      </c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  <c r="AN43" s="127"/>
      <c r="AO43" s="127"/>
    </row>
    <row r="44" spans="1:41" ht="15.75">
      <c r="A44" s="450" t="s">
        <v>39</v>
      </c>
      <c r="B44" s="451">
        <v>9829746</v>
      </c>
      <c r="C44" s="451">
        <v>251967</v>
      </c>
      <c r="D44" s="131">
        <f t="shared" si="0"/>
        <v>10081713</v>
      </c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</row>
    <row r="45" spans="1:41" ht="15.75">
      <c r="A45" s="450" t="s">
        <v>40</v>
      </c>
      <c r="B45" s="451">
        <v>25949</v>
      </c>
      <c r="C45" s="451"/>
      <c r="D45" s="131">
        <f t="shared" si="0"/>
        <v>25949</v>
      </c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  <c r="AN45" s="127"/>
      <c r="AO45" s="127"/>
    </row>
    <row r="46" spans="1:41" ht="15.75">
      <c r="A46" s="450" t="s">
        <v>41</v>
      </c>
      <c r="B46" s="451">
        <v>602026</v>
      </c>
      <c r="C46" s="451"/>
      <c r="D46" s="131">
        <f t="shared" si="0"/>
        <v>602026</v>
      </c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  <c r="AN46" s="127"/>
      <c r="AO46" s="127"/>
    </row>
    <row r="47" spans="1:41" ht="15.75">
      <c r="A47" s="450" t="s">
        <v>42</v>
      </c>
      <c r="B47" s="451"/>
      <c r="C47" s="451"/>
      <c r="D47" s="131">
        <f t="shared" si="0"/>
        <v>0</v>
      </c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  <c r="AN47" s="127"/>
      <c r="AO47" s="127"/>
    </row>
    <row r="48" spans="1:41" ht="15.75">
      <c r="A48" s="450" t="s">
        <v>43</v>
      </c>
      <c r="B48" s="451">
        <v>9442</v>
      </c>
      <c r="C48" s="451"/>
      <c r="D48" s="131">
        <f t="shared" si="0"/>
        <v>9442</v>
      </c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</row>
    <row r="49" spans="1:41" ht="15.75">
      <c r="A49" s="450" t="s">
        <v>44</v>
      </c>
      <c r="B49" s="451">
        <v>1184767</v>
      </c>
      <c r="C49" s="451">
        <v>0</v>
      </c>
      <c r="D49" s="131">
        <f t="shared" si="0"/>
        <v>1184767</v>
      </c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  <c r="AN49" s="127"/>
      <c r="AO49" s="127"/>
    </row>
    <row r="50" spans="1:41" ht="15.75">
      <c r="A50" s="450" t="s">
        <v>45</v>
      </c>
      <c r="B50" s="451">
        <v>573553</v>
      </c>
      <c r="C50" s="451"/>
      <c r="D50" s="131">
        <f t="shared" si="0"/>
        <v>573553</v>
      </c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  <c r="AN50" s="127"/>
      <c r="AO50" s="127"/>
    </row>
    <row r="51" spans="1:41" ht="15.75">
      <c r="A51" s="450" t="s">
        <v>46</v>
      </c>
      <c r="B51" s="451">
        <v>19036044</v>
      </c>
      <c r="C51" s="451">
        <v>629616</v>
      </c>
      <c r="D51" s="131">
        <f t="shared" si="0"/>
        <v>19665660</v>
      </c>
      <c r="E51" s="127" t="s">
        <v>158</v>
      </c>
      <c r="F51" s="127" t="s">
        <v>158</v>
      </c>
      <c r="G51" s="127" t="s">
        <v>158</v>
      </c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  <c r="AN51" s="127"/>
      <c r="AO51" s="127"/>
    </row>
    <row r="52" spans="1:41" ht="15.75">
      <c r="A52" s="450" t="s">
        <v>47</v>
      </c>
      <c r="B52" s="451">
        <v>9125404</v>
      </c>
      <c r="C52" s="451">
        <v>244745</v>
      </c>
      <c r="D52" s="131">
        <f t="shared" si="0"/>
        <v>9370149</v>
      </c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127"/>
      <c r="X52" s="127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  <c r="AN52" s="127"/>
      <c r="AO52" s="127"/>
    </row>
    <row r="53" spans="1:41" ht="15.75">
      <c r="A53" s="450" t="s">
        <v>48</v>
      </c>
      <c r="B53" s="451">
        <v>16314261</v>
      </c>
      <c r="C53" s="451"/>
      <c r="D53" s="131">
        <f t="shared" si="0"/>
        <v>16314261</v>
      </c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  <c r="AN53" s="127"/>
      <c r="AO53" s="127"/>
    </row>
    <row r="54" spans="1:41" ht="15.75">
      <c r="A54" s="450" t="s">
        <v>49</v>
      </c>
      <c r="B54" s="451">
        <v>1501572</v>
      </c>
      <c r="C54" s="451"/>
      <c r="D54" s="131">
        <f t="shared" si="0"/>
        <v>1501572</v>
      </c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</row>
    <row r="55" spans="1:41" ht="15.75">
      <c r="A55" s="450" t="s">
        <v>50</v>
      </c>
      <c r="B55" s="451">
        <v>145956</v>
      </c>
      <c r="C55" s="451"/>
      <c r="D55" s="131">
        <f t="shared" si="0"/>
        <v>145956</v>
      </c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  <c r="AN55" s="127"/>
      <c r="AO55" s="127"/>
    </row>
    <row r="56" spans="1:41" ht="16.5" thickBot="1">
      <c r="A56" s="452" t="s">
        <v>51</v>
      </c>
      <c r="B56" s="451"/>
      <c r="C56" s="453"/>
      <c r="D56" s="131">
        <f t="shared" si="0"/>
        <v>0</v>
      </c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</row>
    <row r="57" spans="1:41" ht="17.25" thickTop="1" thickBot="1">
      <c r="A57" s="132" t="s">
        <v>52</v>
      </c>
      <c r="B57" s="133">
        <f t="shared" ref="B57:D57" si="1">SUM(B6:B56)</f>
        <v>79052661</v>
      </c>
      <c r="C57" s="133">
        <f t="shared" si="1"/>
        <v>1126328</v>
      </c>
      <c r="D57" s="134">
        <f t="shared" si="1"/>
        <v>80178989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  <c r="AN57" s="127"/>
      <c r="AO57" s="127"/>
    </row>
    <row r="58" spans="1:41" ht="16.5" thickTop="1">
      <c r="A58" s="135"/>
      <c r="B58" s="135"/>
      <c r="C58" s="135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</row>
    <row r="59" spans="1:41" ht="15.75">
      <c r="A59" s="136"/>
      <c r="B59" s="136"/>
      <c r="C59" s="200" t="s">
        <v>158</v>
      </c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</row>
    <row r="60" spans="1:41" ht="15.75">
      <c r="A60" s="137"/>
      <c r="B60" s="137"/>
      <c r="C60" s="13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  <c r="AN60" s="127"/>
      <c r="AO60" s="127"/>
    </row>
    <row r="61" spans="1:41" ht="15.75">
      <c r="A61" s="137"/>
      <c r="B61" s="137"/>
      <c r="C61" s="13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O61" s="127"/>
    </row>
    <row r="62" spans="1:41" ht="15.75">
      <c r="A62" s="137"/>
      <c r="B62" s="137"/>
      <c r="C62" s="13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O62" s="127"/>
    </row>
    <row r="63" spans="1:41" ht="15.75">
      <c r="A63" s="137"/>
      <c r="B63" s="137"/>
      <c r="C63" s="13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  <c r="AN63" s="127"/>
      <c r="AO63" s="127"/>
    </row>
    <row r="64" spans="1:41" ht="15.75">
      <c r="A64" s="137"/>
      <c r="B64" s="137"/>
      <c r="C64" s="13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</row>
    <row r="65" spans="1:41" ht="15.75">
      <c r="A65" s="137"/>
      <c r="B65" s="137"/>
      <c r="C65" s="13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</row>
    <row r="66" spans="1:41" ht="15.75">
      <c r="A66" s="137"/>
      <c r="B66" s="137"/>
      <c r="C66" s="13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</row>
    <row r="67" spans="1:41" ht="15.75">
      <c r="A67" s="137"/>
      <c r="B67" s="137"/>
      <c r="C67" s="13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  <c r="AN67" s="127"/>
      <c r="AO67" s="127"/>
    </row>
    <row r="68" spans="1:41" ht="15.75">
      <c r="A68" s="137"/>
      <c r="B68" s="137"/>
      <c r="C68" s="13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</row>
    <row r="69" spans="1:41" ht="15.75">
      <c r="A69" s="137"/>
      <c r="B69" s="137"/>
      <c r="C69" s="13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27"/>
      <c r="AO69" s="127"/>
    </row>
    <row r="70" spans="1:41" ht="15.75">
      <c r="A70" s="137"/>
      <c r="B70" s="137"/>
      <c r="C70" s="13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</row>
    <row r="71" spans="1:41" ht="15.75">
      <c r="A71" s="137"/>
      <c r="B71" s="137"/>
      <c r="C71" s="13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  <c r="AN71" s="127"/>
      <c r="AO71" s="127"/>
    </row>
    <row r="72" spans="1:41" ht="15.75">
      <c r="A72" s="137"/>
      <c r="B72" s="137"/>
      <c r="C72" s="13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</row>
    <row r="73" spans="1:41" ht="15.75">
      <c r="A73" s="137"/>
      <c r="B73" s="137"/>
      <c r="C73" s="13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</row>
    <row r="74" spans="1:41" ht="15.75">
      <c r="A74" s="137"/>
      <c r="B74" s="137"/>
      <c r="C74" s="13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27"/>
      <c r="AO74" s="127"/>
    </row>
    <row r="75" spans="1:41" ht="15.75">
      <c r="A75" s="137"/>
      <c r="B75" s="137"/>
      <c r="C75" s="13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</row>
    <row r="76" spans="1:41" ht="15.75">
      <c r="A76" s="137"/>
      <c r="B76" s="137"/>
      <c r="C76" s="13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</row>
    <row r="77" spans="1:41" ht="15.75">
      <c r="A77" s="137"/>
      <c r="B77" s="137"/>
      <c r="C77" s="13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</row>
    <row r="78" spans="1:41" ht="15.75">
      <c r="A78" s="137"/>
      <c r="B78" s="137"/>
      <c r="C78" s="13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</row>
    <row r="79" spans="1:41" ht="15.75">
      <c r="A79" s="137"/>
      <c r="B79" s="137"/>
      <c r="C79" s="13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</row>
    <row r="80" spans="1:41" ht="15.75">
      <c r="A80" s="137"/>
      <c r="B80" s="137"/>
      <c r="C80" s="13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O80" s="127"/>
    </row>
    <row r="81" spans="1:41" ht="15.75">
      <c r="A81" s="137"/>
      <c r="B81" s="137"/>
      <c r="C81" s="13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O81" s="127"/>
    </row>
    <row r="82" spans="1:41" ht="15.75">
      <c r="A82" s="137"/>
      <c r="B82" s="137"/>
      <c r="C82" s="13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</row>
    <row r="83" spans="1:41" ht="15.75">
      <c r="A83" s="137"/>
      <c r="B83" s="137"/>
      <c r="C83" s="13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O83" s="127"/>
    </row>
    <row r="84" spans="1:41" ht="15.75">
      <c r="A84" s="137"/>
      <c r="B84" s="137"/>
      <c r="C84" s="13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</row>
    <row r="85" spans="1:41" ht="15.75">
      <c r="A85" s="137"/>
      <c r="B85" s="137"/>
      <c r="C85" s="13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O85" s="127"/>
    </row>
    <row r="86" spans="1:41" ht="15.75">
      <c r="A86" s="137"/>
      <c r="B86" s="137"/>
      <c r="C86" s="13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O86" s="127"/>
    </row>
    <row r="87" spans="1:41" ht="15.75">
      <c r="A87" s="137"/>
      <c r="B87" s="137"/>
      <c r="C87" s="13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</row>
    <row r="88" spans="1:41" ht="15.75">
      <c r="A88" s="137"/>
      <c r="B88" s="137"/>
      <c r="C88" s="13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O88" s="127"/>
    </row>
    <row r="89" spans="1:41" ht="15.75">
      <c r="A89" s="137"/>
      <c r="B89" s="137"/>
      <c r="C89" s="13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O89" s="127"/>
    </row>
    <row r="90" spans="1:41" ht="15.75">
      <c r="A90" s="137"/>
      <c r="B90" s="137"/>
      <c r="C90" s="13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O90" s="127"/>
    </row>
    <row r="91" spans="1:41" ht="15.75">
      <c r="A91" s="137"/>
      <c r="B91" s="137"/>
      <c r="C91" s="13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27"/>
    </row>
    <row r="92" spans="1:41" ht="15.75">
      <c r="A92" s="137"/>
      <c r="B92" s="137"/>
      <c r="C92" s="13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O92" s="127"/>
    </row>
    <row r="93" spans="1:41" ht="15.75">
      <c r="A93" s="137"/>
      <c r="B93" s="137"/>
      <c r="C93" s="13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O93" s="127"/>
    </row>
    <row r="94" spans="1:41" ht="15.75">
      <c r="A94" s="137"/>
      <c r="B94" s="137"/>
      <c r="C94" s="13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</row>
    <row r="95" spans="1:41" ht="15.75">
      <c r="A95" s="137"/>
      <c r="B95" s="137"/>
      <c r="C95" s="13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O95" s="127"/>
    </row>
    <row r="96" spans="1:41" ht="15.75">
      <c r="A96" s="137"/>
      <c r="B96" s="137"/>
      <c r="C96" s="13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</row>
    <row r="97" spans="1:41" ht="15.75">
      <c r="A97" s="137"/>
      <c r="B97" s="137"/>
      <c r="C97" s="13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</row>
    <row r="98" spans="1:41" ht="15.75">
      <c r="A98" s="137"/>
      <c r="B98" s="137"/>
      <c r="C98" s="13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</row>
    <row r="99" spans="1:41" ht="15.75">
      <c r="A99" s="137"/>
      <c r="B99" s="137"/>
      <c r="C99" s="13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</row>
    <row r="100" spans="1:41" ht="15.75">
      <c r="A100" s="137"/>
      <c r="B100" s="137"/>
      <c r="C100" s="13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127"/>
    </row>
    <row r="101" spans="1:41" ht="15.75">
      <c r="A101" s="137"/>
      <c r="B101" s="137"/>
      <c r="C101" s="13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O101" s="127"/>
    </row>
    <row r="102" spans="1:41" ht="15.75">
      <c r="A102" s="137"/>
      <c r="B102" s="137"/>
      <c r="C102" s="13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  <c r="AN102" s="127"/>
      <c r="AO102" s="127"/>
    </row>
    <row r="103" spans="1:41" ht="15.75">
      <c r="A103" s="137"/>
      <c r="B103" s="137"/>
      <c r="C103" s="13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  <c r="AN103" s="127"/>
      <c r="AO103" s="127"/>
    </row>
    <row r="104" spans="1:41" ht="15.75">
      <c r="A104" s="137"/>
      <c r="B104" s="137"/>
      <c r="C104" s="13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  <c r="AN104" s="127"/>
      <c r="AO104" s="127"/>
    </row>
    <row r="105" spans="1:41" ht="15.75">
      <c r="A105" s="137"/>
      <c r="B105" s="137"/>
      <c r="C105" s="13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  <c r="AN105" s="127"/>
      <c r="AO105" s="127"/>
    </row>
    <row r="106" spans="1:41" ht="15.75">
      <c r="A106" s="137"/>
      <c r="B106" s="137"/>
      <c r="C106" s="13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27"/>
      <c r="AO106" s="127"/>
    </row>
    <row r="107" spans="1:41" ht="15.75">
      <c r="A107" s="137"/>
      <c r="B107" s="137"/>
      <c r="C107" s="13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  <c r="AN107" s="127"/>
      <c r="AO107" s="127"/>
    </row>
    <row r="108" spans="1:41" ht="15.75">
      <c r="A108" s="137"/>
      <c r="B108" s="137"/>
      <c r="C108" s="13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  <c r="AN108" s="127"/>
      <c r="AO108" s="127"/>
    </row>
    <row r="109" spans="1:41" ht="15.75">
      <c r="A109" s="137"/>
      <c r="B109" s="137"/>
      <c r="C109" s="13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  <c r="AN109" s="127"/>
      <c r="AO109" s="127"/>
    </row>
    <row r="110" spans="1:41" ht="15.75">
      <c r="A110" s="137"/>
      <c r="B110" s="137"/>
      <c r="C110" s="13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  <c r="AN110" s="127"/>
      <c r="AO110" s="127"/>
    </row>
    <row r="111" spans="1:41" ht="15.75">
      <c r="A111" s="137"/>
      <c r="B111" s="137"/>
      <c r="C111" s="13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  <c r="AN111" s="127"/>
      <c r="AO111" s="127"/>
    </row>
    <row r="112" spans="1:41" ht="15.75">
      <c r="A112" s="137"/>
      <c r="B112" s="137"/>
      <c r="C112" s="13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  <c r="AN112" s="127"/>
      <c r="AO112" s="127"/>
    </row>
    <row r="113" spans="1:41" ht="15.75">
      <c r="A113" s="137"/>
      <c r="B113" s="137"/>
      <c r="C113" s="13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  <c r="AN113" s="127"/>
      <c r="AO113" s="127"/>
    </row>
    <row r="114" spans="1:41" ht="15.75">
      <c r="A114" s="137"/>
      <c r="B114" s="137"/>
      <c r="C114" s="13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  <c r="AN114" s="127"/>
      <c r="AO114" s="127"/>
    </row>
    <row r="115" spans="1:41" ht="15.75">
      <c r="A115" s="137"/>
      <c r="B115" s="137"/>
      <c r="C115" s="13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  <c r="AN115" s="127"/>
      <c r="AO115" s="127"/>
    </row>
    <row r="116" spans="1:41" ht="15.75">
      <c r="A116" s="137"/>
      <c r="B116" s="137"/>
      <c r="C116" s="13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27"/>
      <c r="AO116" s="127"/>
    </row>
    <row r="117" spans="1:41" ht="15.75">
      <c r="A117" s="137"/>
      <c r="B117" s="137"/>
      <c r="C117" s="13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27"/>
      <c r="AO117" s="127"/>
    </row>
    <row r="118" spans="1:41" ht="15.75">
      <c r="A118" s="137"/>
      <c r="B118" s="137"/>
      <c r="C118" s="13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O118" s="127"/>
    </row>
    <row r="119" spans="1:41" ht="15.75">
      <c r="A119" s="137"/>
      <c r="B119" s="137"/>
      <c r="C119" s="13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27"/>
      <c r="AO119" s="127"/>
    </row>
    <row r="120" spans="1:41" ht="15.75">
      <c r="A120" s="137"/>
      <c r="B120" s="137"/>
      <c r="C120" s="13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27"/>
      <c r="AO120" s="127"/>
    </row>
    <row r="121" spans="1:41" ht="15.75">
      <c r="A121" s="137"/>
      <c r="B121" s="137"/>
      <c r="C121" s="13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  <c r="AN121" s="127"/>
      <c r="AO121" s="127"/>
    </row>
    <row r="122" spans="1:41" ht="15.75">
      <c r="A122" s="137"/>
      <c r="B122" s="137"/>
      <c r="C122" s="13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  <c r="AN122" s="127"/>
      <c r="AO122" s="127"/>
    </row>
    <row r="123" spans="1:41" ht="15.75">
      <c r="A123" s="137"/>
      <c r="B123" s="137"/>
      <c r="C123" s="13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  <c r="AN123" s="127"/>
      <c r="AO123" s="127"/>
    </row>
    <row r="124" spans="1:41" ht="15.75">
      <c r="A124" s="137"/>
      <c r="B124" s="137"/>
      <c r="C124" s="13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  <c r="AN124" s="127"/>
      <c r="AO124" s="127"/>
    </row>
    <row r="125" spans="1:41" ht="15.75">
      <c r="A125" s="137"/>
      <c r="B125" s="137"/>
      <c r="C125" s="13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O125" s="127"/>
    </row>
    <row r="126" spans="1:41" ht="15.75">
      <c r="A126" s="137"/>
      <c r="B126" s="137"/>
      <c r="C126" s="13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27"/>
      <c r="AO126" s="127"/>
    </row>
    <row r="127" spans="1:41" ht="15.75">
      <c r="A127" s="137"/>
      <c r="B127" s="137"/>
      <c r="C127" s="13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  <c r="AN127" s="127"/>
      <c r="AO127" s="127"/>
    </row>
    <row r="128" spans="1:41" ht="15.75">
      <c r="A128" s="137"/>
      <c r="B128" s="137"/>
      <c r="C128" s="13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  <c r="AN128" s="127"/>
      <c r="AO128" s="127"/>
    </row>
    <row r="129" spans="1:41" ht="15.75">
      <c r="A129" s="137"/>
      <c r="B129" s="137"/>
      <c r="C129" s="13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  <c r="AN129" s="127"/>
      <c r="AO129" s="127"/>
    </row>
    <row r="130" spans="1:41" ht="15.75">
      <c r="A130" s="137"/>
      <c r="B130" s="137"/>
      <c r="C130" s="13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27"/>
      <c r="AO130" s="127"/>
    </row>
    <row r="131" spans="1:41" ht="15.75">
      <c r="A131" s="137"/>
      <c r="B131" s="137"/>
      <c r="C131" s="13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  <c r="AN131" s="127"/>
      <c r="AO131" s="127"/>
    </row>
    <row r="132" spans="1:41" ht="15.75">
      <c r="A132" s="137"/>
      <c r="B132" s="137"/>
      <c r="C132" s="13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  <c r="AN132" s="127"/>
      <c r="AO132" s="127"/>
    </row>
    <row r="133" spans="1:41" ht="15.75">
      <c r="A133" s="137"/>
      <c r="B133" s="137"/>
      <c r="C133" s="13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  <c r="AN133" s="127"/>
      <c r="AO133" s="127"/>
    </row>
    <row r="134" spans="1:41" ht="15.75">
      <c r="A134" s="137"/>
      <c r="B134" s="137"/>
      <c r="C134" s="13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O134" s="127"/>
    </row>
    <row r="135" spans="1:41" ht="15.75">
      <c r="A135" s="137"/>
      <c r="B135" s="137"/>
      <c r="C135" s="13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27"/>
      <c r="AO135" s="127"/>
    </row>
    <row r="136" spans="1:41" ht="15.75">
      <c r="A136" s="137"/>
      <c r="B136" s="137"/>
      <c r="C136" s="13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  <c r="AN136" s="127"/>
      <c r="AO136" s="127"/>
    </row>
    <row r="137" spans="1:41" ht="15.75">
      <c r="A137" s="137"/>
      <c r="B137" s="137"/>
      <c r="C137" s="13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O137" s="127"/>
    </row>
    <row r="138" spans="1:41" ht="15.75">
      <c r="A138" s="137"/>
      <c r="B138" s="137"/>
      <c r="C138" s="13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</row>
    <row r="139" spans="1:41" ht="15.75">
      <c r="A139" s="137"/>
      <c r="B139" s="137"/>
      <c r="C139" s="13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</row>
    <row r="140" spans="1:41" ht="15.75">
      <c r="A140" s="137"/>
      <c r="B140" s="137"/>
      <c r="C140" s="13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O140" s="127"/>
    </row>
    <row r="141" spans="1:41" ht="15.75">
      <c r="A141" s="137"/>
      <c r="B141" s="137"/>
      <c r="C141" s="13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O141" s="127"/>
    </row>
    <row r="142" spans="1:41" ht="15.75">
      <c r="A142" s="137"/>
      <c r="B142" s="137"/>
      <c r="C142" s="13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O142" s="127"/>
    </row>
    <row r="143" spans="1:41" ht="15.75">
      <c r="A143" s="137"/>
      <c r="B143" s="137"/>
      <c r="C143" s="13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O143" s="127"/>
    </row>
    <row r="144" spans="1:41" ht="15.75">
      <c r="A144" s="137"/>
      <c r="B144" s="137"/>
      <c r="C144" s="13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</row>
    <row r="145" spans="1:41" ht="15.75">
      <c r="A145" s="137"/>
      <c r="B145" s="137"/>
      <c r="C145" s="13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O145" s="127"/>
    </row>
    <row r="146" spans="1:41" ht="15.75">
      <c r="A146" s="137"/>
      <c r="B146" s="137"/>
      <c r="C146" s="13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O146" s="127"/>
    </row>
    <row r="147" spans="1:41" ht="15.75">
      <c r="A147" s="137"/>
      <c r="B147" s="137"/>
      <c r="C147" s="13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7"/>
      <c r="P147" s="127"/>
      <c r="Q147" s="127"/>
      <c r="R147" s="127"/>
      <c r="S147" s="127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  <c r="AN147" s="127"/>
      <c r="AO147" s="127"/>
    </row>
    <row r="148" spans="1:41" ht="15.75">
      <c r="A148" s="137"/>
      <c r="B148" s="137"/>
      <c r="C148" s="13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7"/>
      <c r="P148" s="127"/>
      <c r="Q148" s="127"/>
      <c r="R148" s="127"/>
      <c r="S148" s="127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  <c r="AN148" s="127"/>
      <c r="AO148" s="127"/>
    </row>
    <row r="149" spans="1:41" ht="15.75">
      <c r="A149" s="137"/>
      <c r="B149" s="137"/>
      <c r="C149" s="13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7"/>
      <c r="P149" s="127"/>
      <c r="Q149" s="127"/>
      <c r="R149" s="127"/>
      <c r="S149" s="127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  <c r="AN149" s="127"/>
      <c r="AO149" s="127"/>
    </row>
    <row r="150" spans="1:41" ht="15.75">
      <c r="A150" s="137"/>
      <c r="B150" s="137"/>
      <c r="C150" s="13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7"/>
      <c r="P150" s="127"/>
      <c r="Q150" s="127"/>
      <c r="R150" s="127"/>
      <c r="S150" s="127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  <c r="AN150" s="127"/>
      <c r="AO150" s="127"/>
    </row>
    <row r="151" spans="1:41" ht="15.75">
      <c r="A151" s="137"/>
      <c r="B151" s="137"/>
      <c r="C151" s="13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  <c r="AN151" s="127"/>
      <c r="AO151" s="127"/>
    </row>
    <row r="152" spans="1:41" ht="15.75">
      <c r="A152" s="137"/>
      <c r="B152" s="137"/>
      <c r="C152" s="13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7"/>
      <c r="P152" s="127"/>
      <c r="Q152" s="127"/>
      <c r="R152" s="127"/>
      <c r="S152" s="127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  <c r="AN152" s="127"/>
      <c r="AO152" s="127"/>
    </row>
    <row r="153" spans="1:41" ht="15.75">
      <c r="A153" s="137"/>
      <c r="B153" s="137"/>
      <c r="C153" s="13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7"/>
      <c r="P153" s="127"/>
      <c r="Q153" s="127"/>
      <c r="R153" s="127"/>
      <c r="S153" s="127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  <c r="AN153" s="127"/>
      <c r="AO153" s="127"/>
    </row>
    <row r="154" spans="1:41" ht="15.75">
      <c r="A154" s="137"/>
      <c r="B154" s="137"/>
      <c r="C154" s="13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7"/>
      <c r="P154" s="127"/>
      <c r="Q154" s="127"/>
      <c r="R154" s="127"/>
      <c r="S154" s="127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  <c r="AN154" s="127"/>
      <c r="AO154" s="127"/>
    </row>
    <row r="155" spans="1:41" ht="15.75">
      <c r="A155" s="137"/>
      <c r="B155" s="137"/>
      <c r="C155" s="13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  <c r="AN155" s="127"/>
      <c r="AO155" s="127"/>
    </row>
    <row r="156" spans="1:41" ht="15.75">
      <c r="A156" s="137"/>
      <c r="B156" s="137"/>
      <c r="C156" s="137"/>
      <c r="D156" s="127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7"/>
      <c r="P156" s="127"/>
      <c r="Q156" s="127"/>
      <c r="R156" s="127"/>
      <c r="S156" s="127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  <c r="AN156" s="127"/>
      <c r="AO156" s="127"/>
    </row>
    <row r="157" spans="1:41" ht="15.75">
      <c r="A157" s="137"/>
      <c r="B157" s="137"/>
      <c r="C157" s="137"/>
      <c r="D157" s="127"/>
      <c r="E157" s="127"/>
      <c r="F157" s="127"/>
      <c r="G157" s="127"/>
      <c r="H157" s="127"/>
      <c r="I157" s="127"/>
      <c r="J157" s="127"/>
      <c r="K157" s="127"/>
      <c r="L157" s="127"/>
      <c r="M157" s="127"/>
      <c r="N157" s="127"/>
      <c r="O157" s="127"/>
      <c r="P157" s="127"/>
      <c r="Q157" s="127"/>
      <c r="R157" s="127"/>
      <c r="S157" s="127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  <c r="AN157" s="127"/>
      <c r="AO157" s="127"/>
    </row>
    <row r="158" spans="1:41" ht="15.75">
      <c r="A158" s="137"/>
      <c r="B158" s="137"/>
      <c r="C158" s="13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O158" s="127"/>
    </row>
    <row r="159" spans="1:41" ht="15.75">
      <c r="A159" s="137"/>
      <c r="B159" s="137"/>
      <c r="C159" s="137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  <c r="AN159" s="127"/>
      <c r="AO159" s="127"/>
    </row>
    <row r="160" spans="1:41" ht="15.75">
      <c r="A160" s="137"/>
      <c r="B160" s="137"/>
      <c r="C160" s="137"/>
      <c r="D160" s="127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7"/>
      <c r="P160" s="127"/>
      <c r="Q160" s="127"/>
      <c r="R160" s="127"/>
      <c r="S160" s="127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  <c r="AN160" s="127"/>
      <c r="AO160" s="127"/>
    </row>
    <row r="161" spans="1:41" ht="15.75">
      <c r="A161" s="137"/>
      <c r="B161" s="137"/>
      <c r="C161" s="137"/>
      <c r="D161" s="127"/>
      <c r="E161" s="127"/>
      <c r="F161" s="127"/>
      <c r="G161" s="127"/>
      <c r="H161" s="127"/>
      <c r="I161" s="127"/>
      <c r="J161" s="127"/>
      <c r="K161" s="127"/>
      <c r="L161" s="127"/>
      <c r="M161" s="127"/>
      <c r="N161" s="127"/>
      <c r="O161" s="127"/>
      <c r="P161" s="127"/>
      <c r="Q161" s="127"/>
      <c r="R161" s="127"/>
      <c r="S161" s="127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  <c r="AN161" s="127"/>
      <c r="AO161" s="127"/>
    </row>
    <row r="162" spans="1:41" ht="15.75">
      <c r="A162" s="137"/>
      <c r="B162" s="137"/>
      <c r="C162" s="137"/>
      <c r="D162" s="127"/>
      <c r="E162" s="127"/>
      <c r="F162" s="127"/>
      <c r="G162" s="127"/>
      <c r="H162" s="127"/>
      <c r="I162" s="127"/>
      <c r="J162" s="127"/>
      <c r="K162" s="127"/>
      <c r="L162" s="127"/>
      <c r="M162" s="127"/>
      <c r="N162" s="127"/>
      <c r="O162" s="127"/>
      <c r="P162" s="127"/>
      <c r="Q162" s="127"/>
      <c r="R162" s="127"/>
      <c r="S162" s="127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  <c r="AN162" s="127"/>
      <c r="AO162" s="127"/>
    </row>
    <row r="163" spans="1:41" ht="15.75">
      <c r="A163" s="137"/>
      <c r="B163" s="137"/>
      <c r="C163" s="137"/>
      <c r="D163" s="127"/>
      <c r="E163" s="127"/>
      <c r="F163" s="127"/>
      <c r="G163" s="127"/>
      <c r="H163" s="127"/>
      <c r="I163" s="127"/>
      <c r="J163" s="127"/>
      <c r="K163" s="127"/>
      <c r="L163" s="127"/>
      <c r="M163" s="127"/>
      <c r="N163" s="127"/>
      <c r="O163" s="127"/>
      <c r="P163" s="127"/>
      <c r="Q163" s="127"/>
      <c r="R163" s="127"/>
      <c r="S163" s="127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  <c r="AN163" s="127"/>
      <c r="AO163" s="127"/>
    </row>
    <row r="164" spans="1:41" ht="15.75">
      <c r="A164" s="137"/>
      <c r="B164" s="137"/>
      <c r="C164" s="137"/>
      <c r="D164" s="127"/>
      <c r="E164" s="127"/>
      <c r="F164" s="127"/>
      <c r="G164" s="127"/>
      <c r="H164" s="127"/>
      <c r="I164" s="127"/>
      <c r="J164" s="127"/>
      <c r="K164" s="127"/>
      <c r="L164" s="127"/>
      <c r="M164" s="127"/>
      <c r="N164" s="127"/>
      <c r="O164" s="127"/>
      <c r="P164" s="127"/>
      <c r="Q164" s="127"/>
      <c r="R164" s="127"/>
      <c r="S164" s="127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  <c r="AN164" s="127"/>
      <c r="AO164" s="127"/>
    </row>
    <row r="165" spans="1:41" ht="15.75">
      <c r="A165" s="137"/>
      <c r="B165" s="137"/>
      <c r="C165" s="137"/>
      <c r="D165" s="127"/>
      <c r="E165" s="127"/>
      <c r="F165" s="127"/>
      <c r="G165" s="127"/>
      <c r="H165" s="127"/>
      <c r="I165" s="127"/>
      <c r="J165" s="127"/>
      <c r="K165" s="127"/>
      <c r="L165" s="127"/>
      <c r="M165" s="127"/>
      <c r="N165" s="127"/>
      <c r="O165" s="127"/>
      <c r="P165" s="127"/>
      <c r="Q165" s="127"/>
      <c r="R165" s="127"/>
      <c r="S165" s="127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  <c r="AN165" s="127"/>
      <c r="AO165" s="127"/>
    </row>
    <row r="166" spans="1:41" ht="15.75">
      <c r="A166" s="137"/>
      <c r="B166" s="137"/>
      <c r="C166" s="137"/>
      <c r="D166" s="127"/>
      <c r="E166" s="127"/>
      <c r="F166" s="127"/>
      <c r="G166" s="127"/>
      <c r="H166" s="127"/>
      <c r="I166" s="127"/>
      <c r="J166" s="127"/>
      <c r="K166" s="127"/>
      <c r="L166" s="127"/>
      <c r="M166" s="127"/>
      <c r="N166" s="127"/>
      <c r="O166" s="127"/>
      <c r="P166" s="127"/>
      <c r="Q166" s="127"/>
      <c r="R166" s="127"/>
      <c r="S166" s="127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  <c r="AN166" s="127"/>
      <c r="AO166" s="127"/>
    </row>
    <row r="167" spans="1:41" ht="15.75">
      <c r="A167" s="137"/>
      <c r="B167" s="137"/>
      <c r="C167" s="137"/>
      <c r="D167" s="127"/>
      <c r="E167" s="127"/>
      <c r="F167" s="127"/>
      <c r="G167" s="127"/>
      <c r="H167" s="127"/>
      <c r="I167" s="127"/>
      <c r="J167" s="127"/>
      <c r="K167" s="127"/>
      <c r="L167" s="127"/>
      <c r="M167" s="127"/>
      <c r="N167" s="127"/>
      <c r="O167" s="127"/>
      <c r="P167" s="127"/>
      <c r="Q167" s="127"/>
      <c r="R167" s="127"/>
      <c r="S167" s="127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  <c r="AN167" s="127"/>
      <c r="AO167" s="127"/>
    </row>
    <row r="168" spans="1:41" ht="15.75">
      <c r="A168" s="137"/>
      <c r="B168" s="137"/>
      <c r="C168" s="13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  <c r="AN168" s="127"/>
      <c r="AO168" s="127"/>
    </row>
    <row r="169" spans="1:41" ht="15.75">
      <c r="A169" s="137"/>
      <c r="B169" s="137"/>
      <c r="C169" s="137"/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7"/>
      <c r="P169" s="127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  <c r="AN169" s="127"/>
      <c r="AO169" s="127"/>
    </row>
    <row r="170" spans="1:41" ht="15.75">
      <c r="A170" s="137"/>
      <c r="B170" s="137"/>
      <c r="C170" s="13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  <c r="AN170" s="127"/>
      <c r="AO170" s="127"/>
    </row>
    <row r="171" spans="1:41" ht="15.75">
      <c r="A171" s="137"/>
      <c r="B171" s="137"/>
      <c r="C171" s="137"/>
      <c r="D171" s="127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7"/>
      <c r="P171" s="127"/>
      <c r="Q171" s="127"/>
      <c r="R171" s="127"/>
      <c r="S171" s="127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  <c r="AN171" s="127"/>
      <c r="AO171" s="127"/>
    </row>
    <row r="172" spans="1:41" ht="15.75">
      <c r="A172" s="137"/>
      <c r="B172" s="137"/>
      <c r="C172" s="137"/>
      <c r="D172" s="127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7"/>
      <c r="P172" s="127"/>
      <c r="Q172" s="127"/>
      <c r="R172" s="127"/>
      <c r="S172" s="127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  <c r="AN172" s="127"/>
      <c r="AO172" s="127"/>
    </row>
    <row r="173" spans="1:41" ht="15.75">
      <c r="A173" s="137"/>
      <c r="B173" s="137"/>
      <c r="C173" s="137"/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7"/>
      <c r="P173" s="127"/>
      <c r="Q173" s="127"/>
      <c r="R173" s="127"/>
      <c r="S173" s="127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  <c r="AN173" s="127"/>
      <c r="AO173" s="127"/>
    </row>
    <row r="174" spans="1:41" ht="15.75">
      <c r="A174" s="137"/>
      <c r="B174" s="137"/>
      <c r="C174" s="137"/>
      <c r="D174" s="127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7"/>
      <c r="P174" s="127"/>
      <c r="Q174" s="127"/>
      <c r="R174" s="127"/>
      <c r="S174" s="127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  <c r="AN174" s="127"/>
      <c r="AO174" s="127"/>
    </row>
    <row r="175" spans="1:41" ht="15.75">
      <c r="A175" s="137"/>
      <c r="B175" s="137"/>
      <c r="C175" s="137"/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  <c r="R175" s="127"/>
      <c r="S175" s="127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  <c r="AN175" s="127"/>
      <c r="AO175" s="127"/>
    </row>
    <row r="176" spans="1:41" ht="15.75">
      <c r="A176" s="137"/>
      <c r="B176" s="137"/>
      <c r="C176" s="137"/>
      <c r="D176" s="127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  <c r="R176" s="127"/>
      <c r="S176" s="127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  <c r="AN176" s="127"/>
      <c r="AO176" s="127"/>
    </row>
    <row r="177" spans="1:41" ht="15.75">
      <c r="A177" s="137"/>
      <c r="B177" s="137"/>
      <c r="C177" s="137"/>
      <c r="D177" s="127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  <c r="R177" s="127"/>
      <c r="S177" s="127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  <c r="AN177" s="127"/>
      <c r="AO177" s="127"/>
    </row>
    <row r="178" spans="1:41" ht="15.75">
      <c r="A178" s="137"/>
      <c r="B178" s="137"/>
      <c r="C178" s="137"/>
      <c r="D178" s="127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  <c r="R178" s="127"/>
      <c r="S178" s="127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  <c r="AN178" s="127"/>
      <c r="AO178" s="127"/>
    </row>
    <row r="179" spans="1:41" ht="15.75">
      <c r="A179" s="137"/>
      <c r="B179" s="137"/>
      <c r="C179" s="137"/>
      <c r="D179" s="127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  <c r="R179" s="127"/>
      <c r="S179" s="127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  <c r="AN179" s="127"/>
      <c r="AO179" s="127"/>
    </row>
    <row r="180" spans="1:41" ht="15.75">
      <c r="A180" s="137"/>
      <c r="B180" s="137"/>
      <c r="C180" s="137"/>
      <c r="D180" s="127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  <c r="R180" s="127"/>
      <c r="S180" s="127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  <c r="AN180" s="127"/>
      <c r="AO180" s="127"/>
    </row>
    <row r="181" spans="1:41" ht="15.75">
      <c r="A181" s="137"/>
      <c r="B181" s="137"/>
      <c r="C181" s="137"/>
      <c r="D181" s="127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  <c r="AN181" s="127"/>
      <c r="AO181" s="127"/>
    </row>
    <row r="182" spans="1:41" ht="15.75">
      <c r="A182" s="137"/>
      <c r="B182" s="137"/>
      <c r="C182" s="13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  <c r="AN182" s="127"/>
      <c r="AO182" s="127"/>
    </row>
    <row r="183" spans="1:41" ht="15.75">
      <c r="A183" s="137"/>
      <c r="B183" s="137"/>
      <c r="C183" s="137"/>
      <c r="D183" s="127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  <c r="R183" s="127"/>
      <c r="S183" s="127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  <c r="AN183" s="127"/>
      <c r="AO183" s="127"/>
    </row>
    <row r="184" spans="1:41" ht="15.75">
      <c r="A184" s="137"/>
      <c r="B184" s="137"/>
      <c r="C184" s="13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</row>
    <row r="185" spans="1:41" ht="15.75">
      <c r="A185" s="137"/>
      <c r="B185" s="137"/>
      <c r="C185" s="13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</row>
    <row r="186" spans="1:41" ht="15.75">
      <c r="A186" s="137"/>
      <c r="B186" s="137"/>
      <c r="C186" s="13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</row>
    <row r="187" spans="1:41" ht="15.75">
      <c r="A187" s="137"/>
      <c r="B187" s="137"/>
      <c r="C187" s="13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</row>
    <row r="188" spans="1:41" ht="15.75">
      <c r="A188" s="137"/>
      <c r="B188" s="137"/>
      <c r="C188" s="13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</row>
    <row r="189" spans="1:41" ht="15.75">
      <c r="A189" s="137"/>
      <c r="B189" s="137"/>
      <c r="C189" s="13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</row>
    <row r="190" spans="1:41" ht="15.75">
      <c r="A190" s="137"/>
      <c r="B190" s="137"/>
      <c r="C190" s="13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</row>
    <row r="191" spans="1:41" ht="15.75">
      <c r="A191" s="137"/>
      <c r="B191" s="137"/>
      <c r="C191" s="13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</row>
    <row r="192" spans="1:41" ht="15.75">
      <c r="A192" s="137"/>
      <c r="B192" s="137"/>
      <c r="C192" s="13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</row>
    <row r="193" spans="1:41" ht="15.75">
      <c r="A193" s="137"/>
      <c r="B193" s="137"/>
      <c r="C193" s="13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</row>
    <row r="194" spans="1:41" ht="15.75">
      <c r="A194" s="137"/>
      <c r="B194" s="137"/>
      <c r="C194" s="13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</row>
    <row r="195" spans="1:41" ht="15.75">
      <c r="A195" s="137"/>
      <c r="B195" s="137"/>
      <c r="C195" s="13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</row>
    <row r="196" spans="1:41" ht="15.75">
      <c r="A196" s="137"/>
      <c r="B196" s="137"/>
      <c r="C196" s="13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</row>
    <row r="197" spans="1:41" ht="15.75">
      <c r="A197" s="137"/>
      <c r="B197" s="137"/>
      <c r="C197" s="13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</row>
    <row r="198" spans="1:41" ht="15.75">
      <c r="A198" s="137"/>
      <c r="B198" s="137"/>
      <c r="C198" s="13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</row>
    <row r="199" spans="1:41" ht="15.75">
      <c r="A199" s="137"/>
      <c r="B199" s="137"/>
      <c r="C199" s="13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</row>
    <row r="200" spans="1:41" ht="15.75">
      <c r="A200" s="137"/>
      <c r="B200" s="137"/>
      <c r="C200" s="13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</row>
    <row r="201" spans="1:41" ht="15.75">
      <c r="A201" s="137"/>
      <c r="B201" s="137"/>
      <c r="C201" s="13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</row>
    <row r="202" spans="1:41" ht="15.75">
      <c r="A202" s="137"/>
      <c r="B202" s="137"/>
      <c r="C202" s="13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</row>
    <row r="203" spans="1:41" ht="15.75">
      <c r="A203" s="137"/>
      <c r="B203" s="137"/>
      <c r="C203" s="13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</row>
    <row r="204" spans="1:41" ht="15.75">
      <c r="A204" s="137"/>
      <c r="B204" s="137"/>
      <c r="C204" s="13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</row>
    <row r="205" spans="1:41" ht="15.75">
      <c r="A205" s="137"/>
      <c r="B205" s="137"/>
      <c r="C205" s="13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</row>
    <row r="206" spans="1:41" ht="15.75">
      <c r="A206" s="137"/>
      <c r="B206" s="137"/>
      <c r="C206" s="13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</row>
    <row r="207" spans="1:41" ht="15.75">
      <c r="A207" s="137"/>
      <c r="B207" s="137"/>
      <c r="C207" s="13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</row>
    <row r="208" spans="1:41" ht="15.75">
      <c r="A208" s="137"/>
      <c r="B208" s="137"/>
      <c r="C208" s="13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</row>
    <row r="209" spans="1:41" ht="15.75">
      <c r="A209" s="137"/>
      <c r="B209" s="137"/>
      <c r="C209" s="13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</row>
    <row r="210" spans="1:41" ht="15.75">
      <c r="A210" s="137"/>
      <c r="B210" s="137"/>
      <c r="C210" s="13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</row>
    <row r="211" spans="1:41" ht="15.75">
      <c r="A211" s="137"/>
      <c r="B211" s="137"/>
      <c r="C211" s="13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</row>
    <row r="212" spans="1:41" ht="15.75">
      <c r="A212" s="137"/>
      <c r="B212" s="137"/>
      <c r="C212" s="13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</row>
    <row r="213" spans="1:41" ht="15.75">
      <c r="A213" s="137"/>
      <c r="B213" s="137"/>
      <c r="C213" s="13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</row>
    <row r="214" spans="1:41" ht="15.75">
      <c r="A214" s="137"/>
      <c r="B214" s="137"/>
      <c r="C214" s="13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</row>
    <row r="215" spans="1:41" ht="15.75">
      <c r="A215" s="137"/>
      <c r="B215" s="137"/>
      <c r="C215" s="13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</row>
    <row r="216" spans="1:41" ht="15.75">
      <c r="A216" s="137"/>
      <c r="B216" s="137"/>
      <c r="C216" s="13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</row>
    <row r="217" spans="1:41" ht="16.5">
      <c r="A217" s="138"/>
      <c r="B217" s="138"/>
      <c r="C217" s="138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</row>
    <row r="218" spans="1:41" ht="16.5">
      <c r="A218" s="138"/>
      <c r="B218" s="138"/>
      <c r="C218" s="138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</row>
    <row r="219" spans="1:41" ht="16.5">
      <c r="A219" s="138"/>
      <c r="B219" s="138"/>
      <c r="C219" s="138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</row>
    <row r="220" spans="1:41" ht="16.5">
      <c r="A220" s="138"/>
      <c r="B220" s="138"/>
      <c r="C220" s="138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</row>
    <row r="221" spans="1:41" ht="16.5">
      <c r="A221" s="138"/>
      <c r="B221" s="138"/>
      <c r="C221" s="138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</row>
    <row r="222" spans="1:41" ht="16.5">
      <c r="A222" s="138"/>
      <c r="B222" s="138"/>
      <c r="C222" s="138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</row>
    <row r="223" spans="1:41" ht="16.5">
      <c r="A223" s="138"/>
      <c r="B223" s="138"/>
      <c r="C223" s="138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</row>
    <row r="224" spans="1:41">
      <c r="A224" s="127"/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</row>
    <row r="225" spans="1:41">
      <c r="A225" s="127"/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</row>
    <row r="226" spans="1:41">
      <c r="A226" s="127"/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</row>
    <row r="227" spans="1:4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</row>
    <row r="228" spans="1:4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</row>
    <row r="229" spans="1:41">
      <c r="A229" s="127"/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</row>
    <row r="230" spans="1:41">
      <c r="A230" s="127"/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</row>
    <row r="231" spans="1:41">
      <c r="A231" s="127"/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</row>
    <row r="232" spans="1:41">
      <c r="A232" s="127"/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</row>
    <row r="233" spans="1:41">
      <c r="A233" s="127"/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</row>
    <row r="234" spans="1:41">
      <c r="A234" s="127"/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</row>
    <row r="235" spans="1:41">
      <c r="A235" s="127"/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</row>
    <row r="236" spans="1:41">
      <c r="A236" s="127"/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</row>
    <row r="237" spans="1:41">
      <c r="A237" s="127"/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</row>
    <row r="238" spans="1:41">
      <c r="A238" s="127"/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</row>
    <row r="239" spans="1:41">
      <c r="A239" s="127"/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</row>
    <row r="240" spans="1:41">
      <c r="A240" s="127"/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</row>
    <row r="241" spans="1:41">
      <c r="A241" s="127"/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</row>
    <row r="242" spans="1:41">
      <c r="A242" s="127"/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</row>
    <row r="243" spans="1:41">
      <c r="A243" s="127"/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</row>
    <row r="244" spans="1:41">
      <c r="A244" s="127"/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  <c r="AN244" s="127"/>
      <c r="AO244" s="127"/>
    </row>
    <row r="245" spans="1:41">
      <c r="A245" s="127"/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  <c r="AN245" s="127"/>
      <c r="AO245" s="127"/>
    </row>
    <row r="246" spans="1:41">
      <c r="A246" s="127"/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  <c r="AN246" s="127"/>
      <c r="AO246" s="127"/>
    </row>
    <row r="247" spans="1:41">
      <c r="A247" s="127"/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  <c r="AN247" s="127"/>
      <c r="AO247" s="127"/>
    </row>
    <row r="248" spans="1:41">
      <c r="A248" s="127"/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</row>
    <row r="249" spans="1:41">
      <c r="A249" s="127"/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  <c r="AN249" s="127"/>
      <c r="AO249" s="127"/>
    </row>
    <row r="250" spans="1:41">
      <c r="A250" s="127"/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  <c r="AN250" s="127"/>
      <c r="AO250" s="127"/>
    </row>
    <row r="251" spans="1:41">
      <c r="A251" s="127"/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  <c r="AN251" s="127"/>
      <c r="AO251" s="127"/>
    </row>
    <row r="252" spans="1:41">
      <c r="A252" s="127"/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  <c r="AN252" s="127"/>
      <c r="AO252" s="127"/>
    </row>
    <row r="253" spans="1:41">
      <c r="A253" s="127"/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  <c r="AN253" s="127"/>
      <c r="AO253" s="127"/>
    </row>
    <row r="254" spans="1:41">
      <c r="A254" s="127"/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</row>
    <row r="255" spans="1:41">
      <c r="A255" s="127"/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  <c r="AN255" s="127"/>
      <c r="AO255" s="127"/>
    </row>
    <row r="256" spans="1:41">
      <c r="A256" s="127"/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  <c r="AN256" s="127"/>
      <c r="AO256" s="127"/>
    </row>
    <row r="257" spans="1:41">
      <c r="A257" s="127"/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  <c r="AN257" s="127"/>
      <c r="AO257" s="127"/>
    </row>
    <row r="258" spans="1:4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  <c r="AN258" s="127"/>
      <c r="AO258" s="127"/>
    </row>
    <row r="259" spans="1:41">
      <c r="A259" s="127"/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  <c r="AN259" s="127"/>
      <c r="AO259" s="127"/>
    </row>
    <row r="260" spans="1:41">
      <c r="A260" s="127"/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  <c r="AN260" s="127"/>
      <c r="AO260" s="127"/>
    </row>
    <row r="261" spans="1:41">
      <c r="A261" s="127"/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  <c r="AN261" s="127"/>
      <c r="AO261" s="127"/>
    </row>
    <row r="262" spans="1:41">
      <c r="A262" s="127"/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  <c r="AN262" s="127"/>
      <c r="AO262" s="127"/>
    </row>
    <row r="263" spans="1:41">
      <c r="A263" s="127"/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  <c r="AN263" s="127"/>
      <c r="AO263" s="127"/>
    </row>
    <row r="264" spans="1:41">
      <c r="A264" s="127"/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  <c r="AN264" s="127"/>
      <c r="AO264" s="127"/>
    </row>
    <row r="265" spans="1:41">
      <c r="A265" s="127"/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  <c r="AN265" s="127"/>
      <c r="AO265" s="127"/>
    </row>
    <row r="266" spans="1:41">
      <c r="A266" s="127"/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  <c r="AN266" s="127"/>
      <c r="AO266" s="127"/>
    </row>
    <row r="267" spans="1:41">
      <c r="A267" s="127"/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  <c r="AN267" s="127"/>
      <c r="AO267" s="127"/>
    </row>
    <row r="268" spans="1:41">
      <c r="A268" s="127"/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  <c r="AN268" s="127"/>
      <c r="AO268" s="127"/>
    </row>
    <row r="269" spans="1:41">
      <c r="A269" s="127"/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  <c r="AN269" s="127"/>
      <c r="AO269" s="127"/>
    </row>
    <row r="270" spans="1:41">
      <c r="A270" s="127"/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  <c r="AN270" s="127"/>
      <c r="AO270" s="127"/>
    </row>
    <row r="271" spans="1:41">
      <c r="A271" s="127"/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  <c r="AN271" s="127"/>
      <c r="AO271" s="127"/>
    </row>
    <row r="272" spans="1:41">
      <c r="A272" s="127"/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  <c r="AN272" s="127"/>
      <c r="AO272" s="127"/>
    </row>
    <row r="273" spans="1:41">
      <c r="A273" s="127"/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  <c r="AN273" s="127"/>
      <c r="AO273" s="127"/>
    </row>
    <row r="274" spans="1:41">
      <c r="A274" s="127"/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  <c r="AN274" s="127"/>
      <c r="AO274" s="127"/>
    </row>
    <row r="275" spans="1:41">
      <c r="A275" s="127"/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  <c r="AN275" s="127"/>
      <c r="AO275" s="127"/>
    </row>
    <row r="276" spans="1:41">
      <c r="A276" s="127"/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  <c r="AN276" s="127"/>
      <c r="AO276" s="127"/>
    </row>
    <row r="277" spans="1:41">
      <c r="A277" s="127"/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  <c r="AN277" s="127"/>
      <c r="AO277" s="127"/>
    </row>
    <row r="278" spans="1:41">
      <c r="A278" s="127"/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  <c r="AN278" s="127"/>
      <c r="AO278" s="127"/>
    </row>
    <row r="279" spans="1:41">
      <c r="A279" s="127"/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  <c r="AN279" s="127"/>
      <c r="AO279" s="127"/>
    </row>
    <row r="280" spans="1:41">
      <c r="A280" s="127"/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  <c r="AN280" s="127"/>
      <c r="AO280" s="127"/>
    </row>
    <row r="281" spans="1:41">
      <c r="A281" s="127"/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  <c r="AN281" s="127"/>
      <c r="AO281" s="127"/>
    </row>
    <row r="282" spans="1:41">
      <c r="A282" s="127"/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  <c r="AN282" s="127"/>
      <c r="AO282" s="127"/>
    </row>
    <row r="283" spans="1:41">
      <c r="A283" s="127"/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  <c r="AN283" s="127"/>
      <c r="AO283" s="127"/>
    </row>
    <row r="284" spans="1:41">
      <c r="A284" s="127"/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  <c r="AN284" s="127"/>
      <c r="AO284" s="127"/>
    </row>
    <row r="285" spans="1:41">
      <c r="A285" s="127"/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  <c r="AN285" s="127"/>
      <c r="AO285" s="127"/>
    </row>
    <row r="286" spans="1:41">
      <c r="A286" s="127"/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  <c r="AN286" s="127"/>
      <c r="AO286" s="127"/>
    </row>
    <row r="287" spans="1:4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  <c r="AN287" s="127"/>
      <c r="AO287" s="127"/>
    </row>
    <row r="288" spans="1:4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  <c r="AN288" s="127"/>
      <c r="AO288" s="127"/>
    </row>
    <row r="289" spans="1:41">
      <c r="A289" s="127"/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  <c r="AN289" s="127"/>
      <c r="AO289" s="127"/>
    </row>
    <row r="290" spans="1:41">
      <c r="A290" s="127"/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  <c r="AN290" s="127"/>
      <c r="AO290" s="127"/>
    </row>
    <row r="291" spans="1:41">
      <c r="A291" s="127"/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  <c r="AN291" s="127"/>
      <c r="AO291" s="127"/>
    </row>
    <row r="292" spans="1:41">
      <c r="A292" s="127"/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  <c r="AN292" s="127"/>
      <c r="AO292" s="127"/>
    </row>
    <row r="293" spans="1:41">
      <c r="A293" s="127"/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  <c r="AN293" s="127"/>
      <c r="AO293" s="127"/>
    </row>
    <row r="294" spans="1:41">
      <c r="A294" s="127"/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  <c r="AN294" s="127"/>
      <c r="AO294" s="127"/>
    </row>
    <row r="295" spans="1:41">
      <c r="A295" s="127"/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  <c r="AN295" s="127"/>
      <c r="AO295" s="127"/>
    </row>
    <row r="296" spans="1:41">
      <c r="A296" s="127"/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  <c r="AN296" s="127"/>
      <c r="AO296" s="127"/>
    </row>
    <row r="297" spans="1:41">
      <c r="A297" s="127"/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  <c r="AN297" s="127"/>
      <c r="AO297" s="127"/>
    </row>
    <row r="298" spans="1:41">
      <c r="A298" s="127"/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  <c r="AN298" s="127"/>
      <c r="AO298" s="127"/>
    </row>
    <row r="299" spans="1:41">
      <c r="A299" s="127"/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  <c r="AN299" s="127"/>
      <c r="AO299" s="127"/>
    </row>
    <row r="300" spans="1:41">
      <c r="A300" s="127"/>
      <c r="B300" s="127"/>
      <c r="C300" s="127"/>
      <c r="D300" s="127"/>
      <c r="E300" s="127"/>
      <c r="F300" s="127"/>
      <c r="G300" s="127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  <c r="AN300" s="127"/>
      <c r="AO300" s="127"/>
    </row>
    <row r="301" spans="1:41">
      <c r="A301" s="127"/>
      <c r="B301" s="127"/>
      <c r="C301" s="127"/>
      <c r="D301" s="127"/>
      <c r="E301" s="127"/>
      <c r="F301" s="127"/>
      <c r="G301" s="127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  <c r="R301" s="127"/>
      <c r="S301" s="127"/>
      <c r="T301" s="127"/>
      <c r="U301" s="127"/>
      <c r="V301" s="127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  <c r="AN301" s="127"/>
      <c r="AO301" s="127"/>
    </row>
    <row r="302" spans="1:41">
      <c r="A302" s="127"/>
      <c r="B302" s="127"/>
      <c r="C302" s="127"/>
      <c r="D302" s="127"/>
      <c r="E302" s="127"/>
      <c r="F302" s="127"/>
      <c r="G302" s="127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  <c r="R302" s="127"/>
      <c r="S302" s="127"/>
      <c r="T302" s="127"/>
      <c r="U302" s="127"/>
      <c r="V302" s="127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  <c r="AN302" s="127"/>
      <c r="AO302" s="127"/>
    </row>
    <row r="303" spans="1:41">
      <c r="A303" s="127"/>
      <c r="B303" s="127"/>
      <c r="C303" s="127"/>
      <c r="D303" s="127"/>
      <c r="E303" s="127"/>
      <c r="F303" s="127"/>
      <c r="G303" s="127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  <c r="R303" s="127"/>
      <c r="S303" s="127"/>
      <c r="T303" s="127"/>
      <c r="U303" s="127"/>
      <c r="V303" s="127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  <c r="AN303" s="127"/>
      <c r="AO303" s="127"/>
    </row>
    <row r="304" spans="1:41">
      <c r="A304" s="127"/>
      <c r="B304" s="127"/>
      <c r="C304" s="127"/>
      <c r="D304" s="127"/>
      <c r="E304" s="127"/>
      <c r="F304" s="127"/>
      <c r="G304" s="127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  <c r="R304" s="127"/>
      <c r="S304" s="127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  <c r="AN304" s="127"/>
      <c r="AO304" s="127"/>
    </row>
    <row r="305" spans="1:41">
      <c r="A305" s="127"/>
      <c r="B305" s="127"/>
      <c r="C305" s="127"/>
      <c r="D305" s="127"/>
      <c r="E305" s="127"/>
      <c r="F305" s="127"/>
      <c r="G305" s="127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  <c r="R305" s="127"/>
      <c r="S305" s="127"/>
      <c r="T305" s="127"/>
      <c r="U305" s="127"/>
      <c r="V305" s="127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  <c r="AN305" s="127"/>
      <c r="AO305" s="127"/>
    </row>
    <row r="306" spans="1:41">
      <c r="A306" s="127"/>
      <c r="B306" s="127"/>
      <c r="C306" s="127"/>
      <c r="D306" s="127"/>
      <c r="E306" s="127"/>
      <c r="F306" s="127"/>
      <c r="G306" s="127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  <c r="R306" s="127"/>
      <c r="S306" s="127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  <c r="AN306" s="127"/>
      <c r="AO306" s="127"/>
    </row>
    <row r="307" spans="1:41">
      <c r="A307" s="127"/>
      <c r="B307" s="127"/>
      <c r="C307" s="127"/>
      <c r="D307" s="127"/>
      <c r="E307" s="127"/>
      <c r="F307" s="127"/>
      <c r="G307" s="127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  <c r="R307" s="127"/>
      <c r="S307" s="127"/>
      <c r="T307" s="127"/>
      <c r="U307" s="127"/>
      <c r="V307" s="127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  <c r="AN307" s="127"/>
      <c r="AO307" s="127"/>
    </row>
    <row r="308" spans="1:41">
      <c r="A308" s="127"/>
      <c r="B308" s="127"/>
      <c r="C308" s="127"/>
      <c r="D308" s="127"/>
      <c r="E308" s="127"/>
      <c r="F308" s="127"/>
      <c r="G308" s="127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  <c r="R308" s="127"/>
      <c r="S308" s="127"/>
      <c r="T308" s="127"/>
      <c r="U308" s="127"/>
      <c r="V308" s="127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  <c r="AN308" s="127"/>
      <c r="AO308" s="127"/>
    </row>
    <row r="309" spans="1:41">
      <c r="A309" s="127"/>
      <c r="B309" s="127"/>
      <c r="C309" s="127"/>
      <c r="D309" s="127"/>
      <c r="E309" s="127"/>
      <c r="F309" s="127"/>
      <c r="G309" s="127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  <c r="R309" s="127"/>
      <c r="S309" s="127"/>
      <c r="T309" s="127"/>
      <c r="U309" s="127"/>
      <c r="V309" s="127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  <c r="AN309" s="127"/>
      <c r="AO309" s="127"/>
    </row>
    <row r="310" spans="1:41">
      <c r="A310" s="127"/>
      <c r="B310" s="127"/>
      <c r="C310" s="127"/>
      <c r="D310" s="127"/>
      <c r="E310" s="127"/>
      <c r="F310" s="127"/>
      <c r="G310" s="127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  <c r="R310" s="127"/>
      <c r="S310" s="127"/>
      <c r="T310" s="127"/>
      <c r="U310" s="127"/>
      <c r="V310" s="127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  <c r="AN310" s="127"/>
      <c r="AO310" s="127"/>
    </row>
    <row r="311" spans="1:41">
      <c r="A311" s="127"/>
      <c r="B311" s="127"/>
      <c r="C311" s="127"/>
      <c r="D311" s="127"/>
      <c r="E311" s="127"/>
      <c r="F311" s="127"/>
      <c r="G311" s="127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  <c r="R311" s="127"/>
      <c r="S311" s="127"/>
      <c r="T311" s="127"/>
      <c r="U311" s="127"/>
      <c r="V311" s="127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  <c r="AN311" s="127"/>
      <c r="AO311" s="127"/>
    </row>
    <row r="312" spans="1:41">
      <c r="A312" s="127"/>
      <c r="B312" s="127"/>
      <c r="C312" s="127"/>
      <c r="D312" s="127"/>
      <c r="E312" s="127"/>
      <c r="F312" s="127"/>
      <c r="G312" s="127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  <c r="R312" s="127"/>
      <c r="S312" s="127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  <c r="AN312" s="127"/>
      <c r="AO312" s="127"/>
    </row>
    <row r="313" spans="1:41">
      <c r="A313" s="127"/>
      <c r="B313" s="127"/>
      <c r="C313" s="127"/>
      <c r="D313" s="127"/>
      <c r="E313" s="127"/>
      <c r="F313" s="127"/>
      <c r="G313" s="127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  <c r="R313" s="127"/>
      <c r="S313" s="127"/>
      <c r="T313" s="127"/>
      <c r="U313" s="127"/>
      <c r="V313" s="127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  <c r="AN313" s="127"/>
      <c r="AO313" s="127"/>
    </row>
    <row r="314" spans="1:41">
      <c r="A314" s="127"/>
      <c r="B314" s="127"/>
      <c r="C314" s="127"/>
      <c r="D314" s="127"/>
      <c r="E314" s="127"/>
      <c r="F314" s="127"/>
      <c r="G314" s="127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  <c r="R314" s="127"/>
      <c r="S314" s="127"/>
      <c r="T314" s="127"/>
      <c r="U314" s="127"/>
      <c r="V314" s="127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  <c r="AN314" s="127"/>
      <c r="AO314" s="127"/>
    </row>
    <row r="315" spans="1:41">
      <c r="A315" s="127"/>
      <c r="B315" s="127"/>
      <c r="C315" s="127"/>
      <c r="D315" s="127"/>
      <c r="E315" s="127"/>
      <c r="F315" s="127"/>
      <c r="G315" s="127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  <c r="R315" s="127"/>
      <c r="S315" s="127"/>
      <c r="T315" s="127"/>
      <c r="U315" s="127"/>
      <c r="V315" s="127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  <c r="AN315" s="127"/>
      <c r="AO315" s="127"/>
    </row>
    <row r="316" spans="1:41">
      <c r="A316" s="127"/>
      <c r="B316" s="127"/>
      <c r="C316" s="127"/>
      <c r="D316" s="127"/>
      <c r="E316" s="127"/>
      <c r="F316" s="127"/>
      <c r="G316" s="127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  <c r="R316" s="127"/>
      <c r="S316" s="127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  <c r="AN316" s="127"/>
      <c r="AO316" s="127"/>
    </row>
    <row r="317" spans="1:4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  <c r="R317" s="127"/>
      <c r="S317" s="127"/>
      <c r="T317" s="127"/>
      <c r="U317" s="127"/>
      <c r="V317" s="127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  <c r="AN317" s="127"/>
      <c r="AO317" s="127"/>
    </row>
    <row r="318" spans="1:4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  <c r="S318" s="127"/>
      <c r="T318" s="127"/>
      <c r="U318" s="127"/>
      <c r="V318" s="127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  <c r="AN318" s="127"/>
      <c r="AO318" s="127"/>
    </row>
    <row r="319" spans="1:41">
      <c r="A319" s="127"/>
      <c r="B319" s="127"/>
      <c r="C319" s="127"/>
      <c r="D319" s="127"/>
      <c r="E319" s="127"/>
      <c r="F319" s="127"/>
      <c r="G319" s="127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  <c r="R319" s="127"/>
      <c r="S319" s="127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  <c r="AN319" s="127"/>
      <c r="AO319" s="127"/>
    </row>
    <row r="320" spans="1:41">
      <c r="A320" s="127"/>
      <c r="B320" s="127"/>
      <c r="C320" s="127"/>
      <c r="D320" s="127"/>
      <c r="E320" s="127"/>
      <c r="F320" s="127"/>
      <c r="G320" s="127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  <c r="R320" s="127"/>
      <c r="S320" s="127"/>
      <c r="T320" s="127"/>
      <c r="U320" s="127"/>
      <c r="V320" s="127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  <c r="AN320" s="127"/>
      <c r="AO320" s="127"/>
    </row>
    <row r="321" spans="1:41">
      <c r="A321" s="127"/>
      <c r="B321" s="127"/>
      <c r="C321" s="127"/>
      <c r="D321" s="127"/>
      <c r="E321" s="127"/>
      <c r="F321" s="127"/>
      <c r="G321" s="127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  <c r="R321" s="127"/>
      <c r="S321" s="127"/>
      <c r="T321" s="127"/>
      <c r="U321" s="127"/>
      <c r="V321" s="127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  <c r="AN321" s="127"/>
      <c r="AO321" s="127"/>
    </row>
    <row r="322" spans="1:41">
      <c r="A322" s="127"/>
      <c r="B322" s="127"/>
      <c r="C322" s="127"/>
      <c r="D322" s="127"/>
      <c r="E322" s="127"/>
      <c r="F322" s="127"/>
      <c r="G322" s="127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  <c r="R322" s="127"/>
      <c r="S322" s="127"/>
      <c r="T322" s="127"/>
      <c r="U322" s="127"/>
      <c r="V322" s="127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  <c r="AN322" s="127"/>
      <c r="AO322" s="127"/>
    </row>
    <row r="323" spans="1:41">
      <c r="A323" s="127"/>
      <c r="B323" s="127"/>
      <c r="C323" s="127"/>
      <c r="D323" s="127"/>
      <c r="E323" s="127"/>
      <c r="F323" s="127"/>
      <c r="G323" s="127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  <c r="R323" s="127"/>
      <c r="S323" s="127"/>
      <c r="T323" s="127"/>
      <c r="U323" s="127"/>
      <c r="V323" s="127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  <c r="AN323" s="127"/>
      <c r="AO323" s="127"/>
    </row>
    <row r="324" spans="1:41">
      <c r="A324" s="127"/>
      <c r="B324" s="127"/>
      <c r="C324" s="127"/>
      <c r="D324" s="127"/>
      <c r="E324" s="127"/>
      <c r="F324" s="127"/>
      <c r="G324" s="127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  <c r="R324" s="127"/>
      <c r="S324" s="127"/>
      <c r="T324" s="127"/>
      <c r="U324" s="127"/>
      <c r="V324" s="127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  <c r="AN324" s="127"/>
      <c r="AO324" s="127"/>
    </row>
    <row r="325" spans="1:41">
      <c r="A325" s="127"/>
      <c r="B325" s="127"/>
      <c r="C325" s="127"/>
      <c r="D325" s="127"/>
      <c r="E325" s="127"/>
      <c r="F325" s="127"/>
      <c r="G325" s="127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  <c r="R325" s="127"/>
      <c r="S325" s="127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  <c r="AN325" s="127"/>
      <c r="AO325" s="127"/>
    </row>
    <row r="326" spans="1:41">
      <c r="A326" s="127"/>
      <c r="B326" s="127"/>
      <c r="C326" s="127"/>
      <c r="D326" s="127"/>
      <c r="E326" s="127"/>
      <c r="F326" s="127"/>
      <c r="G326" s="127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  <c r="R326" s="127"/>
      <c r="S326" s="127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  <c r="AN326" s="127"/>
      <c r="AO326" s="127"/>
    </row>
    <row r="327" spans="1:41">
      <c r="A327" s="127"/>
      <c r="B327" s="127"/>
      <c r="C327" s="127"/>
      <c r="D327" s="127"/>
      <c r="E327" s="127"/>
      <c r="F327" s="127"/>
      <c r="G327" s="127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  <c r="R327" s="127"/>
      <c r="S327" s="127"/>
      <c r="T327" s="127"/>
      <c r="U327" s="127"/>
      <c r="V327" s="127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  <c r="AN327" s="127"/>
      <c r="AO327" s="127"/>
    </row>
    <row r="328" spans="1:41">
      <c r="A328" s="127"/>
      <c r="B328" s="127"/>
      <c r="C328" s="127"/>
      <c r="D328" s="127"/>
      <c r="E328" s="127"/>
      <c r="F328" s="127"/>
      <c r="G328" s="127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  <c r="R328" s="127"/>
      <c r="S328" s="127"/>
      <c r="T328" s="127"/>
      <c r="U328" s="127"/>
      <c r="V328" s="127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  <c r="AN328" s="127"/>
      <c r="AO328" s="127"/>
    </row>
    <row r="329" spans="1:41">
      <c r="A329" s="127"/>
      <c r="B329" s="127"/>
      <c r="C329" s="127"/>
      <c r="D329" s="127"/>
      <c r="E329" s="127"/>
      <c r="F329" s="127"/>
      <c r="G329" s="127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  <c r="R329" s="127"/>
      <c r="S329" s="127"/>
      <c r="T329" s="127"/>
      <c r="U329" s="127"/>
      <c r="V329" s="127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  <c r="AN329" s="127"/>
      <c r="AO329" s="127"/>
    </row>
    <row r="330" spans="1:41">
      <c r="A330" s="127"/>
      <c r="B330" s="127"/>
      <c r="C330" s="127"/>
      <c r="D330" s="127"/>
      <c r="E330" s="127"/>
      <c r="F330" s="127"/>
      <c r="G330" s="127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  <c r="R330" s="127"/>
      <c r="S330" s="127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  <c r="AN330" s="127"/>
      <c r="AO330" s="127"/>
    </row>
    <row r="331" spans="1:41">
      <c r="A331" s="127"/>
      <c r="B331" s="127"/>
      <c r="C331" s="127"/>
      <c r="D331" s="127"/>
      <c r="E331" s="127"/>
      <c r="F331" s="127"/>
      <c r="G331" s="127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  <c r="R331" s="127"/>
      <c r="S331" s="127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  <c r="AN331" s="127"/>
      <c r="AO331" s="127"/>
    </row>
    <row r="332" spans="1:41">
      <c r="A332" s="127"/>
      <c r="B332" s="127"/>
      <c r="C332" s="127"/>
      <c r="D332" s="127"/>
      <c r="E332" s="127"/>
      <c r="F332" s="127"/>
      <c r="G332" s="127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  <c r="AN332" s="127"/>
      <c r="AO332" s="127"/>
    </row>
    <row r="333" spans="1:41">
      <c r="A333" s="127"/>
      <c r="B333" s="127"/>
      <c r="C333" s="127"/>
      <c r="D333" s="127"/>
      <c r="E333" s="127"/>
      <c r="F333" s="127"/>
      <c r="G333" s="127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  <c r="R333" s="127"/>
      <c r="S333" s="127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  <c r="AN333" s="127"/>
      <c r="AO333" s="127"/>
    </row>
    <row r="334" spans="1:41">
      <c r="A334" s="127"/>
      <c r="B334" s="127"/>
      <c r="C334" s="127"/>
      <c r="D334" s="127"/>
      <c r="E334" s="127"/>
      <c r="F334" s="127"/>
      <c r="G334" s="127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  <c r="AN334" s="127"/>
      <c r="AO334" s="127"/>
    </row>
    <row r="335" spans="1:41">
      <c r="A335" s="127"/>
      <c r="B335" s="127"/>
      <c r="C335" s="127"/>
      <c r="D335" s="127"/>
      <c r="E335" s="127"/>
      <c r="F335" s="127"/>
      <c r="G335" s="127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  <c r="R335" s="127"/>
      <c r="S335" s="127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  <c r="AN335" s="127"/>
      <c r="AO335" s="127"/>
    </row>
    <row r="336" spans="1:41">
      <c r="A336" s="127"/>
      <c r="B336" s="127"/>
      <c r="C336" s="127"/>
      <c r="D336" s="127"/>
      <c r="E336" s="127"/>
      <c r="F336" s="127"/>
      <c r="G336" s="127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  <c r="R336" s="127"/>
      <c r="S336" s="127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  <c r="AN336" s="127"/>
      <c r="AO336" s="127"/>
    </row>
    <row r="337" spans="1:41">
      <c r="A337" s="127"/>
      <c r="B337" s="127"/>
      <c r="C337" s="127"/>
      <c r="D337" s="127"/>
      <c r="E337" s="127"/>
      <c r="F337" s="127"/>
      <c r="G337" s="127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  <c r="R337" s="127"/>
      <c r="S337" s="127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  <c r="AN337" s="127"/>
      <c r="AO337" s="127"/>
    </row>
    <row r="338" spans="1:41">
      <c r="A338" s="127"/>
      <c r="B338" s="127"/>
      <c r="C338" s="127"/>
      <c r="D338" s="127"/>
      <c r="E338" s="127"/>
      <c r="F338" s="127"/>
      <c r="G338" s="127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  <c r="AN338" s="127"/>
      <c r="AO338" s="127"/>
    </row>
    <row r="339" spans="1:41">
      <c r="A339" s="127"/>
      <c r="B339" s="127"/>
      <c r="C339" s="127"/>
      <c r="D339" s="127"/>
      <c r="E339" s="127"/>
      <c r="F339" s="127"/>
      <c r="G339" s="127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  <c r="R339" s="127"/>
      <c r="S339" s="127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  <c r="AN339" s="127"/>
      <c r="AO339" s="127"/>
    </row>
    <row r="340" spans="1:41">
      <c r="A340" s="127"/>
      <c r="B340" s="127"/>
      <c r="C340" s="127"/>
      <c r="D340" s="127"/>
      <c r="E340" s="127"/>
      <c r="F340" s="127"/>
      <c r="G340" s="127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  <c r="R340" s="127"/>
      <c r="S340" s="127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  <c r="AN340" s="127"/>
      <c r="AO340" s="127"/>
    </row>
    <row r="341" spans="1:41">
      <c r="A341" s="127"/>
      <c r="B341" s="127"/>
      <c r="C341" s="127"/>
      <c r="D341" s="127"/>
      <c r="E341" s="127"/>
      <c r="F341" s="127"/>
      <c r="G341" s="127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  <c r="AN341" s="127"/>
      <c r="AO341" s="127"/>
    </row>
    <row r="342" spans="1:41">
      <c r="A342" s="127"/>
      <c r="B342" s="127"/>
      <c r="C342" s="127"/>
      <c r="D342" s="127"/>
      <c r="E342" s="127"/>
      <c r="F342" s="127"/>
      <c r="G342" s="127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  <c r="R342" s="127"/>
      <c r="S342" s="127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  <c r="AN342" s="127"/>
      <c r="AO342" s="127"/>
    </row>
    <row r="343" spans="1:41">
      <c r="A343" s="127"/>
      <c r="B343" s="127"/>
      <c r="C343" s="127"/>
      <c r="D343" s="127"/>
      <c r="E343" s="127"/>
      <c r="F343" s="127"/>
      <c r="G343" s="127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  <c r="AN343" s="127"/>
      <c r="AO343" s="127"/>
    </row>
    <row r="344" spans="1:41">
      <c r="A344" s="127"/>
      <c r="B344" s="127"/>
      <c r="C344" s="127"/>
      <c r="D344" s="127"/>
      <c r="E344" s="127"/>
      <c r="F344" s="127"/>
      <c r="G344" s="127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  <c r="R344" s="127"/>
      <c r="S344" s="127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  <c r="AN344" s="127"/>
      <c r="AO344" s="127"/>
    </row>
    <row r="345" spans="1:41">
      <c r="A345" s="127"/>
      <c r="B345" s="127"/>
      <c r="C345" s="127"/>
      <c r="D345" s="127"/>
      <c r="E345" s="127"/>
      <c r="F345" s="127"/>
      <c r="G345" s="127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  <c r="R345" s="127"/>
      <c r="S345" s="127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  <c r="AN345" s="127"/>
      <c r="AO345" s="127"/>
    </row>
    <row r="346" spans="1:41">
      <c r="A346" s="127"/>
      <c r="B346" s="127"/>
      <c r="C346" s="127"/>
      <c r="D346" s="127"/>
      <c r="E346" s="127"/>
      <c r="F346" s="127"/>
      <c r="G346" s="127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  <c r="R346" s="127"/>
      <c r="S346" s="127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  <c r="AN346" s="127"/>
      <c r="AO346" s="127"/>
    </row>
    <row r="347" spans="1:41">
      <c r="A347" s="127"/>
      <c r="B347" s="127"/>
      <c r="C347" s="127"/>
      <c r="D347" s="127"/>
      <c r="E347" s="127"/>
      <c r="F347" s="127"/>
      <c r="G347" s="127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  <c r="R347" s="127"/>
      <c r="S347" s="127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  <c r="AN347" s="127"/>
      <c r="AO347" s="127"/>
    </row>
    <row r="348" spans="1:41">
      <c r="A348" s="127"/>
      <c r="B348" s="127"/>
      <c r="C348" s="127"/>
      <c r="D348" s="127"/>
      <c r="E348" s="127"/>
      <c r="F348" s="127"/>
      <c r="G348" s="127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  <c r="AN348" s="127"/>
      <c r="AO348" s="127"/>
    </row>
    <row r="349" spans="1:41">
      <c r="A349" s="127"/>
      <c r="B349" s="127"/>
      <c r="C349" s="127"/>
      <c r="D349" s="127"/>
      <c r="E349" s="127"/>
      <c r="F349" s="127"/>
      <c r="G349" s="127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  <c r="AN349" s="127"/>
      <c r="AO349" s="127"/>
    </row>
    <row r="350" spans="1:4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  <c r="AN350" s="127"/>
      <c r="AO350" s="127"/>
    </row>
    <row r="351" spans="1:41">
      <c r="A351" s="127"/>
      <c r="B351" s="127"/>
      <c r="C351" s="127"/>
      <c r="D351" s="127"/>
      <c r="E351" s="127"/>
      <c r="F351" s="127"/>
      <c r="G351" s="127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  <c r="R351" s="127"/>
      <c r="S351" s="127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  <c r="AN351" s="127"/>
      <c r="AO351" s="127"/>
    </row>
    <row r="352" spans="1:41">
      <c r="A352" s="127"/>
      <c r="B352" s="127"/>
      <c r="C352" s="127"/>
      <c r="D352" s="127"/>
      <c r="E352" s="127"/>
      <c r="F352" s="127"/>
      <c r="G352" s="127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  <c r="AN352" s="127"/>
      <c r="AO352" s="127"/>
    </row>
    <row r="353" spans="1:41">
      <c r="A353" s="127"/>
      <c r="B353" s="127"/>
      <c r="C353" s="127"/>
      <c r="D353" s="127"/>
      <c r="E353" s="127"/>
      <c r="F353" s="127"/>
      <c r="G353" s="127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  <c r="R353" s="127"/>
      <c r="S353" s="127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  <c r="AN353" s="127"/>
      <c r="AO353" s="127"/>
    </row>
    <row r="354" spans="1:41">
      <c r="A354" s="127"/>
      <c r="B354" s="127"/>
      <c r="C354" s="127"/>
      <c r="D354" s="127"/>
      <c r="E354" s="127"/>
      <c r="F354" s="127"/>
      <c r="G354" s="127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  <c r="AN354" s="127"/>
      <c r="AO354" s="127"/>
    </row>
    <row r="355" spans="1:41">
      <c r="A355" s="127"/>
      <c r="B355" s="127"/>
      <c r="C355" s="127"/>
      <c r="D355" s="127"/>
      <c r="E355" s="127"/>
      <c r="F355" s="127"/>
      <c r="G355" s="127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  <c r="AN355" s="127"/>
      <c r="AO355" s="127"/>
    </row>
    <row r="356" spans="1:41">
      <c r="A356" s="127"/>
      <c r="B356" s="127"/>
      <c r="C356" s="127"/>
      <c r="D356" s="127"/>
      <c r="E356" s="127"/>
      <c r="F356" s="127"/>
      <c r="G356" s="127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  <c r="R356" s="127"/>
      <c r="S356" s="127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  <c r="AN356" s="127"/>
      <c r="AO356" s="127"/>
    </row>
    <row r="357" spans="1:41">
      <c r="A357" s="127"/>
      <c r="B357" s="127"/>
      <c r="C357" s="127"/>
      <c r="D357" s="127"/>
      <c r="E357" s="127"/>
      <c r="F357" s="127"/>
      <c r="G357" s="127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  <c r="AN357" s="127"/>
      <c r="AO357" s="127"/>
    </row>
    <row r="358" spans="1:41">
      <c r="A358" s="127"/>
      <c r="B358" s="127"/>
      <c r="C358" s="127"/>
      <c r="D358" s="127"/>
      <c r="E358" s="127"/>
      <c r="F358" s="127"/>
      <c r="G358" s="127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  <c r="R358" s="127"/>
      <c r="S358" s="127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  <c r="AN358" s="127"/>
      <c r="AO358" s="127"/>
    </row>
    <row r="359" spans="1:41">
      <c r="A359" s="127"/>
      <c r="B359" s="127"/>
      <c r="C359" s="127"/>
      <c r="D359" s="127"/>
      <c r="E359" s="127"/>
      <c r="F359" s="127"/>
      <c r="G359" s="127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  <c r="R359" s="127"/>
      <c r="S359" s="127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  <c r="AN359" s="127"/>
      <c r="AO359" s="127"/>
    </row>
    <row r="360" spans="1:41">
      <c r="A360" s="127"/>
      <c r="B360" s="127"/>
      <c r="C360" s="127"/>
      <c r="D360" s="127"/>
      <c r="E360" s="127"/>
      <c r="F360" s="127"/>
      <c r="G360" s="127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  <c r="R360" s="127"/>
      <c r="S360" s="127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  <c r="AN360" s="127"/>
      <c r="AO360" s="127"/>
    </row>
    <row r="361" spans="1:41">
      <c r="A361" s="127"/>
      <c r="B361" s="127"/>
      <c r="C361" s="127"/>
      <c r="D361" s="127"/>
      <c r="E361" s="127"/>
      <c r="F361" s="127"/>
      <c r="G361" s="127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  <c r="R361" s="127"/>
      <c r="S361" s="127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  <c r="AN361" s="127"/>
      <c r="AO361" s="127"/>
    </row>
    <row r="362" spans="1:41">
      <c r="A362" s="127"/>
      <c r="B362" s="127"/>
      <c r="C362" s="127"/>
      <c r="D362" s="127"/>
      <c r="E362" s="127"/>
      <c r="F362" s="127"/>
      <c r="G362" s="127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  <c r="R362" s="127"/>
      <c r="S362" s="127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  <c r="AN362" s="127"/>
      <c r="AO362" s="127"/>
    </row>
    <row r="363" spans="1:41">
      <c r="A363" s="127"/>
      <c r="B363" s="127"/>
      <c r="C363" s="127"/>
      <c r="D363" s="127"/>
      <c r="E363" s="127"/>
      <c r="F363" s="127"/>
      <c r="G363" s="127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  <c r="R363" s="127"/>
      <c r="S363" s="127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  <c r="AN363" s="127"/>
      <c r="AO363" s="127"/>
    </row>
    <row r="364" spans="1:41">
      <c r="A364" s="127"/>
      <c r="B364" s="127"/>
      <c r="C364" s="127"/>
      <c r="D364" s="127"/>
      <c r="E364" s="127"/>
      <c r="F364" s="127"/>
      <c r="G364" s="127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  <c r="R364" s="127"/>
      <c r="S364" s="127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  <c r="AN364" s="127"/>
      <c r="AO364" s="127"/>
    </row>
    <row r="365" spans="1:41">
      <c r="A365" s="127"/>
      <c r="B365" s="127"/>
      <c r="C365" s="127"/>
      <c r="D365" s="127"/>
      <c r="E365" s="127"/>
      <c r="F365" s="127"/>
      <c r="G365" s="127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  <c r="R365" s="127"/>
      <c r="S365" s="127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  <c r="AN365" s="127"/>
      <c r="AO365" s="127"/>
    </row>
    <row r="366" spans="1:41">
      <c r="A366" s="127"/>
      <c r="B366" s="127"/>
      <c r="C366" s="127"/>
      <c r="D366" s="127"/>
      <c r="E366" s="127"/>
      <c r="F366" s="127"/>
      <c r="G366" s="127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  <c r="R366" s="127"/>
      <c r="S366" s="127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  <c r="AN366" s="127"/>
      <c r="AO366" s="127"/>
    </row>
    <row r="367" spans="1:41">
      <c r="A367" s="127"/>
      <c r="B367" s="127"/>
      <c r="C367" s="127"/>
      <c r="D367" s="127"/>
      <c r="E367" s="127"/>
      <c r="F367" s="127"/>
      <c r="G367" s="127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  <c r="R367" s="127"/>
      <c r="S367" s="127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  <c r="AN367" s="127"/>
      <c r="AO367" s="127"/>
    </row>
    <row r="368" spans="1:41">
      <c r="A368" s="127"/>
      <c r="B368" s="127"/>
      <c r="C368" s="127"/>
      <c r="D368" s="127"/>
      <c r="E368" s="127"/>
      <c r="F368" s="127"/>
      <c r="G368" s="127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  <c r="R368" s="127"/>
      <c r="S368" s="127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  <c r="AN368" s="127"/>
      <c r="AO368" s="127"/>
    </row>
    <row r="369" spans="1:41">
      <c r="A369" s="127"/>
      <c r="B369" s="127"/>
      <c r="C369" s="127"/>
      <c r="D369" s="127"/>
      <c r="E369" s="127"/>
      <c r="F369" s="127"/>
      <c r="G369" s="127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  <c r="AN369" s="127"/>
      <c r="AO369" s="127"/>
    </row>
    <row r="370" spans="1:41">
      <c r="A370" s="127"/>
      <c r="B370" s="127"/>
      <c r="C370" s="127"/>
      <c r="D370" s="127"/>
      <c r="E370" s="127"/>
      <c r="F370" s="127"/>
      <c r="G370" s="127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  <c r="R370" s="127"/>
      <c r="S370" s="127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  <c r="AN370" s="127"/>
      <c r="AO370" s="127"/>
    </row>
    <row r="371" spans="1:41">
      <c r="A371" s="127"/>
      <c r="B371" s="127"/>
      <c r="C371" s="127"/>
      <c r="D371" s="127"/>
      <c r="E371" s="127"/>
      <c r="F371" s="127"/>
      <c r="G371" s="127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  <c r="R371" s="127"/>
      <c r="S371" s="127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  <c r="AN371" s="127"/>
      <c r="AO371" s="127"/>
    </row>
    <row r="372" spans="1:41">
      <c r="A372" s="127"/>
      <c r="B372" s="127"/>
      <c r="C372" s="127"/>
      <c r="D372" s="127"/>
      <c r="E372" s="127"/>
      <c r="F372" s="127"/>
      <c r="G372" s="127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  <c r="R372" s="127"/>
      <c r="S372" s="127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  <c r="AN372" s="127"/>
      <c r="AO372" s="127"/>
    </row>
    <row r="373" spans="1:41">
      <c r="A373" s="127"/>
      <c r="B373" s="127"/>
      <c r="C373" s="127"/>
      <c r="D373" s="127"/>
      <c r="E373" s="127"/>
      <c r="F373" s="127"/>
      <c r="G373" s="127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  <c r="R373" s="127"/>
      <c r="S373" s="127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  <c r="AN373" s="127"/>
      <c r="AO373" s="127"/>
    </row>
    <row r="374" spans="1:41">
      <c r="A374" s="127"/>
      <c r="B374" s="127"/>
      <c r="C374" s="127"/>
      <c r="D374" s="127"/>
      <c r="E374" s="127"/>
      <c r="F374" s="127"/>
      <c r="G374" s="127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  <c r="AN374" s="127"/>
      <c r="AO374" s="127"/>
    </row>
    <row r="375" spans="1:41">
      <c r="A375" s="127"/>
      <c r="B375" s="127"/>
      <c r="C375" s="127"/>
      <c r="D375" s="127"/>
      <c r="E375" s="127"/>
      <c r="F375" s="127"/>
      <c r="G375" s="127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  <c r="AN375" s="127"/>
      <c r="AO375" s="127"/>
    </row>
    <row r="376" spans="1:41">
      <c r="A376" s="127"/>
      <c r="B376" s="127"/>
      <c r="C376" s="127"/>
      <c r="D376" s="127"/>
      <c r="E376" s="127"/>
      <c r="F376" s="127"/>
      <c r="G376" s="127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  <c r="R376" s="127"/>
      <c r="S376" s="127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  <c r="AN376" s="127"/>
      <c r="AO376" s="127"/>
    </row>
    <row r="377" spans="1:41">
      <c r="A377" s="127"/>
      <c r="B377" s="127"/>
      <c r="C377" s="127"/>
      <c r="D377" s="127"/>
      <c r="E377" s="127"/>
      <c r="F377" s="127"/>
      <c r="G377" s="127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  <c r="R377" s="127"/>
      <c r="S377" s="127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  <c r="AN377" s="127"/>
      <c r="AO377" s="127"/>
    </row>
    <row r="378" spans="1:41">
      <c r="A378" s="127"/>
      <c r="B378" s="127"/>
      <c r="C378" s="127"/>
      <c r="D378" s="127"/>
      <c r="E378" s="127"/>
      <c r="F378" s="127"/>
      <c r="G378" s="127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  <c r="R378" s="127"/>
      <c r="S378" s="127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  <c r="AN378" s="127"/>
      <c r="AO378" s="127"/>
    </row>
    <row r="379" spans="1:41">
      <c r="A379" s="127"/>
      <c r="B379" s="127"/>
      <c r="C379" s="127"/>
      <c r="D379" s="127"/>
      <c r="E379" s="127"/>
      <c r="F379" s="127"/>
      <c r="G379" s="127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  <c r="AN379" s="127"/>
      <c r="AO379" s="127"/>
    </row>
    <row r="380" spans="1:41">
      <c r="A380" s="127"/>
      <c r="B380" s="127"/>
      <c r="C380" s="127"/>
      <c r="D380" s="127"/>
      <c r="E380" s="127"/>
      <c r="F380" s="127"/>
      <c r="G380" s="127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  <c r="R380" s="127"/>
      <c r="S380" s="127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  <c r="AN380" s="127"/>
      <c r="AO380" s="127"/>
    </row>
    <row r="381" spans="1:4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  <c r="R381" s="127"/>
      <c r="S381" s="127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  <c r="AN381" s="127"/>
      <c r="AO381" s="127"/>
    </row>
    <row r="382" spans="1:4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  <c r="AN382" s="127"/>
      <c r="AO382" s="127"/>
    </row>
    <row r="383" spans="1:41">
      <c r="A383" s="127"/>
      <c r="B383" s="127"/>
      <c r="C383" s="127"/>
      <c r="D383" s="127"/>
      <c r="E383" s="127"/>
      <c r="F383" s="127"/>
      <c r="G383" s="127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  <c r="AN383" s="127"/>
      <c r="AO383" s="127"/>
    </row>
    <row r="384" spans="1:41">
      <c r="A384" s="127"/>
      <c r="B384" s="127"/>
      <c r="C384" s="127"/>
      <c r="D384" s="127"/>
      <c r="E384" s="127"/>
      <c r="F384" s="127"/>
      <c r="G384" s="127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  <c r="AN384" s="127"/>
      <c r="AO384" s="127"/>
    </row>
    <row r="385" spans="1:41">
      <c r="A385" s="127"/>
      <c r="B385" s="127"/>
      <c r="C385" s="127"/>
      <c r="D385" s="127"/>
      <c r="E385" s="127"/>
      <c r="F385" s="127"/>
      <c r="G385" s="127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  <c r="R385" s="127"/>
      <c r="S385" s="127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  <c r="AN385" s="127"/>
      <c r="AO385" s="127"/>
    </row>
    <row r="386" spans="1:41">
      <c r="A386" s="127"/>
      <c r="B386" s="127"/>
      <c r="C386" s="127"/>
      <c r="D386" s="127"/>
      <c r="E386" s="127"/>
      <c r="F386" s="127"/>
      <c r="G386" s="127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  <c r="AN386" s="127"/>
      <c r="AO386" s="127"/>
    </row>
    <row r="387" spans="1:41">
      <c r="A387" s="127"/>
      <c r="B387" s="127"/>
      <c r="C387" s="127"/>
      <c r="D387" s="127"/>
      <c r="E387" s="127"/>
      <c r="F387" s="127"/>
      <c r="G387" s="127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  <c r="R387" s="127"/>
      <c r="S387" s="127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  <c r="AN387" s="127"/>
      <c r="AO387" s="127"/>
    </row>
    <row r="388" spans="1:41">
      <c r="A388" s="127"/>
      <c r="B388" s="127"/>
      <c r="C388" s="127"/>
      <c r="D388" s="127"/>
      <c r="E388" s="127"/>
      <c r="F388" s="127"/>
      <c r="G388" s="127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  <c r="AN388" s="127"/>
      <c r="AO388" s="127"/>
    </row>
    <row r="389" spans="1:41">
      <c r="A389" s="127"/>
      <c r="B389" s="127"/>
      <c r="C389" s="127"/>
      <c r="D389" s="127"/>
      <c r="E389" s="127"/>
      <c r="F389" s="127"/>
      <c r="G389" s="127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  <c r="R389" s="127"/>
      <c r="S389" s="127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  <c r="AN389" s="127"/>
      <c r="AO389" s="127"/>
    </row>
    <row r="390" spans="1:41">
      <c r="A390" s="127"/>
      <c r="B390" s="127"/>
      <c r="C390" s="127"/>
      <c r="D390" s="127"/>
      <c r="E390" s="127"/>
      <c r="F390" s="127"/>
      <c r="G390" s="127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  <c r="R390" s="127"/>
      <c r="S390" s="127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  <c r="AN390" s="127"/>
      <c r="AO390" s="127"/>
    </row>
    <row r="391" spans="1:41">
      <c r="A391" s="127"/>
      <c r="B391" s="127"/>
      <c r="C391" s="127"/>
      <c r="D391" s="127"/>
      <c r="E391" s="127"/>
      <c r="F391" s="127"/>
      <c r="G391" s="127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  <c r="R391" s="127"/>
      <c r="S391" s="127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  <c r="AN391" s="127"/>
      <c r="AO391" s="127"/>
    </row>
    <row r="392" spans="1:41">
      <c r="A392" s="127"/>
      <c r="B392" s="127"/>
      <c r="C392" s="127"/>
      <c r="D392" s="127"/>
      <c r="E392" s="127"/>
      <c r="F392" s="127"/>
      <c r="G392" s="127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  <c r="R392" s="127"/>
      <c r="S392" s="127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  <c r="AN392" s="127"/>
      <c r="AO392" s="127"/>
    </row>
    <row r="393" spans="1:41">
      <c r="A393" s="127"/>
      <c r="B393" s="127"/>
      <c r="C393" s="127"/>
      <c r="D393" s="127"/>
      <c r="E393" s="127"/>
      <c r="F393" s="127"/>
      <c r="G393" s="127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  <c r="R393" s="127"/>
      <c r="S393" s="127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  <c r="AN393" s="127"/>
      <c r="AO393" s="127"/>
    </row>
    <row r="394" spans="1:41">
      <c r="A394" s="127"/>
      <c r="B394" s="127"/>
      <c r="C394" s="127"/>
      <c r="D394" s="127"/>
      <c r="E394" s="127"/>
      <c r="F394" s="127"/>
      <c r="G394" s="127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  <c r="AN394" s="127"/>
      <c r="AO394" s="127"/>
    </row>
    <row r="395" spans="1:41">
      <c r="A395" s="127"/>
      <c r="B395" s="127"/>
      <c r="C395" s="127"/>
      <c r="D395" s="127"/>
      <c r="E395" s="127"/>
      <c r="F395" s="127"/>
      <c r="G395" s="127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  <c r="R395" s="127"/>
      <c r="S395" s="127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  <c r="AN395" s="127"/>
      <c r="AO395" s="127"/>
    </row>
    <row r="396" spans="1:41">
      <c r="A396" s="127"/>
      <c r="B396" s="127"/>
      <c r="C396" s="127"/>
      <c r="D396" s="127"/>
      <c r="E396" s="127"/>
      <c r="F396" s="127"/>
      <c r="G396" s="127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  <c r="R396" s="127"/>
      <c r="S396" s="127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  <c r="AN396" s="127"/>
      <c r="AO396" s="127"/>
    </row>
    <row r="397" spans="1:41">
      <c r="A397" s="127"/>
      <c r="B397" s="127"/>
      <c r="C397" s="127"/>
      <c r="D397" s="127"/>
      <c r="E397" s="127"/>
      <c r="F397" s="127"/>
      <c r="G397" s="127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  <c r="R397" s="127"/>
      <c r="S397" s="127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  <c r="AN397" s="127"/>
      <c r="AO397" s="127"/>
    </row>
    <row r="398" spans="1:41">
      <c r="A398" s="127"/>
      <c r="B398" s="127"/>
      <c r="C398" s="127"/>
      <c r="D398" s="127"/>
      <c r="E398" s="127"/>
      <c r="F398" s="127"/>
      <c r="G398" s="127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  <c r="R398" s="127"/>
      <c r="S398" s="127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  <c r="AN398" s="127"/>
      <c r="AO398" s="127"/>
    </row>
    <row r="399" spans="1:41">
      <c r="A399" s="127"/>
      <c r="B399" s="127"/>
      <c r="C399" s="127"/>
      <c r="D399" s="127"/>
      <c r="E399" s="127"/>
      <c r="F399" s="127"/>
      <c r="G399" s="127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  <c r="AN399" s="127"/>
      <c r="AO399" s="127"/>
    </row>
    <row r="400" spans="1:41">
      <c r="A400" s="127"/>
      <c r="B400" s="127"/>
      <c r="C400" s="127"/>
      <c r="D400" s="127"/>
      <c r="E400" s="127"/>
      <c r="F400" s="127"/>
      <c r="G400" s="127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  <c r="AN400" s="127"/>
      <c r="AO400" s="127"/>
    </row>
    <row r="401" spans="1:41">
      <c r="A401" s="127"/>
      <c r="B401" s="127"/>
      <c r="C401" s="127"/>
      <c r="D401" s="127"/>
      <c r="E401" s="127"/>
      <c r="F401" s="127"/>
      <c r="G401" s="127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  <c r="R401" s="127"/>
      <c r="S401" s="127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  <c r="AN401" s="127"/>
      <c r="AO401" s="127"/>
    </row>
    <row r="402" spans="1:41">
      <c r="A402" s="127"/>
      <c r="B402" s="127"/>
      <c r="C402" s="127"/>
      <c r="D402" s="127"/>
      <c r="E402" s="127"/>
      <c r="F402" s="127"/>
      <c r="G402" s="127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  <c r="R402" s="127"/>
      <c r="S402" s="127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  <c r="AN402" s="127"/>
      <c r="AO402" s="127"/>
    </row>
    <row r="403" spans="1:41">
      <c r="A403" s="127"/>
      <c r="B403" s="127"/>
      <c r="C403" s="127"/>
      <c r="D403" s="127"/>
      <c r="E403" s="127"/>
      <c r="F403" s="127"/>
      <c r="G403" s="127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  <c r="R403" s="127"/>
      <c r="S403" s="127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  <c r="AN403" s="127"/>
      <c r="AO403" s="127"/>
    </row>
    <row r="404" spans="1:41">
      <c r="A404" s="127"/>
      <c r="B404" s="127"/>
      <c r="C404" s="127"/>
      <c r="D404" s="127"/>
      <c r="E404" s="127"/>
      <c r="F404" s="127"/>
      <c r="G404" s="127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  <c r="R404" s="127"/>
      <c r="S404" s="127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  <c r="AN404" s="127"/>
      <c r="AO404" s="127"/>
    </row>
    <row r="405" spans="1:41">
      <c r="A405" s="127"/>
      <c r="B405" s="127"/>
      <c r="C405" s="127"/>
      <c r="D405" s="127"/>
      <c r="E405" s="127"/>
      <c r="F405" s="127"/>
      <c r="G405" s="127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  <c r="R405" s="127"/>
      <c r="S405" s="127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  <c r="AN405" s="127"/>
      <c r="AO405" s="127"/>
    </row>
    <row r="406" spans="1:41">
      <c r="A406" s="127"/>
      <c r="B406" s="127"/>
      <c r="C406" s="127"/>
      <c r="D406" s="127"/>
      <c r="E406" s="127"/>
      <c r="F406" s="127"/>
      <c r="G406" s="127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  <c r="R406" s="127"/>
      <c r="S406" s="127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  <c r="AN406" s="127"/>
      <c r="AO406" s="127"/>
    </row>
    <row r="407" spans="1:41">
      <c r="A407" s="127"/>
      <c r="B407" s="127"/>
      <c r="C407" s="127"/>
      <c r="D407" s="127"/>
      <c r="E407" s="127"/>
      <c r="F407" s="127"/>
      <c r="G407" s="127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  <c r="R407" s="127"/>
      <c r="S407" s="127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  <c r="AN407" s="127"/>
      <c r="AO407" s="127"/>
    </row>
    <row r="408" spans="1:41">
      <c r="A408" s="127"/>
      <c r="B408" s="127"/>
      <c r="C408" s="127"/>
      <c r="D408" s="127"/>
      <c r="E408" s="127"/>
      <c r="F408" s="127"/>
      <c r="G408" s="127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  <c r="AN408" s="127"/>
      <c r="AO408" s="127"/>
    </row>
    <row r="409" spans="1:41">
      <c r="A409" s="127"/>
      <c r="B409" s="127"/>
      <c r="C409" s="127"/>
      <c r="D409" s="127"/>
      <c r="E409" s="127"/>
      <c r="F409" s="127"/>
      <c r="G409" s="127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  <c r="AN409" s="127"/>
      <c r="AO409" s="127"/>
    </row>
    <row r="410" spans="1:41">
      <c r="A410" s="127"/>
      <c r="B410" s="127"/>
      <c r="C410" s="127"/>
      <c r="D410" s="127"/>
      <c r="E410" s="127"/>
      <c r="F410" s="127"/>
      <c r="G410" s="127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  <c r="R410" s="127"/>
      <c r="S410" s="127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  <c r="AN410" s="127"/>
      <c r="AO410" s="127"/>
    </row>
    <row r="411" spans="1:41">
      <c r="A411" s="127"/>
      <c r="B411" s="127"/>
      <c r="C411" s="127"/>
      <c r="D411" s="127"/>
      <c r="E411" s="127"/>
      <c r="F411" s="127"/>
      <c r="G411" s="127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  <c r="R411" s="127"/>
      <c r="S411" s="127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  <c r="AN411" s="127"/>
      <c r="AO411" s="127"/>
    </row>
    <row r="412" spans="1:41">
      <c r="A412" s="127"/>
      <c r="B412" s="127"/>
      <c r="C412" s="127"/>
      <c r="D412" s="127"/>
      <c r="E412" s="127"/>
      <c r="F412" s="127"/>
      <c r="G412" s="127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  <c r="R412" s="127"/>
      <c r="S412" s="127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  <c r="AN412" s="127"/>
      <c r="AO412" s="127"/>
    </row>
    <row r="413" spans="1:41">
      <c r="A413" s="127"/>
      <c r="B413" s="127"/>
      <c r="C413" s="127"/>
      <c r="D413" s="127"/>
      <c r="E413" s="127"/>
      <c r="F413" s="127"/>
      <c r="G413" s="127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  <c r="R413" s="127"/>
      <c r="S413" s="127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  <c r="AN413" s="127"/>
      <c r="AO413" s="127"/>
    </row>
    <row r="414" spans="1:4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  <c r="AN414" s="127"/>
      <c r="AO414" s="127"/>
    </row>
    <row r="415" spans="1:41">
      <c r="A415" s="127"/>
      <c r="B415" s="127"/>
      <c r="C415" s="127"/>
      <c r="D415" s="127"/>
      <c r="E415" s="127"/>
      <c r="F415" s="127"/>
      <c r="G415" s="127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  <c r="AN415" s="127"/>
      <c r="AO415" s="127"/>
    </row>
    <row r="416" spans="1:41">
      <c r="A416" s="127"/>
      <c r="B416" s="127"/>
      <c r="C416" s="127"/>
      <c r="D416" s="127"/>
      <c r="E416" s="127"/>
      <c r="F416" s="127"/>
      <c r="G416" s="127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  <c r="AN416" s="127"/>
      <c r="AO416" s="127"/>
    </row>
    <row r="417" spans="1:41">
      <c r="A417" s="127"/>
      <c r="B417" s="127"/>
      <c r="C417" s="127"/>
      <c r="D417" s="127"/>
      <c r="E417" s="127"/>
      <c r="F417" s="127"/>
      <c r="G417" s="127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  <c r="R417" s="127"/>
      <c r="S417" s="127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  <c r="AN417" s="127"/>
      <c r="AO417" s="127"/>
    </row>
    <row r="418" spans="1:41">
      <c r="A418" s="127"/>
      <c r="B418" s="127"/>
      <c r="C418" s="127"/>
      <c r="D418" s="127"/>
      <c r="E418" s="127"/>
      <c r="F418" s="127"/>
      <c r="G418" s="127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  <c r="R418" s="127"/>
      <c r="S418" s="127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  <c r="AN418" s="127"/>
      <c r="AO418" s="127"/>
    </row>
    <row r="419" spans="1:41">
      <c r="A419" s="127"/>
      <c r="B419" s="127"/>
      <c r="C419" s="127"/>
      <c r="D419" s="127"/>
      <c r="E419" s="127"/>
      <c r="F419" s="127"/>
      <c r="G419" s="127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  <c r="R419" s="127"/>
      <c r="S419" s="127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  <c r="AN419" s="127"/>
      <c r="AO419" s="127"/>
    </row>
    <row r="420" spans="1:41">
      <c r="A420" s="127"/>
      <c r="B420" s="127"/>
      <c r="C420" s="127"/>
      <c r="D420" s="127"/>
      <c r="E420" s="127"/>
      <c r="F420" s="127"/>
      <c r="G420" s="127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  <c r="AN420" s="127"/>
      <c r="AO420" s="127"/>
    </row>
    <row r="421" spans="1:41">
      <c r="A421" s="127"/>
      <c r="B421" s="127"/>
      <c r="C421" s="127"/>
      <c r="D421" s="127"/>
      <c r="E421" s="127"/>
      <c r="F421" s="127"/>
      <c r="G421" s="127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  <c r="R421" s="127"/>
      <c r="S421" s="127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  <c r="AN421" s="127"/>
      <c r="AO421" s="127"/>
    </row>
    <row r="422" spans="1:41">
      <c r="A422" s="127"/>
      <c r="B422" s="127"/>
      <c r="C422" s="127"/>
      <c r="D422" s="127"/>
      <c r="E422" s="127"/>
      <c r="F422" s="127"/>
      <c r="G422" s="127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  <c r="R422" s="127"/>
      <c r="S422" s="127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  <c r="AN422" s="127"/>
      <c r="AO422" s="127"/>
    </row>
  </sheetData>
  <mergeCells count="4">
    <mergeCell ref="A3:D3"/>
    <mergeCell ref="A4:D4"/>
    <mergeCell ref="A1:D1"/>
    <mergeCell ref="A2:D2"/>
  </mergeCells>
  <printOptions horizontalCentered="1"/>
  <pageMargins left="0.70866141732283472" right="0.70866141732283472" top="0.35433070866141736" bottom="0.35433070866141736" header="0.31496062992125984" footer="0.31496062992125984"/>
  <pageSetup scale="5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1031"/>
  <sheetViews>
    <sheetView workbookViewId="0">
      <selection activeCell="M62" sqref="M62:X123"/>
    </sheetView>
  </sheetViews>
  <sheetFormatPr baseColWidth="10" defaultRowHeight="12.75"/>
  <cols>
    <col min="1" max="1" width="28.140625" style="16" customWidth="1"/>
    <col min="2" max="2" width="12.7109375" style="16" customWidth="1"/>
    <col min="3" max="4" width="12.5703125" style="16" customWidth="1"/>
    <col min="5" max="5" width="11.7109375" style="16" customWidth="1"/>
    <col min="6" max="7" width="12.5703125" style="16" customWidth="1"/>
    <col min="8" max="8" width="11.7109375" style="16" customWidth="1"/>
    <col min="9" max="9" width="18" style="16" customWidth="1"/>
    <col min="10" max="10" width="14.28515625" style="16" customWidth="1"/>
    <col min="11" max="11" width="16.42578125" style="16" customWidth="1"/>
    <col min="12" max="12" width="11.42578125" style="16"/>
    <col min="13" max="13" width="28.140625" style="16" customWidth="1"/>
    <col min="14" max="14" width="12.7109375" style="16" customWidth="1"/>
    <col min="15" max="16" width="12.5703125" style="16" customWidth="1"/>
    <col min="17" max="17" width="11.7109375" style="16" customWidth="1"/>
    <col min="18" max="19" width="12.5703125" style="16" customWidth="1"/>
    <col min="20" max="20" width="11.7109375" style="16" customWidth="1"/>
    <col min="21" max="21" width="18" style="16" customWidth="1"/>
    <col min="22" max="22" width="14.28515625" style="16" customWidth="1"/>
    <col min="23" max="23" width="16.42578125" style="16" customWidth="1"/>
    <col min="24" max="24" width="11.42578125" style="16"/>
    <col min="25" max="25" width="28.140625" style="16" customWidth="1"/>
    <col min="26" max="26" width="12.7109375" style="16" customWidth="1"/>
    <col min="27" max="28" width="12.5703125" style="16" customWidth="1"/>
    <col min="29" max="29" width="11.7109375" style="16" customWidth="1"/>
    <col min="30" max="31" width="12.5703125" style="16" customWidth="1"/>
    <col min="32" max="32" width="11.7109375" style="16" customWidth="1"/>
    <col min="33" max="33" width="18" style="16" customWidth="1"/>
    <col min="34" max="34" width="14.28515625" style="16" customWidth="1"/>
    <col min="35" max="35" width="16.42578125" style="16" customWidth="1"/>
    <col min="36" max="36" width="11.42578125" style="16"/>
    <col min="37" max="37" width="28.140625" style="16" customWidth="1"/>
    <col min="38" max="38" width="12.7109375" style="16" customWidth="1"/>
    <col min="39" max="40" width="12.5703125" style="16" customWidth="1"/>
    <col min="41" max="41" width="11.7109375" style="16" customWidth="1"/>
    <col min="42" max="43" width="12.5703125" style="16" customWidth="1"/>
    <col min="44" max="44" width="11.7109375" style="16" customWidth="1"/>
    <col min="45" max="45" width="18" style="16" customWidth="1"/>
    <col min="46" max="46" width="14.28515625" style="16" customWidth="1"/>
    <col min="47" max="47" width="16.42578125" style="16" customWidth="1"/>
    <col min="48" max="16384" width="11.42578125" style="282"/>
  </cols>
  <sheetData>
    <row r="1" spans="1:146">
      <c r="A1" s="494" t="s">
        <v>110</v>
      </c>
      <c r="B1" s="494"/>
      <c r="C1" s="494"/>
      <c r="D1" s="494"/>
      <c r="E1" s="494"/>
      <c r="F1" s="494"/>
      <c r="G1" s="494"/>
      <c r="H1" s="494"/>
      <c r="I1" s="494"/>
      <c r="J1" s="494"/>
      <c r="K1" s="494"/>
      <c r="L1" s="352"/>
      <c r="M1" s="494" t="s">
        <v>110</v>
      </c>
      <c r="N1" s="494"/>
      <c r="O1" s="494"/>
      <c r="P1" s="494"/>
      <c r="Q1" s="494"/>
      <c r="R1" s="494"/>
      <c r="S1" s="494"/>
      <c r="T1" s="494"/>
      <c r="U1" s="494"/>
      <c r="V1" s="494"/>
      <c r="W1" s="494"/>
      <c r="X1" s="22"/>
      <c r="Y1" s="494" t="s">
        <v>110</v>
      </c>
      <c r="Z1" s="494"/>
      <c r="AA1" s="494"/>
      <c r="AB1" s="494"/>
      <c r="AC1" s="494"/>
      <c r="AD1" s="494"/>
      <c r="AE1" s="494"/>
      <c r="AF1" s="494"/>
      <c r="AG1" s="494"/>
      <c r="AH1" s="494"/>
      <c r="AI1" s="494"/>
      <c r="AJ1" s="22"/>
      <c r="AK1" s="494" t="s">
        <v>110</v>
      </c>
      <c r="AL1" s="494"/>
      <c r="AM1" s="494"/>
      <c r="AN1" s="494"/>
      <c r="AO1" s="494"/>
      <c r="AP1" s="494"/>
      <c r="AQ1" s="494"/>
      <c r="AR1" s="494"/>
      <c r="AS1" s="494"/>
      <c r="AT1" s="494"/>
      <c r="AU1" s="494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</row>
    <row r="2" spans="1:146">
      <c r="A2" s="494" t="s">
        <v>354</v>
      </c>
      <c r="B2" s="494"/>
      <c r="C2" s="494"/>
      <c r="D2" s="494"/>
      <c r="E2" s="494"/>
      <c r="F2" s="494"/>
      <c r="G2" s="494"/>
      <c r="H2" s="494"/>
      <c r="I2" s="494"/>
      <c r="J2" s="494"/>
      <c r="K2" s="494"/>
      <c r="L2" s="352"/>
      <c r="M2" s="494" t="s">
        <v>354</v>
      </c>
      <c r="N2" s="494"/>
      <c r="O2" s="494"/>
      <c r="P2" s="494"/>
      <c r="Q2" s="494"/>
      <c r="R2" s="494"/>
      <c r="S2" s="494"/>
      <c r="T2" s="494"/>
      <c r="U2" s="494"/>
      <c r="V2" s="494"/>
      <c r="W2" s="494"/>
      <c r="X2" s="22"/>
      <c r="Y2" s="494" t="s">
        <v>354</v>
      </c>
      <c r="Z2" s="494"/>
      <c r="AA2" s="494"/>
      <c r="AB2" s="494"/>
      <c r="AC2" s="494"/>
      <c r="AD2" s="494"/>
      <c r="AE2" s="494"/>
      <c r="AF2" s="494"/>
      <c r="AG2" s="494"/>
      <c r="AH2" s="494"/>
      <c r="AI2" s="494"/>
      <c r="AJ2" s="22"/>
      <c r="AK2" s="494" t="s">
        <v>354</v>
      </c>
      <c r="AL2" s="494"/>
      <c r="AM2" s="494"/>
      <c r="AN2" s="494"/>
      <c r="AO2" s="494"/>
      <c r="AP2" s="494"/>
      <c r="AQ2" s="494"/>
      <c r="AR2" s="494"/>
      <c r="AS2" s="494"/>
      <c r="AT2" s="494"/>
      <c r="AU2" s="494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</row>
    <row r="3" spans="1:146">
      <c r="A3" s="494" t="s">
        <v>315</v>
      </c>
      <c r="B3" s="494"/>
      <c r="C3" s="494"/>
      <c r="D3" s="494"/>
      <c r="E3" s="494"/>
      <c r="F3" s="494"/>
      <c r="G3" s="494"/>
      <c r="H3" s="494"/>
      <c r="I3" s="494"/>
      <c r="J3" s="494"/>
      <c r="K3" s="494"/>
      <c r="L3" s="280"/>
      <c r="M3" s="494" t="s">
        <v>315</v>
      </c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280"/>
      <c r="Y3" s="494" t="s">
        <v>316</v>
      </c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280"/>
      <c r="AK3" s="494" t="s">
        <v>316</v>
      </c>
      <c r="AL3" s="494"/>
      <c r="AM3" s="494"/>
      <c r="AN3" s="494"/>
      <c r="AO3" s="494"/>
      <c r="AP3" s="494"/>
      <c r="AQ3" s="494"/>
      <c r="AR3" s="494"/>
      <c r="AS3" s="494"/>
      <c r="AT3" s="494"/>
      <c r="AU3" s="494"/>
      <c r="AV3" s="281"/>
      <c r="AW3" s="281"/>
      <c r="AX3" s="281"/>
      <c r="AY3" s="281"/>
      <c r="AZ3" s="28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</row>
    <row r="4" spans="1:146">
      <c r="A4" s="493" t="s">
        <v>432</v>
      </c>
      <c r="B4" s="493"/>
      <c r="C4" s="493"/>
      <c r="D4" s="493"/>
      <c r="E4" s="493"/>
      <c r="F4" s="493"/>
      <c r="G4" s="493"/>
      <c r="H4" s="493"/>
      <c r="I4" s="493"/>
      <c r="J4" s="493"/>
      <c r="K4" s="493"/>
      <c r="L4" s="280"/>
      <c r="M4" s="493" t="s">
        <v>317</v>
      </c>
      <c r="N4" s="493"/>
      <c r="O4" s="493"/>
      <c r="P4" s="493"/>
      <c r="Q4" s="493"/>
      <c r="R4" s="493"/>
      <c r="S4" s="493"/>
      <c r="T4" s="493"/>
      <c r="U4" s="493"/>
      <c r="V4" s="493"/>
      <c r="W4" s="493"/>
      <c r="X4" s="280"/>
      <c r="Y4" s="493" t="s">
        <v>318</v>
      </c>
      <c r="Z4" s="493"/>
      <c r="AA4" s="493"/>
      <c r="AB4" s="493"/>
      <c r="AC4" s="493"/>
      <c r="AD4" s="493"/>
      <c r="AE4" s="493"/>
      <c r="AF4" s="493"/>
      <c r="AG4" s="493"/>
      <c r="AH4" s="493"/>
      <c r="AI4" s="493"/>
      <c r="AJ4" s="280"/>
      <c r="AK4" s="493" t="s">
        <v>319</v>
      </c>
      <c r="AL4" s="493"/>
      <c r="AM4" s="493"/>
      <c r="AN4" s="493"/>
      <c r="AO4" s="493"/>
      <c r="AP4" s="493"/>
      <c r="AQ4" s="493"/>
      <c r="AR4" s="493"/>
      <c r="AS4" s="493"/>
      <c r="AT4" s="493"/>
      <c r="AU4" s="493"/>
      <c r="AV4" s="281"/>
      <c r="AW4" s="281"/>
      <c r="AX4" s="281"/>
      <c r="AY4" s="281"/>
      <c r="AZ4" s="28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</row>
    <row r="5" spans="1:146" ht="13.5" thickBot="1">
      <c r="A5" s="283"/>
      <c r="B5" s="283"/>
      <c r="C5" s="283"/>
      <c r="D5" s="283"/>
      <c r="E5" s="283"/>
      <c r="F5" s="283"/>
      <c r="G5" s="283"/>
      <c r="H5" s="283"/>
      <c r="I5" s="283"/>
      <c r="J5" s="283"/>
      <c r="K5" s="283"/>
      <c r="L5" s="280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0"/>
      <c r="Y5" s="283"/>
      <c r="Z5" s="283"/>
      <c r="AA5" s="283"/>
      <c r="AB5" s="283"/>
      <c r="AC5" s="283"/>
      <c r="AD5" s="283"/>
      <c r="AE5" s="283"/>
      <c r="AF5" s="283"/>
      <c r="AG5" s="283"/>
      <c r="AH5" s="283"/>
      <c r="AI5" s="283"/>
      <c r="AJ5" s="280"/>
      <c r="AK5" s="283"/>
      <c r="AL5" s="283"/>
      <c r="AM5" s="283"/>
      <c r="AN5" s="283"/>
      <c r="AO5" s="283"/>
      <c r="AP5" s="283"/>
      <c r="AQ5" s="283"/>
      <c r="AR5" s="283"/>
      <c r="AS5" s="283"/>
      <c r="AT5" s="283"/>
      <c r="AU5" s="283"/>
      <c r="AV5" s="281"/>
      <c r="AW5" s="281"/>
      <c r="AX5" s="281"/>
      <c r="AY5" s="281"/>
      <c r="AZ5" s="28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</row>
    <row r="6" spans="1:146" ht="14.25" thickTop="1" thickBot="1">
      <c r="A6" s="284" t="s">
        <v>0</v>
      </c>
      <c r="B6" s="285" t="s">
        <v>96</v>
      </c>
      <c r="C6" s="285" t="s">
        <v>320</v>
      </c>
      <c r="D6" s="285" t="s">
        <v>321</v>
      </c>
      <c r="E6" s="285" t="s">
        <v>98</v>
      </c>
      <c r="F6" s="285" t="s">
        <v>112</v>
      </c>
      <c r="G6" s="285" t="s">
        <v>111</v>
      </c>
      <c r="H6" s="285" t="s">
        <v>124</v>
      </c>
      <c r="I6" s="285" t="s">
        <v>322</v>
      </c>
      <c r="J6" s="285" t="s">
        <v>323</v>
      </c>
      <c r="K6" s="286" t="s">
        <v>53</v>
      </c>
      <c r="L6" s="280"/>
      <c r="M6" s="284" t="s">
        <v>0</v>
      </c>
      <c r="N6" s="285" t="s">
        <v>96</v>
      </c>
      <c r="O6" s="285" t="s">
        <v>97</v>
      </c>
      <c r="P6" s="285" t="s">
        <v>321</v>
      </c>
      <c r="Q6" s="285" t="s">
        <v>98</v>
      </c>
      <c r="R6" s="285" t="s">
        <v>112</v>
      </c>
      <c r="S6" s="285" t="s">
        <v>111</v>
      </c>
      <c r="T6" s="285" t="s">
        <v>124</v>
      </c>
      <c r="U6" s="285" t="s">
        <v>322</v>
      </c>
      <c r="V6" s="285" t="s">
        <v>323</v>
      </c>
      <c r="W6" s="286" t="s">
        <v>53</v>
      </c>
      <c r="X6" s="280"/>
      <c r="Y6" s="284" t="s">
        <v>0</v>
      </c>
      <c r="Z6" s="285" t="s">
        <v>96</v>
      </c>
      <c r="AA6" s="285" t="s">
        <v>97</v>
      </c>
      <c r="AB6" s="285" t="s">
        <v>321</v>
      </c>
      <c r="AC6" s="285" t="s">
        <v>98</v>
      </c>
      <c r="AD6" s="285" t="s">
        <v>112</v>
      </c>
      <c r="AE6" s="285" t="s">
        <v>111</v>
      </c>
      <c r="AF6" s="285" t="s">
        <v>124</v>
      </c>
      <c r="AG6" s="285" t="s">
        <v>322</v>
      </c>
      <c r="AH6" s="285" t="s">
        <v>323</v>
      </c>
      <c r="AI6" s="286" t="s">
        <v>53</v>
      </c>
      <c r="AJ6" s="280"/>
      <c r="AK6" s="284" t="s">
        <v>0</v>
      </c>
      <c r="AL6" s="285" t="s">
        <v>96</v>
      </c>
      <c r="AM6" s="285" t="s">
        <v>97</v>
      </c>
      <c r="AN6" s="285" t="s">
        <v>321</v>
      </c>
      <c r="AO6" s="285" t="s">
        <v>98</v>
      </c>
      <c r="AP6" s="285" t="s">
        <v>112</v>
      </c>
      <c r="AQ6" s="285" t="s">
        <v>111</v>
      </c>
      <c r="AR6" s="285" t="s">
        <v>124</v>
      </c>
      <c r="AS6" s="285" t="s">
        <v>322</v>
      </c>
      <c r="AT6" s="285" t="s">
        <v>323</v>
      </c>
      <c r="AU6" s="286" t="s">
        <v>53</v>
      </c>
      <c r="AV6" s="281"/>
      <c r="AW6" s="281"/>
      <c r="AX6" s="281"/>
      <c r="AY6" s="281"/>
      <c r="AZ6" s="28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</row>
    <row r="7" spans="1:146" ht="13.5" thickTop="1">
      <c r="A7" s="287" t="s">
        <v>1</v>
      </c>
      <c r="B7" s="288">
        <v>8230214.9927999042</v>
      </c>
      <c r="C7" s="288">
        <v>1124014.9573736647</v>
      </c>
      <c r="D7" s="288">
        <v>10414353.344565028</v>
      </c>
      <c r="E7" s="288">
        <v>276370.04543902609</v>
      </c>
      <c r="F7" s="288">
        <v>465890.72452071623</v>
      </c>
      <c r="G7" s="288">
        <v>-10371.315030131147</v>
      </c>
      <c r="H7" s="288">
        <v>229133.52476809497</v>
      </c>
      <c r="I7" s="288">
        <v>49103.577737418876</v>
      </c>
      <c r="J7" s="288">
        <v>172959.52590450901</v>
      </c>
      <c r="K7" s="289">
        <f t="shared" ref="K7:K57" si="0">SUM(B7:J7)</f>
        <v>20951669.378078233</v>
      </c>
      <c r="L7" s="280"/>
      <c r="M7" s="287" t="s">
        <v>1</v>
      </c>
      <c r="N7" s="288">
        <v>8456683.2094232384</v>
      </c>
      <c r="O7" s="288">
        <v>1154944.1205944379</v>
      </c>
      <c r="P7" s="288">
        <v>10414353.344565032</v>
      </c>
      <c r="Q7" s="288">
        <v>283974.83235813346</v>
      </c>
      <c r="R7" s="288">
        <v>478710.49187987554</v>
      </c>
      <c r="S7" s="288">
        <v>-10656.699217660556</v>
      </c>
      <c r="T7" s="288">
        <v>235438.51932391705</v>
      </c>
      <c r="U7" s="288">
        <v>50454.745318064939</v>
      </c>
      <c r="V7" s="288">
        <v>172948.3778168695</v>
      </c>
      <c r="W7" s="289">
        <f t="shared" ref="W7:W57" si="1">SUM(N7:V7)</f>
        <v>21236850.942061909</v>
      </c>
      <c r="X7" s="280"/>
      <c r="Y7" s="287" t="s">
        <v>1</v>
      </c>
      <c r="Z7" s="288">
        <f>N7-B7</f>
        <v>226468.21662333421</v>
      </c>
      <c r="AA7" s="288">
        <f t="shared" ref="AA7:AH22" si="2">O7-C7</f>
        <v>30929.163220773218</v>
      </c>
      <c r="AB7" s="288">
        <f t="shared" si="2"/>
        <v>0</v>
      </c>
      <c r="AC7" s="288">
        <f t="shared" si="2"/>
        <v>7604.7869191073696</v>
      </c>
      <c r="AD7" s="288">
        <f t="shared" si="2"/>
        <v>12819.767359159305</v>
      </c>
      <c r="AE7" s="288">
        <f t="shared" si="2"/>
        <v>-285.38418752940925</v>
      </c>
      <c r="AF7" s="288">
        <f t="shared" si="2"/>
        <v>6304.9945558220788</v>
      </c>
      <c r="AG7" s="288">
        <f t="shared" si="2"/>
        <v>1351.1675806460626</v>
      </c>
      <c r="AH7" s="288">
        <f t="shared" si="2"/>
        <v>-11.148087639507139</v>
      </c>
      <c r="AI7" s="289">
        <f t="shared" ref="AI7:AI57" si="3">SUM(Z7:AH7)</f>
        <v>285181.56398367335</v>
      </c>
      <c r="AJ7" s="280"/>
      <c r="AK7" s="287" t="s">
        <v>1</v>
      </c>
      <c r="AL7" s="288">
        <f>Z7/3</f>
        <v>75489.40554111141</v>
      </c>
      <c r="AM7" s="288">
        <f t="shared" ref="AM7:AT22" si="4">AA7/3</f>
        <v>10309.721073591072</v>
      </c>
      <c r="AN7" s="288">
        <f t="shared" si="4"/>
        <v>0</v>
      </c>
      <c r="AO7" s="288">
        <f t="shared" si="4"/>
        <v>2534.92897303579</v>
      </c>
      <c r="AP7" s="288">
        <f t="shared" si="4"/>
        <v>4273.2557863864349</v>
      </c>
      <c r="AQ7" s="288">
        <f t="shared" si="4"/>
        <v>-95.128062509803087</v>
      </c>
      <c r="AR7" s="288">
        <f t="shared" si="4"/>
        <v>2101.6648519406931</v>
      </c>
      <c r="AS7" s="288">
        <f t="shared" si="4"/>
        <v>450.3891935486875</v>
      </c>
      <c r="AT7" s="288">
        <f t="shared" si="4"/>
        <v>-3.7160292131690462</v>
      </c>
      <c r="AU7" s="289">
        <f t="shared" ref="AU7:AU57" si="5">SUM(AL7:AT7)</f>
        <v>95060.521327891111</v>
      </c>
      <c r="AV7" s="281"/>
      <c r="AW7" s="281"/>
      <c r="AX7" s="281"/>
      <c r="AY7" s="281"/>
      <c r="AZ7" s="28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</row>
    <row r="8" spans="1:146">
      <c r="A8" s="287" t="s">
        <v>2</v>
      </c>
      <c r="B8" s="288">
        <v>16302223.869109847</v>
      </c>
      <c r="C8" s="288">
        <v>2226423.4267712198</v>
      </c>
      <c r="D8" s="288">
        <v>2737645.8162669968</v>
      </c>
      <c r="E8" s="288">
        <v>547427.54052045941</v>
      </c>
      <c r="F8" s="288">
        <v>922825.81880581914</v>
      </c>
      <c r="G8" s="288">
        <v>-20543.26643789684</v>
      </c>
      <c r="H8" s="288">
        <v>453862.50783917098</v>
      </c>
      <c r="I8" s="288">
        <v>97263.257126326032</v>
      </c>
      <c r="J8" s="288">
        <v>118467.56224541379</v>
      </c>
      <c r="K8" s="289">
        <f t="shared" si="0"/>
        <v>23385596.532247353</v>
      </c>
      <c r="L8" s="280"/>
      <c r="M8" s="287" t="s">
        <v>2</v>
      </c>
      <c r="N8" s="288">
        <v>16270246.952815348</v>
      </c>
      <c r="O8" s="288">
        <v>2222056.2829922126</v>
      </c>
      <c r="P8" s="288">
        <v>2737645.8162669973</v>
      </c>
      <c r="Q8" s="288">
        <v>546353.75790153153</v>
      </c>
      <c r="R8" s="288">
        <v>921015.69006514654</v>
      </c>
      <c r="S8" s="288">
        <v>-20502.970689502356</v>
      </c>
      <c r="T8" s="288">
        <v>452972.25362975092</v>
      </c>
      <c r="U8" s="288">
        <v>97072.474625936506</v>
      </c>
      <c r="V8" s="288">
        <v>118531.44137155396</v>
      </c>
      <c r="W8" s="289">
        <f t="shared" si="1"/>
        <v>23345391.698978975</v>
      </c>
      <c r="X8" s="280"/>
      <c r="Y8" s="287" t="s">
        <v>2</v>
      </c>
      <c r="Z8" s="288">
        <f t="shared" ref="Z8:AH49" si="6">N8-B8</f>
        <v>-31976.916294498369</v>
      </c>
      <c r="AA8" s="288">
        <f t="shared" si="2"/>
        <v>-4367.1437790072523</v>
      </c>
      <c r="AB8" s="288">
        <f t="shared" si="2"/>
        <v>0</v>
      </c>
      <c r="AC8" s="288">
        <f t="shared" si="2"/>
        <v>-1073.7826189278858</v>
      </c>
      <c r="AD8" s="288">
        <f t="shared" si="2"/>
        <v>-1810.1287406726042</v>
      </c>
      <c r="AE8" s="288">
        <f t="shared" si="2"/>
        <v>40.29574839448469</v>
      </c>
      <c r="AF8" s="288">
        <f t="shared" si="2"/>
        <v>-890.25420942006167</v>
      </c>
      <c r="AG8" s="288">
        <f t="shared" si="2"/>
        <v>-190.78250038952683</v>
      </c>
      <c r="AH8" s="288">
        <f t="shared" si="2"/>
        <v>63.879126140163862</v>
      </c>
      <c r="AI8" s="289">
        <f t="shared" si="3"/>
        <v>-40204.833268381051</v>
      </c>
      <c r="AJ8" s="280"/>
      <c r="AK8" s="287" t="s">
        <v>2</v>
      </c>
      <c r="AL8" s="288">
        <f t="shared" ref="AL8:AT49" si="7">Z8/3</f>
        <v>-10658.972098166123</v>
      </c>
      <c r="AM8" s="288">
        <f t="shared" si="4"/>
        <v>-1455.7145930024174</v>
      </c>
      <c r="AN8" s="288">
        <f t="shared" si="4"/>
        <v>0</v>
      </c>
      <c r="AO8" s="288">
        <f t="shared" si="4"/>
        <v>-357.92753964262857</v>
      </c>
      <c r="AP8" s="288">
        <f t="shared" si="4"/>
        <v>-603.37624689086806</v>
      </c>
      <c r="AQ8" s="288">
        <f t="shared" si="4"/>
        <v>13.431916131494896</v>
      </c>
      <c r="AR8" s="288">
        <f t="shared" si="4"/>
        <v>-296.75140314002056</v>
      </c>
      <c r="AS8" s="288">
        <f t="shared" si="4"/>
        <v>-63.594166796508944</v>
      </c>
      <c r="AT8" s="288">
        <f t="shared" si="4"/>
        <v>21.293042046721286</v>
      </c>
      <c r="AU8" s="289">
        <f t="shared" si="5"/>
        <v>-13401.611089460352</v>
      </c>
      <c r="AV8" s="281"/>
      <c r="AW8" s="281"/>
      <c r="AX8" s="281"/>
      <c r="AY8" s="281"/>
      <c r="AZ8" s="28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</row>
    <row r="9" spans="1:146">
      <c r="A9" s="287" t="s">
        <v>3</v>
      </c>
      <c r="B9" s="288">
        <v>16959123.694198288</v>
      </c>
      <c r="C9" s="288">
        <v>2316137.392875568</v>
      </c>
      <c r="D9" s="288">
        <v>2228684.6735023893</v>
      </c>
      <c r="E9" s="288">
        <v>569486.1908312235</v>
      </c>
      <c r="F9" s="288">
        <v>960011.18221561133</v>
      </c>
      <c r="G9" s="288">
        <v>-21371.059519267186</v>
      </c>
      <c r="H9" s="288">
        <v>472150.94531908346</v>
      </c>
      <c r="I9" s="288">
        <v>101182.49030008225</v>
      </c>
      <c r="J9" s="288">
        <v>182313.33975819033</v>
      </c>
      <c r="K9" s="289">
        <f t="shared" si="0"/>
        <v>23767718.849481169</v>
      </c>
      <c r="L9" s="280"/>
      <c r="M9" s="287" t="s">
        <v>3</v>
      </c>
      <c r="N9" s="288">
        <v>17073492.169046383</v>
      </c>
      <c r="O9" s="288">
        <v>2331756.896921786</v>
      </c>
      <c r="P9" s="288">
        <v>2228684.6735023898</v>
      </c>
      <c r="Q9" s="288">
        <v>573326.67623995396</v>
      </c>
      <c r="R9" s="288">
        <v>966485.27938754729</v>
      </c>
      <c r="S9" s="288">
        <v>-21515.181086346896</v>
      </c>
      <c r="T9" s="288">
        <v>475335.02395946189</v>
      </c>
      <c r="U9" s="288">
        <v>101864.84201268351</v>
      </c>
      <c r="V9" s="288">
        <v>182278.79277927431</v>
      </c>
      <c r="W9" s="289">
        <f t="shared" si="1"/>
        <v>23911709.172763135</v>
      </c>
      <c r="X9" s="280"/>
      <c r="Y9" s="287" t="s">
        <v>3</v>
      </c>
      <c r="Z9" s="288">
        <f t="shared" si="6"/>
        <v>114368.47484809533</v>
      </c>
      <c r="AA9" s="288">
        <f t="shared" si="2"/>
        <v>15619.504046218004</v>
      </c>
      <c r="AB9" s="288">
        <f t="shared" si="2"/>
        <v>0</v>
      </c>
      <c r="AC9" s="288">
        <f t="shared" si="2"/>
        <v>3840.4854087304557</v>
      </c>
      <c r="AD9" s="288">
        <f t="shared" si="2"/>
        <v>6474.0971719359513</v>
      </c>
      <c r="AE9" s="288">
        <f t="shared" si="2"/>
        <v>-144.12156707971008</v>
      </c>
      <c r="AF9" s="288">
        <f t="shared" si="2"/>
        <v>3184.0786403784296</v>
      </c>
      <c r="AG9" s="288">
        <f t="shared" si="2"/>
        <v>682.35171260125935</v>
      </c>
      <c r="AH9" s="288">
        <f t="shared" si="2"/>
        <v>-34.546978916012449</v>
      </c>
      <c r="AI9" s="289">
        <f t="shared" si="3"/>
        <v>143990.32328196371</v>
      </c>
      <c r="AJ9" s="280"/>
      <c r="AK9" s="287" t="s">
        <v>3</v>
      </c>
      <c r="AL9" s="288">
        <f t="shared" si="7"/>
        <v>38122.824949365109</v>
      </c>
      <c r="AM9" s="288">
        <f t="shared" si="4"/>
        <v>5206.5013487393344</v>
      </c>
      <c r="AN9" s="288">
        <f t="shared" si="4"/>
        <v>0</v>
      </c>
      <c r="AO9" s="288">
        <f t="shared" si="4"/>
        <v>1280.1618029101519</v>
      </c>
      <c r="AP9" s="288">
        <f t="shared" si="4"/>
        <v>2158.0323906453173</v>
      </c>
      <c r="AQ9" s="288">
        <f t="shared" si="4"/>
        <v>-48.040522359903356</v>
      </c>
      <c r="AR9" s="288">
        <f t="shared" si="4"/>
        <v>1061.3595467928099</v>
      </c>
      <c r="AS9" s="288">
        <f t="shared" si="4"/>
        <v>227.45057086708644</v>
      </c>
      <c r="AT9" s="288">
        <f t="shared" si="4"/>
        <v>-11.515659638670817</v>
      </c>
      <c r="AU9" s="289">
        <f t="shared" si="5"/>
        <v>47996.774427321237</v>
      </c>
      <c r="AV9" s="281"/>
      <c r="AW9" s="281"/>
      <c r="AX9" s="281"/>
      <c r="AY9" s="281"/>
      <c r="AZ9" s="28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</row>
    <row r="10" spans="1:146">
      <c r="A10" s="287" t="s">
        <v>4</v>
      </c>
      <c r="B10" s="288">
        <v>46907822.945264407</v>
      </c>
      <c r="C10" s="288">
        <v>6406283.9979804438</v>
      </c>
      <c r="D10" s="288">
        <v>11539265.918210864</v>
      </c>
      <c r="E10" s="288">
        <v>1575161.4228996234</v>
      </c>
      <c r="F10" s="288">
        <v>2655327.9151003137</v>
      </c>
      <c r="G10" s="288">
        <v>-59110.947838975757</v>
      </c>
      <c r="H10" s="288">
        <v>1305938.5228756522</v>
      </c>
      <c r="I10" s="288">
        <v>279864.12657517695</v>
      </c>
      <c r="J10" s="288">
        <v>1090476.1558129548</v>
      </c>
      <c r="K10" s="289">
        <f t="shared" si="0"/>
        <v>71701030.056880444</v>
      </c>
      <c r="L10" s="280"/>
      <c r="M10" s="287" t="s">
        <v>4</v>
      </c>
      <c r="N10" s="288">
        <v>47100062.160482042</v>
      </c>
      <c r="O10" s="288">
        <v>6432538.4461919954</v>
      </c>
      <c r="P10" s="288">
        <v>11539265.918210864</v>
      </c>
      <c r="Q10" s="288">
        <v>1581616.8023388414</v>
      </c>
      <c r="R10" s="288">
        <v>2666210.0691312095</v>
      </c>
      <c r="S10" s="288">
        <v>-59353.198310428983</v>
      </c>
      <c r="T10" s="288">
        <v>1311290.5639851498</v>
      </c>
      <c r="U10" s="288">
        <v>281011.07513689465</v>
      </c>
      <c r="V10" s="288">
        <v>1090479.9042212656</v>
      </c>
      <c r="W10" s="289">
        <f t="shared" si="1"/>
        <v>71943121.741387829</v>
      </c>
      <c r="X10" s="280"/>
      <c r="Y10" s="287" t="s">
        <v>4</v>
      </c>
      <c r="Z10" s="288">
        <f t="shared" si="6"/>
        <v>192239.21521763504</v>
      </c>
      <c r="AA10" s="288">
        <f t="shared" si="2"/>
        <v>26254.448211551644</v>
      </c>
      <c r="AB10" s="288">
        <f t="shared" si="2"/>
        <v>0</v>
      </c>
      <c r="AC10" s="288">
        <f t="shared" si="2"/>
        <v>6455.3794392179698</v>
      </c>
      <c r="AD10" s="288">
        <f t="shared" si="2"/>
        <v>10882.154030895792</v>
      </c>
      <c r="AE10" s="288">
        <f t="shared" si="2"/>
        <v>-242.25047145322606</v>
      </c>
      <c r="AF10" s="288">
        <f t="shared" si="2"/>
        <v>5352.0411094976589</v>
      </c>
      <c r="AG10" s="288">
        <f t="shared" si="2"/>
        <v>1146.9485617176979</v>
      </c>
      <c r="AH10" s="288">
        <f t="shared" si="2"/>
        <v>3.7484083108138293</v>
      </c>
      <c r="AI10" s="289">
        <f t="shared" si="3"/>
        <v>242091.68450737337</v>
      </c>
      <c r="AJ10" s="280"/>
      <c r="AK10" s="287" t="s">
        <v>4</v>
      </c>
      <c r="AL10" s="288">
        <f t="shared" si="7"/>
        <v>64079.738405878343</v>
      </c>
      <c r="AM10" s="288">
        <f t="shared" si="4"/>
        <v>8751.4827371838819</v>
      </c>
      <c r="AN10" s="288">
        <f t="shared" si="4"/>
        <v>0</v>
      </c>
      <c r="AO10" s="288">
        <f t="shared" si="4"/>
        <v>2151.7931464059898</v>
      </c>
      <c r="AP10" s="288">
        <f t="shared" si="4"/>
        <v>3627.3846769652641</v>
      </c>
      <c r="AQ10" s="288">
        <f t="shared" si="4"/>
        <v>-80.750157151075356</v>
      </c>
      <c r="AR10" s="288">
        <f t="shared" si="4"/>
        <v>1784.0137031658862</v>
      </c>
      <c r="AS10" s="288">
        <f t="shared" si="4"/>
        <v>382.31618723923265</v>
      </c>
      <c r="AT10" s="288">
        <f t="shared" si="4"/>
        <v>1.2494694369379431</v>
      </c>
      <c r="AU10" s="289">
        <f t="shared" si="5"/>
        <v>80697.228169124457</v>
      </c>
      <c r="AV10" s="281"/>
      <c r="AW10" s="281"/>
      <c r="AX10" s="281"/>
      <c r="AY10" s="281"/>
      <c r="AZ10" s="28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</row>
    <row r="11" spans="1:146">
      <c r="A11" s="287" t="s">
        <v>5</v>
      </c>
      <c r="B11" s="288">
        <v>59243462.486712553</v>
      </c>
      <c r="C11" s="288">
        <v>8090984.0168119976</v>
      </c>
      <c r="D11" s="288">
        <v>13773807.297830477</v>
      </c>
      <c r="E11" s="288">
        <v>1989391.3383480008</v>
      </c>
      <c r="F11" s="288">
        <v>3353615.8757938575</v>
      </c>
      <c r="G11" s="288">
        <v>-74655.718406260465</v>
      </c>
      <c r="H11" s="288">
        <v>1649369.2316570673</v>
      </c>
      <c r="I11" s="288">
        <v>353461.7222265891</v>
      </c>
      <c r="J11" s="288">
        <v>694313.22701173113</v>
      </c>
      <c r="K11" s="289">
        <f t="shared" si="0"/>
        <v>89073749.477986023</v>
      </c>
      <c r="L11" s="280"/>
      <c r="M11" s="287" t="s">
        <v>5</v>
      </c>
      <c r="N11" s="288">
        <v>59127256.056464493</v>
      </c>
      <c r="O11" s="288">
        <v>8075113.4999596318</v>
      </c>
      <c r="P11" s="288">
        <v>13773807.297830481</v>
      </c>
      <c r="Q11" s="288">
        <v>1985489.1345251291</v>
      </c>
      <c r="R11" s="288">
        <v>3347037.7368230531</v>
      </c>
      <c r="S11" s="288">
        <v>-74509.28073753808</v>
      </c>
      <c r="T11" s="288">
        <v>1646133.983369295</v>
      </c>
      <c r="U11" s="288">
        <v>352768.40479973383</v>
      </c>
      <c r="V11" s="288">
        <v>693667.46160394547</v>
      </c>
      <c r="W11" s="289">
        <f t="shared" si="1"/>
        <v>88926764.294638216</v>
      </c>
      <c r="X11" s="280"/>
      <c r="Y11" s="287" t="s">
        <v>5</v>
      </c>
      <c r="Z11" s="288">
        <f t="shared" si="6"/>
        <v>-116206.43024805933</v>
      </c>
      <c r="AA11" s="288">
        <f t="shared" si="2"/>
        <v>-15870.516852365807</v>
      </c>
      <c r="AB11" s="288">
        <f t="shared" si="2"/>
        <v>0</v>
      </c>
      <c r="AC11" s="288">
        <f t="shared" si="2"/>
        <v>-3902.2038228716701</v>
      </c>
      <c r="AD11" s="288">
        <f t="shared" si="2"/>
        <v>-6578.1389708044007</v>
      </c>
      <c r="AE11" s="288">
        <f t="shared" si="2"/>
        <v>146.43766872238484</v>
      </c>
      <c r="AF11" s="288">
        <f t="shared" si="2"/>
        <v>-3235.2482877722941</v>
      </c>
      <c r="AG11" s="288">
        <f t="shared" si="2"/>
        <v>-693.31742685526842</v>
      </c>
      <c r="AH11" s="288">
        <f t="shared" si="2"/>
        <v>-645.76540778565686</v>
      </c>
      <c r="AI11" s="289">
        <f t="shared" si="3"/>
        <v>-146985.18334779204</v>
      </c>
      <c r="AJ11" s="280"/>
      <c r="AK11" s="287" t="s">
        <v>5</v>
      </c>
      <c r="AL11" s="288">
        <f t="shared" si="7"/>
        <v>-38735.476749353111</v>
      </c>
      <c r="AM11" s="288">
        <f t="shared" si="4"/>
        <v>-5290.1722841219353</v>
      </c>
      <c r="AN11" s="288">
        <f t="shared" si="4"/>
        <v>0</v>
      </c>
      <c r="AO11" s="288">
        <f t="shared" si="4"/>
        <v>-1300.73460762389</v>
      </c>
      <c r="AP11" s="288">
        <f t="shared" si="4"/>
        <v>-2192.7129902681336</v>
      </c>
      <c r="AQ11" s="288">
        <f t="shared" si="4"/>
        <v>48.812556240794947</v>
      </c>
      <c r="AR11" s="288">
        <f t="shared" si="4"/>
        <v>-1078.416095924098</v>
      </c>
      <c r="AS11" s="288">
        <f t="shared" si="4"/>
        <v>-231.10580895175613</v>
      </c>
      <c r="AT11" s="288">
        <f t="shared" si="4"/>
        <v>-215.25513592855228</v>
      </c>
      <c r="AU11" s="289">
        <f t="shared" si="5"/>
        <v>-48995.061115930679</v>
      </c>
      <c r="AV11" s="281"/>
      <c r="AW11" s="281"/>
      <c r="AX11" s="281"/>
      <c r="AY11" s="281"/>
      <c r="AZ11" s="28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</row>
    <row r="12" spans="1:146">
      <c r="A12" s="287" t="s">
        <v>6</v>
      </c>
      <c r="B12" s="288">
        <v>404184810.36659199</v>
      </c>
      <c r="C12" s="288">
        <v>55200231.439000614</v>
      </c>
      <c r="D12" s="288">
        <v>11798774.956882618</v>
      </c>
      <c r="E12" s="288">
        <v>13572497.742100593</v>
      </c>
      <c r="F12" s="288">
        <v>22879834.160674643</v>
      </c>
      <c r="G12" s="288">
        <v>-509333.96057976561</v>
      </c>
      <c r="H12" s="288">
        <v>11252718.226442676</v>
      </c>
      <c r="I12" s="288">
        <v>2411470.4504660782</v>
      </c>
      <c r="J12" s="288">
        <v>15906492.799094236</v>
      </c>
      <c r="K12" s="289">
        <f t="shared" si="0"/>
        <v>536697496.18067372</v>
      </c>
      <c r="L12" s="280"/>
      <c r="M12" s="287" t="s">
        <v>6</v>
      </c>
      <c r="N12" s="288">
        <v>405989025.02593166</v>
      </c>
      <c r="O12" s="288">
        <v>55446636.212774418</v>
      </c>
      <c r="P12" s="288">
        <v>11798774.956882624</v>
      </c>
      <c r="Q12" s="288">
        <v>13633083.144525647</v>
      </c>
      <c r="R12" s="288">
        <v>22981965.985367682</v>
      </c>
      <c r="S12" s="288">
        <v>-511607.54378875374</v>
      </c>
      <c r="T12" s="288">
        <v>11302948.513828175</v>
      </c>
      <c r="U12" s="288">
        <v>2422234.8587904512</v>
      </c>
      <c r="V12" s="288">
        <v>15906187.027619462</v>
      </c>
      <c r="W12" s="289">
        <f t="shared" si="1"/>
        <v>538969248.18193126</v>
      </c>
      <c r="X12" s="280"/>
      <c r="Y12" s="287" t="s">
        <v>6</v>
      </c>
      <c r="Z12" s="288">
        <f t="shared" si="6"/>
        <v>1804214.6593396664</v>
      </c>
      <c r="AA12" s="288">
        <f t="shared" si="2"/>
        <v>246404.77377380431</v>
      </c>
      <c r="AB12" s="288">
        <f t="shared" si="2"/>
        <v>0</v>
      </c>
      <c r="AC12" s="288">
        <f t="shared" si="2"/>
        <v>60585.402425054461</v>
      </c>
      <c r="AD12" s="288">
        <f t="shared" si="2"/>
        <v>102131.82469303906</v>
      </c>
      <c r="AE12" s="288">
        <f t="shared" si="2"/>
        <v>-2273.5832089881296</v>
      </c>
      <c r="AF12" s="288">
        <f t="shared" si="2"/>
        <v>50230.287385499105</v>
      </c>
      <c r="AG12" s="288">
        <f t="shared" si="2"/>
        <v>10764.408324372955</v>
      </c>
      <c r="AH12" s="288">
        <f t="shared" si="2"/>
        <v>-305.77147477306426</v>
      </c>
      <c r="AI12" s="289">
        <f t="shared" si="3"/>
        <v>2271752.0012576752</v>
      </c>
      <c r="AJ12" s="280"/>
      <c r="AK12" s="287" t="s">
        <v>6</v>
      </c>
      <c r="AL12" s="288">
        <f t="shared" si="7"/>
        <v>601404.88644655549</v>
      </c>
      <c r="AM12" s="288">
        <f t="shared" si="4"/>
        <v>82134.924591268107</v>
      </c>
      <c r="AN12" s="288">
        <f t="shared" si="4"/>
        <v>0</v>
      </c>
      <c r="AO12" s="288">
        <f t="shared" si="4"/>
        <v>20195.134141684819</v>
      </c>
      <c r="AP12" s="288">
        <f t="shared" si="4"/>
        <v>34043.941564346351</v>
      </c>
      <c r="AQ12" s="288">
        <f t="shared" si="4"/>
        <v>-757.86106966270984</v>
      </c>
      <c r="AR12" s="288">
        <f t="shared" si="4"/>
        <v>16743.429128499702</v>
      </c>
      <c r="AS12" s="288">
        <f t="shared" si="4"/>
        <v>3588.1361081243181</v>
      </c>
      <c r="AT12" s="288">
        <f t="shared" si="4"/>
        <v>-101.92382492435475</v>
      </c>
      <c r="AU12" s="289">
        <f t="shared" si="5"/>
        <v>757250.66708589159</v>
      </c>
      <c r="AV12" s="281"/>
      <c r="AW12" s="281"/>
      <c r="AX12" s="281"/>
      <c r="AY12" s="281"/>
      <c r="AZ12" s="28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</row>
    <row r="13" spans="1:146">
      <c r="A13" s="287" t="s">
        <v>7</v>
      </c>
      <c r="B13" s="288">
        <v>67626794.431132525</v>
      </c>
      <c r="C13" s="288">
        <v>9235910.4259519875</v>
      </c>
      <c r="D13" s="288">
        <v>0</v>
      </c>
      <c r="E13" s="288">
        <v>2270903.0403432343</v>
      </c>
      <c r="F13" s="288">
        <v>3828174.1463737097</v>
      </c>
      <c r="G13" s="288">
        <v>-85219.98394170581</v>
      </c>
      <c r="H13" s="288">
        <v>1882765.6130889491</v>
      </c>
      <c r="I13" s="288">
        <v>403478.83504703682</v>
      </c>
      <c r="J13" s="288">
        <v>757287.68459223385</v>
      </c>
      <c r="K13" s="289">
        <f t="shared" si="0"/>
        <v>85920094.192587972</v>
      </c>
      <c r="L13" s="280"/>
      <c r="M13" s="287" t="s">
        <v>7</v>
      </c>
      <c r="N13" s="288">
        <v>67494144.041703939</v>
      </c>
      <c r="O13" s="288">
        <v>9217794.1286317334</v>
      </c>
      <c r="P13" s="288">
        <v>0</v>
      </c>
      <c r="Q13" s="288">
        <v>2266448.6495179702</v>
      </c>
      <c r="R13" s="288">
        <v>3820665.1583226188</v>
      </c>
      <c r="S13" s="288">
        <v>-85052.824398627388</v>
      </c>
      <c r="T13" s="288">
        <v>1879072.5563075377</v>
      </c>
      <c r="U13" s="288">
        <v>402687.40873376263</v>
      </c>
      <c r="V13" s="288">
        <v>757873.89857822342</v>
      </c>
      <c r="W13" s="289">
        <f t="shared" si="1"/>
        <v>85753633.017397165</v>
      </c>
      <c r="X13" s="280"/>
      <c r="Y13" s="287" t="s">
        <v>7</v>
      </c>
      <c r="Z13" s="288">
        <f t="shared" si="6"/>
        <v>-132650.38942858577</v>
      </c>
      <c r="AA13" s="288">
        <f t="shared" si="2"/>
        <v>-18116.297320254147</v>
      </c>
      <c r="AB13" s="288">
        <f t="shared" si="2"/>
        <v>0</v>
      </c>
      <c r="AC13" s="288">
        <f t="shared" si="2"/>
        <v>-4454.3908252641559</v>
      </c>
      <c r="AD13" s="288">
        <f t="shared" si="2"/>
        <v>-7508.9880510908552</v>
      </c>
      <c r="AE13" s="288">
        <f t="shared" si="2"/>
        <v>167.15954307842185</v>
      </c>
      <c r="AF13" s="288">
        <f t="shared" si="2"/>
        <v>-3693.0567814114038</v>
      </c>
      <c r="AG13" s="288">
        <f t="shared" si="2"/>
        <v>-791.42631327419076</v>
      </c>
      <c r="AH13" s="288">
        <f t="shared" si="2"/>
        <v>586.21398598956876</v>
      </c>
      <c r="AI13" s="289">
        <f t="shared" si="3"/>
        <v>-166461.17519081253</v>
      </c>
      <c r="AJ13" s="280"/>
      <c r="AK13" s="287" t="s">
        <v>7</v>
      </c>
      <c r="AL13" s="288">
        <f t="shared" si="7"/>
        <v>-44216.796476195253</v>
      </c>
      <c r="AM13" s="288">
        <f t="shared" si="4"/>
        <v>-6038.7657734180493</v>
      </c>
      <c r="AN13" s="288">
        <f t="shared" si="4"/>
        <v>0</v>
      </c>
      <c r="AO13" s="288">
        <f t="shared" si="4"/>
        <v>-1484.7969417547185</v>
      </c>
      <c r="AP13" s="288">
        <f t="shared" si="4"/>
        <v>-2502.9960170302852</v>
      </c>
      <c r="AQ13" s="288">
        <f t="shared" si="4"/>
        <v>55.719847692807285</v>
      </c>
      <c r="AR13" s="288">
        <f t="shared" si="4"/>
        <v>-1231.0189271371346</v>
      </c>
      <c r="AS13" s="288">
        <f t="shared" si="4"/>
        <v>-263.80877109139692</v>
      </c>
      <c r="AT13" s="288">
        <f t="shared" si="4"/>
        <v>195.40466199652292</v>
      </c>
      <c r="AU13" s="289">
        <f t="shared" si="5"/>
        <v>-55487.058396937507</v>
      </c>
      <c r="AV13" s="281"/>
      <c r="AW13" s="281"/>
      <c r="AX13" s="281"/>
      <c r="AY13" s="281"/>
      <c r="AZ13" s="28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</row>
    <row r="14" spans="1:146">
      <c r="A14" s="287" t="s">
        <v>8</v>
      </c>
      <c r="B14" s="288">
        <v>10753018.787513593</v>
      </c>
      <c r="C14" s="288">
        <v>1468558.7150103692</v>
      </c>
      <c r="D14" s="288">
        <v>3382688.4276656546</v>
      </c>
      <c r="E14" s="288">
        <v>361085.62091168738</v>
      </c>
      <c r="F14" s="288">
        <v>608699.9814807123</v>
      </c>
      <c r="G14" s="288">
        <v>-13550.429176854641</v>
      </c>
      <c r="H14" s="288">
        <v>299369.71255745162</v>
      </c>
      <c r="I14" s="288">
        <v>64155.27351430351</v>
      </c>
      <c r="J14" s="288">
        <v>119521.31772758435</v>
      </c>
      <c r="K14" s="289">
        <f t="shared" si="0"/>
        <v>17043547.407204501</v>
      </c>
      <c r="L14" s="280"/>
      <c r="M14" s="287" t="s">
        <v>8</v>
      </c>
      <c r="N14" s="288">
        <v>10731926.672447437</v>
      </c>
      <c r="O14" s="288">
        <v>1465678.1277064234</v>
      </c>
      <c r="P14" s="288">
        <v>3382688.4276656555</v>
      </c>
      <c r="Q14" s="288">
        <v>360377.34915884287</v>
      </c>
      <c r="R14" s="288">
        <v>607506.01257729449</v>
      </c>
      <c r="S14" s="288">
        <v>-13523.849923433647</v>
      </c>
      <c r="T14" s="288">
        <v>298782.49695322377</v>
      </c>
      <c r="U14" s="288">
        <v>64029.432535337146</v>
      </c>
      <c r="V14" s="288">
        <v>119555.50292521103</v>
      </c>
      <c r="W14" s="289">
        <f t="shared" si="1"/>
        <v>17017020.172045991</v>
      </c>
      <c r="X14" s="280"/>
      <c r="Y14" s="287" t="s">
        <v>8</v>
      </c>
      <c r="Z14" s="288">
        <f t="shared" si="6"/>
        <v>-21092.115066155791</v>
      </c>
      <c r="AA14" s="288">
        <f t="shared" si="2"/>
        <v>-2880.5873039457947</v>
      </c>
      <c r="AB14" s="288">
        <f t="shared" si="2"/>
        <v>0</v>
      </c>
      <c r="AC14" s="288">
        <f t="shared" si="2"/>
        <v>-708.27175284450641</v>
      </c>
      <c r="AD14" s="288">
        <f t="shared" si="2"/>
        <v>-1193.9689034178155</v>
      </c>
      <c r="AE14" s="288">
        <f t="shared" si="2"/>
        <v>26.579253420994064</v>
      </c>
      <c r="AF14" s="288">
        <f t="shared" si="2"/>
        <v>-587.21560422785114</v>
      </c>
      <c r="AG14" s="288">
        <f t="shared" si="2"/>
        <v>-125.84097896636376</v>
      </c>
      <c r="AH14" s="288">
        <f t="shared" si="2"/>
        <v>34.185197626677109</v>
      </c>
      <c r="AI14" s="289">
        <f t="shared" si="3"/>
        <v>-26527.235158510452</v>
      </c>
      <c r="AJ14" s="280"/>
      <c r="AK14" s="287" t="s">
        <v>8</v>
      </c>
      <c r="AL14" s="288">
        <f t="shared" si="7"/>
        <v>-7030.7050220519304</v>
      </c>
      <c r="AM14" s="288">
        <f t="shared" si="4"/>
        <v>-960.19576798193157</v>
      </c>
      <c r="AN14" s="288">
        <f t="shared" si="4"/>
        <v>0</v>
      </c>
      <c r="AO14" s="288">
        <f t="shared" si="4"/>
        <v>-236.09058428150215</v>
      </c>
      <c r="AP14" s="288">
        <f t="shared" si="4"/>
        <v>-397.98963447260513</v>
      </c>
      <c r="AQ14" s="288">
        <f t="shared" si="4"/>
        <v>8.8597511403313547</v>
      </c>
      <c r="AR14" s="288">
        <f t="shared" si="4"/>
        <v>-195.73853474261705</v>
      </c>
      <c r="AS14" s="288">
        <f t="shared" si="4"/>
        <v>-41.946992988787919</v>
      </c>
      <c r="AT14" s="288">
        <f t="shared" si="4"/>
        <v>11.395065875559036</v>
      </c>
      <c r="AU14" s="289">
        <f t="shared" si="5"/>
        <v>-8842.4117195034851</v>
      </c>
      <c r="AV14" s="281"/>
      <c r="AW14" s="281"/>
      <c r="AX14" s="281"/>
      <c r="AY14" s="281"/>
      <c r="AZ14" s="28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</row>
    <row r="15" spans="1:146">
      <c r="A15" s="287" t="s">
        <v>9</v>
      </c>
      <c r="B15" s="288">
        <v>106887110.72995405</v>
      </c>
      <c r="C15" s="288">
        <v>14597760.971739952</v>
      </c>
      <c r="D15" s="288">
        <v>2957828.3168392973</v>
      </c>
      <c r="E15" s="288">
        <v>3589261.7234333046</v>
      </c>
      <c r="F15" s="288">
        <v>6050596.9167839717</v>
      </c>
      <c r="G15" s="288">
        <v>-134693.91735339523</v>
      </c>
      <c r="H15" s="288">
        <v>2975793.5187911894</v>
      </c>
      <c r="I15" s="288">
        <v>637715.97162990435</v>
      </c>
      <c r="J15" s="288">
        <v>2726362.2668278143</v>
      </c>
      <c r="K15" s="289">
        <f t="shared" si="0"/>
        <v>140287736.49864611</v>
      </c>
      <c r="L15" s="280"/>
      <c r="M15" s="287" t="s">
        <v>9</v>
      </c>
      <c r="N15" s="288">
        <v>106677450.97922218</v>
      </c>
      <c r="O15" s="288">
        <v>14569127.37031058</v>
      </c>
      <c r="P15" s="288">
        <v>2957828.3168392973</v>
      </c>
      <c r="Q15" s="288">
        <v>3582221.3636265215</v>
      </c>
      <c r="R15" s="288">
        <v>6038728.6322668903</v>
      </c>
      <c r="S15" s="288">
        <v>-134429.71437377908</v>
      </c>
      <c r="T15" s="288">
        <v>2969956.4807880246</v>
      </c>
      <c r="U15" s="288">
        <v>636465.08767638961</v>
      </c>
      <c r="V15" s="288">
        <v>2726385.8183437819</v>
      </c>
      <c r="W15" s="289">
        <f t="shared" si="1"/>
        <v>140023734.33469987</v>
      </c>
      <c r="X15" s="280"/>
      <c r="Y15" s="287" t="s">
        <v>9</v>
      </c>
      <c r="Z15" s="288">
        <f t="shared" si="6"/>
        <v>-209659.75073187053</v>
      </c>
      <c r="AA15" s="288">
        <f t="shared" si="2"/>
        <v>-28633.601429371163</v>
      </c>
      <c r="AB15" s="288">
        <f t="shared" si="2"/>
        <v>0</v>
      </c>
      <c r="AC15" s="288">
        <f t="shared" si="2"/>
        <v>-7040.3598067830317</v>
      </c>
      <c r="AD15" s="288">
        <f t="shared" si="2"/>
        <v>-11868.284517081454</v>
      </c>
      <c r="AE15" s="288">
        <f t="shared" si="2"/>
        <v>264.20297961615142</v>
      </c>
      <c r="AF15" s="288">
        <f t="shared" si="2"/>
        <v>-5837.0380031648092</v>
      </c>
      <c r="AG15" s="288">
        <f t="shared" si="2"/>
        <v>-1250.8839535147417</v>
      </c>
      <c r="AH15" s="288">
        <f t="shared" si="2"/>
        <v>23.551515967585146</v>
      </c>
      <c r="AI15" s="289">
        <f t="shared" si="3"/>
        <v>-264002.16394620202</v>
      </c>
      <c r="AJ15" s="280"/>
      <c r="AK15" s="287" t="s">
        <v>9</v>
      </c>
      <c r="AL15" s="288">
        <f t="shared" si="7"/>
        <v>-69886.583577290177</v>
      </c>
      <c r="AM15" s="288">
        <f t="shared" si="4"/>
        <v>-9544.5338097903877</v>
      </c>
      <c r="AN15" s="288">
        <f t="shared" si="4"/>
        <v>0</v>
      </c>
      <c r="AO15" s="288">
        <f t="shared" si="4"/>
        <v>-2346.7866022610106</v>
      </c>
      <c r="AP15" s="288">
        <f t="shared" si="4"/>
        <v>-3956.0948390271515</v>
      </c>
      <c r="AQ15" s="288">
        <f t="shared" si="4"/>
        <v>88.06765987205047</v>
      </c>
      <c r="AR15" s="288">
        <f t="shared" si="4"/>
        <v>-1945.6793343882698</v>
      </c>
      <c r="AS15" s="288">
        <f t="shared" si="4"/>
        <v>-416.96131783824723</v>
      </c>
      <c r="AT15" s="288">
        <f t="shared" si="4"/>
        <v>7.8505053225283818</v>
      </c>
      <c r="AU15" s="289">
        <f t="shared" si="5"/>
        <v>-88000.721315400675</v>
      </c>
      <c r="AV15" s="281"/>
      <c r="AW15" s="281"/>
      <c r="AX15" s="281"/>
      <c r="AY15" s="281"/>
      <c r="AZ15" s="28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</row>
    <row r="16" spans="1:146">
      <c r="A16" s="287" t="s">
        <v>10</v>
      </c>
      <c r="B16" s="288">
        <v>17759166.786069464</v>
      </c>
      <c r="C16" s="288">
        <v>2425400.6870414419</v>
      </c>
      <c r="D16" s="288">
        <v>1506365.6158656636</v>
      </c>
      <c r="E16" s="288">
        <v>596351.58205697522</v>
      </c>
      <c r="F16" s="288">
        <v>1005299.5077387883</v>
      </c>
      <c r="G16" s="288">
        <v>-22379.234755361867</v>
      </c>
      <c r="H16" s="288">
        <v>494424.56681830063</v>
      </c>
      <c r="I16" s="288">
        <v>105955.75298998153</v>
      </c>
      <c r="J16" s="288">
        <v>1728889.8830070896</v>
      </c>
      <c r="K16" s="289">
        <f t="shared" si="0"/>
        <v>25599475.146832343</v>
      </c>
      <c r="L16" s="280"/>
      <c r="M16" s="287" t="s">
        <v>10</v>
      </c>
      <c r="N16" s="288">
        <v>18469977.027782053</v>
      </c>
      <c r="O16" s="288">
        <v>2522477.2936961041</v>
      </c>
      <c r="P16" s="288">
        <v>1506365.6158656639</v>
      </c>
      <c r="Q16" s="288">
        <v>620220.54039797757</v>
      </c>
      <c r="R16" s="288">
        <v>1045536.5973892942</v>
      </c>
      <c r="S16" s="288">
        <v>-23274.963111169629</v>
      </c>
      <c r="T16" s="288">
        <v>514213.89872121601</v>
      </c>
      <c r="U16" s="288">
        <v>110196.62956380399</v>
      </c>
      <c r="V16" s="288">
        <v>1728934.6969323782</v>
      </c>
      <c r="W16" s="289">
        <f t="shared" si="1"/>
        <v>26494647.337237325</v>
      </c>
      <c r="X16" s="280"/>
      <c r="Y16" s="287" t="s">
        <v>10</v>
      </c>
      <c r="Z16" s="288">
        <f t="shared" si="6"/>
        <v>710810.24171258882</v>
      </c>
      <c r="AA16" s="288">
        <f t="shared" si="2"/>
        <v>97076.606654662173</v>
      </c>
      <c r="AB16" s="288">
        <f t="shared" si="2"/>
        <v>0</v>
      </c>
      <c r="AC16" s="288">
        <f t="shared" si="2"/>
        <v>23868.958341002348</v>
      </c>
      <c r="AD16" s="288">
        <f t="shared" si="2"/>
        <v>40237.089650505921</v>
      </c>
      <c r="AE16" s="288">
        <f t="shared" si="2"/>
        <v>-895.72835580776155</v>
      </c>
      <c r="AF16" s="288">
        <f t="shared" si="2"/>
        <v>19789.331902915379</v>
      </c>
      <c r="AG16" s="288">
        <f t="shared" si="2"/>
        <v>4240.8765738224611</v>
      </c>
      <c r="AH16" s="288">
        <f t="shared" si="2"/>
        <v>44.813925288617611</v>
      </c>
      <c r="AI16" s="289">
        <f t="shared" si="3"/>
        <v>895172.190404978</v>
      </c>
      <c r="AJ16" s="280"/>
      <c r="AK16" s="287" t="s">
        <v>10</v>
      </c>
      <c r="AL16" s="288">
        <f t="shared" si="7"/>
        <v>236936.74723752961</v>
      </c>
      <c r="AM16" s="288">
        <f t="shared" si="4"/>
        <v>32358.86888488739</v>
      </c>
      <c r="AN16" s="288">
        <f t="shared" si="4"/>
        <v>0</v>
      </c>
      <c r="AO16" s="288">
        <f t="shared" si="4"/>
        <v>7956.3194470007829</v>
      </c>
      <c r="AP16" s="288">
        <f t="shared" si="4"/>
        <v>13412.363216835307</v>
      </c>
      <c r="AQ16" s="288">
        <f t="shared" si="4"/>
        <v>-298.5761186025872</v>
      </c>
      <c r="AR16" s="288">
        <f t="shared" si="4"/>
        <v>6596.44396763846</v>
      </c>
      <c r="AS16" s="288">
        <f t="shared" si="4"/>
        <v>1413.625524607487</v>
      </c>
      <c r="AT16" s="288">
        <f t="shared" si="4"/>
        <v>14.93797509620587</v>
      </c>
      <c r="AU16" s="289">
        <f t="shared" si="5"/>
        <v>298390.73013499269</v>
      </c>
      <c r="AV16" s="281"/>
      <c r="AW16" s="281"/>
      <c r="AX16" s="281"/>
      <c r="AY16" s="281"/>
      <c r="AZ16" s="28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</row>
    <row r="17" spans="1:126">
      <c r="A17" s="287" t="s">
        <v>11</v>
      </c>
      <c r="B17" s="288">
        <v>25801433.094717696</v>
      </c>
      <c r="C17" s="288">
        <v>3523747.1615881096</v>
      </c>
      <c r="D17" s="288">
        <v>16467600.185874075</v>
      </c>
      <c r="E17" s="288">
        <v>866410.32379073428</v>
      </c>
      <c r="F17" s="288">
        <v>1460550.9538556309</v>
      </c>
      <c r="G17" s="288">
        <v>-32513.706031770816</v>
      </c>
      <c r="H17" s="288">
        <v>718325.50112395058</v>
      </c>
      <c r="I17" s="288">
        <v>153937.98057664966</v>
      </c>
      <c r="J17" s="288">
        <v>247890.47466622578</v>
      </c>
      <c r="K17" s="289">
        <f t="shared" si="0"/>
        <v>49207381.970161304</v>
      </c>
      <c r="L17" s="280"/>
      <c r="M17" s="287" t="s">
        <v>11</v>
      </c>
      <c r="N17" s="288">
        <v>25750823.418824874</v>
      </c>
      <c r="O17" s="288">
        <v>3516835.3090130393</v>
      </c>
      <c r="P17" s="288">
        <v>16467600.185874082</v>
      </c>
      <c r="Q17" s="288">
        <v>864710.85440404282</v>
      </c>
      <c r="R17" s="288">
        <v>1457686.0738263617</v>
      </c>
      <c r="S17" s="288">
        <v>-32449.930189618877</v>
      </c>
      <c r="T17" s="288">
        <v>716916.50106321846</v>
      </c>
      <c r="U17" s="288">
        <v>153636.03024404682</v>
      </c>
      <c r="V17" s="288">
        <v>247923.93328786793</v>
      </c>
      <c r="W17" s="289">
        <f t="shared" si="1"/>
        <v>49143682.376347914</v>
      </c>
      <c r="X17" s="280"/>
      <c r="Y17" s="287" t="s">
        <v>11</v>
      </c>
      <c r="Z17" s="288">
        <f t="shared" si="6"/>
        <v>-50609.675892822444</v>
      </c>
      <c r="AA17" s="288">
        <f t="shared" si="2"/>
        <v>-6911.8525750702247</v>
      </c>
      <c r="AB17" s="288">
        <f t="shared" si="2"/>
        <v>0</v>
      </c>
      <c r="AC17" s="288">
        <f t="shared" si="2"/>
        <v>-1699.4693866914604</v>
      </c>
      <c r="AD17" s="288">
        <f t="shared" si="2"/>
        <v>-2864.8800292692613</v>
      </c>
      <c r="AE17" s="288">
        <f t="shared" si="2"/>
        <v>63.775842151939287</v>
      </c>
      <c r="AF17" s="288">
        <f t="shared" si="2"/>
        <v>-1409.0000607321272</v>
      </c>
      <c r="AG17" s="288">
        <f t="shared" si="2"/>
        <v>-301.95033260283526</v>
      </c>
      <c r="AH17" s="288">
        <f t="shared" si="2"/>
        <v>33.458621642144863</v>
      </c>
      <c r="AI17" s="289">
        <f t="shared" si="3"/>
        <v>-63699.593813394269</v>
      </c>
      <c r="AJ17" s="280"/>
      <c r="AK17" s="287" t="s">
        <v>11</v>
      </c>
      <c r="AL17" s="288">
        <f t="shared" si="7"/>
        <v>-16869.891964274149</v>
      </c>
      <c r="AM17" s="288">
        <f t="shared" si="4"/>
        <v>-2303.9508583567417</v>
      </c>
      <c r="AN17" s="288">
        <f t="shared" si="4"/>
        <v>0</v>
      </c>
      <c r="AO17" s="288">
        <f t="shared" si="4"/>
        <v>-566.48979556382017</v>
      </c>
      <c r="AP17" s="288">
        <f t="shared" si="4"/>
        <v>-954.96000975642039</v>
      </c>
      <c r="AQ17" s="288">
        <f t="shared" si="4"/>
        <v>21.258614050646429</v>
      </c>
      <c r="AR17" s="288">
        <f t="shared" si="4"/>
        <v>-469.66668691070907</v>
      </c>
      <c r="AS17" s="288">
        <f t="shared" si="4"/>
        <v>-100.65011086761176</v>
      </c>
      <c r="AT17" s="288">
        <f t="shared" si="4"/>
        <v>11.152873880714955</v>
      </c>
      <c r="AU17" s="289">
        <f t="shared" si="5"/>
        <v>-21233.197937798093</v>
      </c>
      <c r="AV17" s="281"/>
      <c r="AW17" s="281"/>
      <c r="AX17" s="281"/>
      <c r="AY17" s="281"/>
      <c r="AZ17" s="28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</row>
    <row r="18" spans="1:126">
      <c r="A18" s="287" t="s">
        <v>12</v>
      </c>
      <c r="B18" s="288">
        <v>54264189.070388146</v>
      </c>
      <c r="C18" s="288">
        <v>7410955.8763930695</v>
      </c>
      <c r="D18" s="288">
        <v>2771893.3753920798</v>
      </c>
      <c r="E18" s="288">
        <v>1822187.6843089764</v>
      </c>
      <c r="F18" s="288">
        <v>3071752.3641422712</v>
      </c>
      <c r="G18" s="288">
        <v>-68381.08119847966</v>
      </c>
      <c r="H18" s="288">
        <v>1510743.6344321345</v>
      </c>
      <c r="I18" s="288">
        <v>323754.09739683114</v>
      </c>
      <c r="J18" s="288">
        <v>501446.17442216061</v>
      </c>
      <c r="K18" s="289">
        <f t="shared" si="0"/>
        <v>71608541.195677191</v>
      </c>
      <c r="L18" s="280"/>
      <c r="M18" s="287" t="s">
        <v>12</v>
      </c>
      <c r="N18" s="288">
        <v>54157749.516764998</v>
      </c>
      <c r="O18" s="288">
        <v>7396419.239083684</v>
      </c>
      <c r="P18" s="288">
        <v>2771893.3753920812</v>
      </c>
      <c r="Q18" s="288">
        <v>1818613.4515219745</v>
      </c>
      <c r="R18" s="288">
        <v>3065727.1022507488</v>
      </c>
      <c r="S18" s="288">
        <v>-68246.951270736812</v>
      </c>
      <c r="T18" s="288">
        <v>1507780.3011391705</v>
      </c>
      <c r="U18" s="288">
        <v>323119.05166591849</v>
      </c>
      <c r="V18" s="288">
        <v>500956.4958282336</v>
      </c>
      <c r="W18" s="289">
        <f t="shared" si="1"/>
        <v>71474011.582376063</v>
      </c>
      <c r="X18" s="280"/>
      <c r="Y18" s="287" t="s">
        <v>12</v>
      </c>
      <c r="Z18" s="288">
        <f t="shared" si="6"/>
        <v>-106439.55362314731</v>
      </c>
      <c r="AA18" s="288">
        <f t="shared" si="2"/>
        <v>-14536.637309385464</v>
      </c>
      <c r="AB18" s="288">
        <f t="shared" si="2"/>
        <v>0</v>
      </c>
      <c r="AC18" s="288">
        <f t="shared" si="2"/>
        <v>-3574.232787001878</v>
      </c>
      <c r="AD18" s="288">
        <f t="shared" si="2"/>
        <v>-6025.2618915224448</v>
      </c>
      <c r="AE18" s="288">
        <f t="shared" si="2"/>
        <v>134.12992774284794</v>
      </c>
      <c r="AF18" s="288">
        <f t="shared" si="2"/>
        <v>-2963.3332929639146</v>
      </c>
      <c r="AG18" s="288">
        <f t="shared" si="2"/>
        <v>-635.04573091265047</v>
      </c>
      <c r="AH18" s="288">
        <f t="shared" si="2"/>
        <v>-489.67859392700484</v>
      </c>
      <c r="AI18" s="289">
        <f t="shared" si="3"/>
        <v>-134529.61330111782</v>
      </c>
      <c r="AJ18" s="280"/>
      <c r="AK18" s="287" t="s">
        <v>12</v>
      </c>
      <c r="AL18" s="288">
        <f t="shared" si="7"/>
        <v>-35479.851207715772</v>
      </c>
      <c r="AM18" s="288">
        <f t="shared" si="4"/>
        <v>-4845.5457697951542</v>
      </c>
      <c r="AN18" s="288">
        <f t="shared" si="4"/>
        <v>0</v>
      </c>
      <c r="AO18" s="288">
        <f t="shared" si="4"/>
        <v>-1191.4109290006261</v>
      </c>
      <c r="AP18" s="288">
        <f t="shared" si="4"/>
        <v>-2008.4206305074815</v>
      </c>
      <c r="AQ18" s="288">
        <f t="shared" si="4"/>
        <v>44.709975914282644</v>
      </c>
      <c r="AR18" s="288">
        <f t="shared" si="4"/>
        <v>-987.77776432130486</v>
      </c>
      <c r="AS18" s="288">
        <f t="shared" si="4"/>
        <v>-211.68191030421681</v>
      </c>
      <c r="AT18" s="288">
        <f t="shared" si="4"/>
        <v>-163.22619797566827</v>
      </c>
      <c r="AU18" s="289">
        <f t="shared" si="5"/>
        <v>-44843.204433705941</v>
      </c>
      <c r="AV18" s="281"/>
      <c r="AW18" s="281"/>
      <c r="AX18" s="281"/>
      <c r="AY18" s="281"/>
      <c r="AZ18" s="28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</row>
    <row r="19" spans="1:126">
      <c r="A19" s="287" t="s">
        <v>13</v>
      </c>
      <c r="B19" s="288">
        <v>27610137.940987296</v>
      </c>
      <c r="C19" s="288">
        <v>3770765.1680994597</v>
      </c>
      <c r="D19" s="288">
        <v>2710434.2273094216</v>
      </c>
      <c r="E19" s="288">
        <v>927146.50637972145</v>
      </c>
      <c r="F19" s="288">
        <v>1562936.9561666108</v>
      </c>
      <c r="G19" s="288">
        <v>-34792.947555060025</v>
      </c>
      <c r="H19" s="288">
        <v>768680.79768102115</v>
      </c>
      <c r="I19" s="288">
        <v>164729.17851018396</v>
      </c>
      <c r="J19" s="288">
        <v>1364216.9753113296</v>
      </c>
      <c r="K19" s="289">
        <f t="shared" si="0"/>
        <v>38844254.802889988</v>
      </c>
      <c r="L19" s="280"/>
      <c r="M19" s="287" t="s">
        <v>13</v>
      </c>
      <c r="N19" s="288">
        <v>27763180.210928172</v>
      </c>
      <c r="O19" s="288">
        <v>3791666.4204573212</v>
      </c>
      <c r="P19" s="288">
        <v>2710434.2273094216</v>
      </c>
      <c r="Q19" s="288">
        <v>932285.65513035026</v>
      </c>
      <c r="R19" s="288">
        <v>1571600.2746932141</v>
      </c>
      <c r="S19" s="288">
        <v>-34985.803950168985</v>
      </c>
      <c r="T19" s="288">
        <v>772941.57516748318</v>
      </c>
      <c r="U19" s="288">
        <v>165642.26802312222</v>
      </c>
      <c r="V19" s="288">
        <v>1364045.9641622074</v>
      </c>
      <c r="W19" s="289">
        <f t="shared" si="1"/>
        <v>39036810.791921131</v>
      </c>
      <c r="X19" s="280"/>
      <c r="Y19" s="287" t="s">
        <v>13</v>
      </c>
      <c r="Z19" s="288">
        <f t="shared" si="6"/>
        <v>153042.26994087547</v>
      </c>
      <c r="AA19" s="288">
        <f t="shared" si="2"/>
        <v>20901.252357861493</v>
      </c>
      <c r="AB19" s="288">
        <f t="shared" si="2"/>
        <v>0</v>
      </c>
      <c r="AC19" s="288">
        <f t="shared" si="2"/>
        <v>5139.1487506288104</v>
      </c>
      <c r="AD19" s="288">
        <f t="shared" si="2"/>
        <v>8663.3185266032815</v>
      </c>
      <c r="AE19" s="288">
        <f t="shared" si="2"/>
        <v>-192.85639510895999</v>
      </c>
      <c r="AF19" s="288">
        <f t="shared" si="2"/>
        <v>4260.7774864620296</v>
      </c>
      <c r="AG19" s="288">
        <f t="shared" si="2"/>
        <v>913.08951293825521</v>
      </c>
      <c r="AH19" s="288">
        <f t="shared" si="2"/>
        <v>-171.01114912214689</v>
      </c>
      <c r="AI19" s="289">
        <f t="shared" si="3"/>
        <v>192555.98903113822</v>
      </c>
      <c r="AJ19" s="280"/>
      <c r="AK19" s="287" t="s">
        <v>13</v>
      </c>
      <c r="AL19" s="288">
        <f t="shared" si="7"/>
        <v>51014.089980291821</v>
      </c>
      <c r="AM19" s="288">
        <f t="shared" si="4"/>
        <v>6967.084119287164</v>
      </c>
      <c r="AN19" s="288">
        <f t="shared" si="4"/>
        <v>0</v>
      </c>
      <c r="AO19" s="288">
        <f t="shared" si="4"/>
        <v>1713.0495835429367</v>
      </c>
      <c r="AP19" s="288">
        <f t="shared" si="4"/>
        <v>2887.7728422010937</v>
      </c>
      <c r="AQ19" s="288">
        <f t="shared" si="4"/>
        <v>-64.285465036319991</v>
      </c>
      <c r="AR19" s="288">
        <f t="shared" si="4"/>
        <v>1420.2591621540098</v>
      </c>
      <c r="AS19" s="288">
        <f t="shared" si="4"/>
        <v>304.36317097941838</v>
      </c>
      <c r="AT19" s="288">
        <f t="shared" si="4"/>
        <v>-57.003716374048963</v>
      </c>
      <c r="AU19" s="289">
        <f t="shared" si="5"/>
        <v>64185.32967704608</v>
      </c>
      <c r="AV19" s="281"/>
      <c r="AW19" s="281"/>
      <c r="AX19" s="281"/>
      <c r="AY19" s="281"/>
      <c r="AZ19" s="28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</row>
    <row r="20" spans="1:126">
      <c r="A20" s="287" t="s">
        <v>14</v>
      </c>
      <c r="B20" s="288">
        <v>151231018.09018213</v>
      </c>
      <c r="C20" s="288">
        <v>20653886.50246948</v>
      </c>
      <c r="D20" s="288">
        <v>964477.64345233864</v>
      </c>
      <c r="E20" s="288">
        <v>5078327.0398085881</v>
      </c>
      <c r="F20" s="288">
        <v>8560788.3451014329</v>
      </c>
      <c r="G20" s="288">
        <v>-190573.94397508347</v>
      </c>
      <c r="H20" s="288">
        <v>4210351.2799587734</v>
      </c>
      <c r="I20" s="288">
        <v>902283.11892177572</v>
      </c>
      <c r="J20" s="288">
        <v>1994309.6815640242</v>
      </c>
      <c r="K20" s="289">
        <f t="shared" si="0"/>
        <v>193404867.75748351</v>
      </c>
      <c r="L20" s="280"/>
      <c r="M20" s="287" t="s">
        <v>14</v>
      </c>
      <c r="N20" s="288">
        <v>151914214.52818698</v>
      </c>
      <c r="O20" s="288">
        <v>20747191.843315825</v>
      </c>
      <c r="P20" s="288">
        <v>964477.64345233876</v>
      </c>
      <c r="Q20" s="288">
        <v>5101268.7285470208</v>
      </c>
      <c r="R20" s="288">
        <v>8599462.2902864031</v>
      </c>
      <c r="S20" s="288">
        <v>-191434.87476391593</v>
      </c>
      <c r="T20" s="288">
        <v>4229371.8290071283</v>
      </c>
      <c r="U20" s="288">
        <v>906359.24444618158</v>
      </c>
      <c r="V20" s="288">
        <v>1993590.8620674426</v>
      </c>
      <c r="W20" s="289">
        <f t="shared" si="1"/>
        <v>194264502.09454539</v>
      </c>
      <c r="X20" s="280"/>
      <c r="Y20" s="287" t="s">
        <v>14</v>
      </c>
      <c r="Z20" s="288">
        <f t="shared" si="6"/>
        <v>683196.43800485134</v>
      </c>
      <c r="AA20" s="288">
        <f t="shared" si="2"/>
        <v>93305.340846344829</v>
      </c>
      <c r="AB20" s="288">
        <f t="shared" si="2"/>
        <v>0</v>
      </c>
      <c r="AC20" s="288">
        <f t="shared" si="2"/>
        <v>22941.688738432713</v>
      </c>
      <c r="AD20" s="288">
        <f t="shared" si="2"/>
        <v>38673.945184970275</v>
      </c>
      <c r="AE20" s="288">
        <f t="shared" si="2"/>
        <v>-860.93078883245471</v>
      </c>
      <c r="AF20" s="288">
        <f t="shared" si="2"/>
        <v>19020.549048354849</v>
      </c>
      <c r="AG20" s="288">
        <f t="shared" si="2"/>
        <v>4076.1255244058557</v>
      </c>
      <c r="AH20" s="288">
        <f t="shared" si="2"/>
        <v>-718.81949658156373</v>
      </c>
      <c r="AI20" s="289">
        <f t="shared" si="3"/>
        <v>859634.33706194581</v>
      </c>
      <c r="AJ20" s="280"/>
      <c r="AK20" s="287" t="s">
        <v>14</v>
      </c>
      <c r="AL20" s="288">
        <f t="shared" si="7"/>
        <v>227732.1460016171</v>
      </c>
      <c r="AM20" s="288">
        <f t="shared" si="4"/>
        <v>31101.780282114942</v>
      </c>
      <c r="AN20" s="288">
        <f t="shared" si="4"/>
        <v>0</v>
      </c>
      <c r="AO20" s="288">
        <f t="shared" si="4"/>
        <v>7647.229579477571</v>
      </c>
      <c r="AP20" s="288">
        <f t="shared" si="4"/>
        <v>12891.315061656758</v>
      </c>
      <c r="AQ20" s="288">
        <f t="shared" si="4"/>
        <v>-286.97692961081822</v>
      </c>
      <c r="AR20" s="288">
        <f t="shared" si="4"/>
        <v>6340.1830161182834</v>
      </c>
      <c r="AS20" s="288">
        <f t="shared" si="4"/>
        <v>1358.7085081352852</v>
      </c>
      <c r="AT20" s="288">
        <f t="shared" si="4"/>
        <v>-239.60649886052124</v>
      </c>
      <c r="AU20" s="289">
        <f t="shared" si="5"/>
        <v>286544.77902064862</v>
      </c>
      <c r="AV20" s="281"/>
      <c r="AW20" s="281"/>
      <c r="AX20" s="281"/>
      <c r="AY20" s="281"/>
      <c r="AZ20" s="28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</row>
    <row r="21" spans="1:126">
      <c r="A21" s="287" t="s">
        <v>15</v>
      </c>
      <c r="B21" s="288">
        <v>19306274.310337823</v>
      </c>
      <c r="C21" s="288">
        <v>2636691.8865379668</v>
      </c>
      <c r="D21" s="288">
        <v>2016084.2524103422</v>
      </c>
      <c r="E21" s="288">
        <v>648303.34481835668</v>
      </c>
      <c r="F21" s="288">
        <v>1092877.1768547723</v>
      </c>
      <c r="G21" s="288">
        <v>-24328.824107974258</v>
      </c>
      <c r="H21" s="288">
        <v>537496.85600406001</v>
      </c>
      <c r="I21" s="288">
        <v>115186.1940723247</v>
      </c>
      <c r="J21" s="288">
        <v>66913.590535082709</v>
      </c>
      <c r="K21" s="289">
        <f t="shared" si="0"/>
        <v>26395498.787462749</v>
      </c>
      <c r="L21" s="280"/>
      <c r="M21" s="287" t="s">
        <v>15</v>
      </c>
      <c r="N21" s="288">
        <v>19268404.929906227</v>
      </c>
      <c r="O21" s="288">
        <v>2631519.9985534092</v>
      </c>
      <c r="P21" s="288">
        <v>2016084.2524103427</v>
      </c>
      <c r="Q21" s="288">
        <v>647031.69366467686</v>
      </c>
      <c r="R21" s="288">
        <v>1090733.4912886163</v>
      </c>
      <c r="S21" s="288">
        <v>-24281.102964019261</v>
      </c>
      <c r="T21" s="288">
        <v>536442.55248627032</v>
      </c>
      <c r="U21" s="288">
        <v>114960.25561658356</v>
      </c>
      <c r="V21" s="288">
        <v>66928.561315456303</v>
      </c>
      <c r="W21" s="289">
        <f t="shared" si="1"/>
        <v>26347824.632277563</v>
      </c>
      <c r="X21" s="280"/>
      <c r="Y21" s="287" t="s">
        <v>15</v>
      </c>
      <c r="Z21" s="288">
        <f t="shared" si="6"/>
        <v>-37869.38043159619</v>
      </c>
      <c r="AA21" s="288">
        <f t="shared" si="2"/>
        <v>-5171.8879845575429</v>
      </c>
      <c r="AB21" s="288">
        <f t="shared" si="2"/>
        <v>0</v>
      </c>
      <c r="AC21" s="288">
        <f t="shared" si="2"/>
        <v>-1271.6511536798207</v>
      </c>
      <c r="AD21" s="288">
        <f t="shared" si="2"/>
        <v>-2143.6855661559384</v>
      </c>
      <c r="AE21" s="288">
        <f t="shared" si="2"/>
        <v>47.721143954997387</v>
      </c>
      <c r="AF21" s="288">
        <f t="shared" si="2"/>
        <v>-1054.3035177896963</v>
      </c>
      <c r="AG21" s="288">
        <f t="shared" si="2"/>
        <v>-225.93845574113948</v>
      </c>
      <c r="AH21" s="288">
        <f t="shared" si="2"/>
        <v>14.970780373594607</v>
      </c>
      <c r="AI21" s="289">
        <f t="shared" si="3"/>
        <v>-47674.155185191732</v>
      </c>
      <c r="AJ21" s="280"/>
      <c r="AK21" s="287" t="s">
        <v>15</v>
      </c>
      <c r="AL21" s="288">
        <f t="shared" si="7"/>
        <v>-12623.126810532063</v>
      </c>
      <c r="AM21" s="288">
        <f t="shared" si="4"/>
        <v>-1723.962661519181</v>
      </c>
      <c r="AN21" s="288">
        <f t="shared" si="4"/>
        <v>0</v>
      </c>
      <c r="AO21" s="288">
        <f t="shared" si="4"/>
        <v>-423.88371789327357</v>
      </c>
      <c r="AP21" s="288">
        <f t="shared" si="4"/>
        <v>-714.56185538531281</v>
      </c>
      <c r="AQ21" s="288">
        <f t="shared" si="4"/>
        <v>15.90704798499913</v>
      </c>
      <c r="AR21" s="288">
        <f t="shared" si="4"/>
        <v>-351.43450592989876</v>
      </c>
      <c r="AS21" s="288">
        <f t="shared" si="4"/>
        <v>-75.312818580379826</v>
      </c>
      <c r="AT21" s="288">
        <f t="shared" si="4"/>
        <v>4.9902601245315354</v>
      </c>
      <c r="AU21" s="289">
        <f t="shared" si="5"/>
        <v>-15891.385061730578</v>
      </c>
      <c r="AV21" s="281"/>
      <c r="AW21" s="281"/>
      <c r="AX21" s="281"/>
      <c r="AY21" s="281"/>
      <c r="AZ21" s="28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</row>
    <row r="22" spans="1:126">
      <c r="A22" s="287" t="s">
        <v>16</v>
      </c>
      <c r="B22" s="288">
        <v>13444372.218882002</v>
      </c>
      <c r="C22" s="288">
        <v>1836121.5933900368</v>
      </c>
      <c r="D22" s="288">
        <v>2666034.3180637765</v>
      </c>
      <c r="E22" s="288">
        <v>451461.08142766159</v>
      </c>
      <c r="F22" s="288">
        <v>761050.38802276272</v>
      </c>
      <c r="G22" s="288">
        <v>-16941.941344952975</v>
      </c>
      <c r="H22" s="288">
        <v>374298.41109881958</v>
      </c>
      <c r="I22" s="288">
        <v>80212.579739193359</v>
      </c>
      <c r="J22" s="288">
        <v>177169.03116113349</v>
      </c>
      <c r="K22" s="289">
        <f t="shared" si="0"/>
        <v>19773777.68044043</v>
      </c>
      <c r="L22" s="280"/>
      <c r="M22" s="287" t="s">
        <v>16</v>
      </c>
      <c r="N22" s="288">
        <v>13505798.101365058</v>
      </c>
      <c r="O22" s="288">
        <v>1844510.6343496272</v>
      </c>
      <c r="P22" s="288">
        <v>2666034.3180637769</v>
      </c>
      <c r="Q22" s="288">
        <v>453523.75827727321</v>
      </c>
      <c r="R22" s="288">
        <v>764527.54492806725</v>
      </c>
      <c r="S22" s="288">
        <v>-17019.347242465119</v>
      </c>
      <c r="T22" s="288">
        <v>376008.54005385254</v>
      </c>
      <c r="U22" s="288">
        <v>80579.062339980228</v>
      </c>
      <c r="V22" s="288">
        <v>177158.63855815426</v>
      </c>
      <c r="W22" s="289">
        <f t="shared" si="1"/>
        <v>19851121.250693325</v>
      </c>
      <c r="X22" s="280"/>
      <c r="Y22" s="287" t="s">
        <v>16</v>
      </c>
      <c r="Z22" s="288">
        <f t="shared" si="6"/>
        <v>61425.882483055815</v>
      </c>
      <c r="AA22" s="288">
        <f t="shared" si="2"/>
        <v>8389.0409595903475</v>
      </c>
      <c r="AB22" s="288">
        <f t="shared" si="2"/>
        <v>0</v>
      </c>
      <c r="AC22" s="288">
        <f t="shared" si="2"/>
        <v>2062.6768496116274</v>
      </c>
      <c r="AD22" s="288">
        <f t="shared" si="2"/>
        <v>3477.1569053045241</v>
      </c>
      <c r="AE22" s="288">
        <f t="shared" si="2"/>
        <v>-77.405897512144293</v>
      </c>
      <c r="AF22" s="288">
        <f t="shared" si="2"/>
        <v>1710.1289550329675</v>
      </c>
      <c r="AG22" s="288">
        <f t="shared" si="2"/>
        <v>366.48260078686872</v>
      </c>
      <c r="AH22" s="288">
        <f t="shared" si="2"/>
        <v>-10.392602979234653</v>
      </c>
      <c r="AI22" s="289">
        <f t="shared" si="3"/>
        <v>77343.570252890771</v>
      </c>
      <c r="AJ22" s="280"/>
      <c r="AK22" s="287" t="s">
        <v>16</v>
      </c>
      <c r="AL22" s="288">
        <f t="shared" si="7"/>
        <v>20475.294161018606</v>
      </c>
      <c r="AM22" s="288">
        <f t="shared" si="4"/>
        <v>2796.3469865301158</v>
      </c>
      <c r="AN22" s="288">
        <f t="shared" si="4"/>
        <v>0</v>
      </c>
      <c r="AO22" s="288">
        <f t="shared" si="4"/>
        <v>687.55894987054251</v>
      </c>
      <c r="AP22" s="288">
        <f t="shared" si="4"/>
        <v>1159.0523017681746</v>
      </c>
      <c r="AQ22" s="288">
        <f t="shared" si="4"/>
        <v>-25.801965837381431</v>
      </c>
      <c r="AR22" s="288">
        <f t="shared" si="4"/>
        <v>570.04298501098913</v>
      </c>
      <c r="AS22" s="288">
        <f t="shared" si="4"/>
        <v>122.16086692895624</v>
      </c>
      <c r="AT22" s="288">
        <f t="shared" si="4"/>
        <v>-3.4642009930782174</v>
      </c>
      <c r="AU22" s="289">
        <f t="shared" si="5"/>
        <v>25781.190084296923</v>
      </c>
      <c r="AV22" s="281"/>
      <c r="AW22" s="281"/>
      <c r="AX22" s="281"/>
      <c r="AY22" s="281"/>
      <c r="AZ22" s="28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</row>
    <row r="23" spans="1:126">
      <c r="A23" s="287" t="s">
        <v>17</v>
      </c>
      <c r="B23" s="288">
        <v>117908945.50618327</v>
      </c>
      <c r="C23" s="288">
        <v>16103032.359792503</v>
      </c>
      <c r="D23" s="288">
        <v>1120985.0503827636</v>
      </c>
      <c r="E23" s="288">
        <v>3959374.1664973986</v>
      </c>
      <c r="F23" s="288">
        <v>6674513.8611089149</v>
      </c>
      <c r="G23" s="288">
        <v>-148583.09531221303</v>
      </c>
      <c r="H23" s="288">
        <v>3282647.2102073124</v>
      </c>
      <c r="I23" s="288">
        <v>703475.07041614875</v>
      </c>
      <c r="J23" s="288">
        <v>1551126.3278144237</v>
      </c>
      <c r="K23" s="289">
        <f t="shared" si="0"/>
        <v>151155516.45709056</v>
      </c>
      <c r="L23" s="280"/>
      <c r="M23" s="287" t="s">
        <v>17</v>
      </c>
      <c r="N23" s="288">
        <v>117677666.35610558</v>
      </c>
      <c r="O23" s="288">
        <v>16071446.158916414</v>
      </c>
      <c r="P23" s="288">
        <v>1120985.0503827636</v>
      </c>
      <c r="Q23" s="288">
        <v>3951607.8287684349</v>
      </c>
      <c r="R23" s="288">
        <v>6661421.7595185572</v>
      </c>
      <c r="S23" s="288">
        <v>-148291.64862127538</v>
      </c>
      <c r="T23" s="288">
        <v>3276208.2767275637</v>
      </c>
      <c r="U23" s="288">
        <v>702095.19957014779</v>
      </c>
      <c r="V23" s="288">
        <v>1552555.4236253127</v>
      </c>
      <c r="W23" s="289">
        <f t="shared" si="1"/>
        <v>150865694.40499353</v>
      </c>
      <c r="X23" s="280"/>
      <c r="Y23" s="287" t="s">
        <v>17</v>
      </c>
      <c r="Z23" s="288">
        <f t="shared" si="6"/>
        <v>-231279.15007768571</v>
      </c>
      <c r="AA23" s="288">
        <f t="shared" si="6"/>
        <v>-31586.200876088813</v>
      </c>
      <c r="AB23" s="288">
        <f t="shared" si="6"/>
        <v>0</v>
      </c>
      <c r="AC23" s="288">
        <f t="shared" si="6"/>
        <v>-7766.3377289636992</v>
      </c>
      <c r="AD23" s="288">
        <f t="shared" si="6"/>
        <v>-13092.101590357721</v>
      </c>
      <c r="AE23" s="288">
        <f t="shared" si="6"/>
        <v>291.44669093764969</v>
      </c>
      <c r="AF23" s="288">
        <f t="shared" si="6"/>
        <v>-6438.9334797486663</v>
      </c>
      <c r="AG23" s="288">
        <f t="shared" si="6"/>
        <v>-1379.8708460009657</v>
      </c>
      <c r="AH23" s="288">
        <f t="shared" si="6"/>
        <v>1429.0958108890336</v>
      </c>
      <c r="AI23" s="289">
        <f t="shared" si="3"/>
        <v>-289822.05209701892</v>
      </c>
      <c r="AJ23" s="280"/>
      <c r="AK23" s="287" t="s">
        <v>17</v>
      </c>
      <c r="AL23" s="288">
        <f t="shared" si="7"/>
        <v>-77093.050025895238</v>
      </c>
      <c r="AM23" s="288">
        <f t="shared" si="7"/>
        <v>-10528.733625362938</v>
      </c>
      <c r="AN23" s="288">
        <f t="shared" si="7"/>
        <v>0</v>
      </c>
      <c r="AO23" s="288">
        <f t="shared" si="7"/>
        <v>-2588.7792429878996</v>
      </c>
      <c r="AP23" s="288">
        <f t="shared" si="7"/>
        <v>-4364.0338634525733</v>
      </c>
      <c r="AQ23" s="288">
        <f t="shared" si="7"/>
        <v>97.148896979216559</v>
      </c>
      <c r="AR23" s="288">
        <f t="shared" si="7"/>
        <v>-2146.3111599162221</v>
      </c>
      <c r="AS23" s="288">
        <f t="shared" si="7"/>
        <v>-459.95694866698858</v>
      </c>
      <c r="AT23" s="288">
        <f t="shared" si="7"/>
        <v>476.36527029634453</v>
      </c>
      <c r="AU23" s="289">
        <f t="shared" si="5"/>
        <v>-96607.350699006303</v>
      </c>
      <c r="AV23" s="281"/>
      <c r="AW23" s="281"/>
      <c r="AX23" s="281"/>
      <c r="AY23" s="281"/>
      <c r="AZ23" s="28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</row>
    <row r="24" spans="1:126">
      <c r="A24" s="287" t="s">
        <v>18</v>
      </c>
      <c r="B24" s="288">
        <v>144619370.77886</v>
      </c>
      <c r="C24" s="288">
        <v>19750922.184124596</v>
      </c>
      <c r="D24" s="288">
        <v>4205842.842085042</v>
      </c>
      <c r="E24" s="288">
        <v>4856308.3842260232</v>
      </c>
      <c r="F24" s="288">
        <v>8186520.4603812816</v>
      </c>
      <c r="G24" s="288">
        <v>-182242.26889808607</v>
      </c>
      <c r="H24" s="288">
        <v>4026279.5328304088</v>
      </c>
      <c r="I24" s="288">
        <v>862836.33192922175</v>
      </c>
      <c r="J24" s="288">
        <v>7897426.8712033192</v>
      </c>
      <c r="K24" s="289">
        <f t="shared" si="0"/>
        <v>194223265.11674181</v>
      </c>
      <c r="L24" s="280"/>
      <c r="M24" s="287" t="s">
        <v>18</v>
      </c>
      <c r="N24" s="288">
        <v>145685695.5578433</v>
      </c>
      <c r="O24" s="288">
        <v>19896552.037299018</v>
      </c>
      <c r="P24" s="288">
        <v>4205842.842085043</v>
      </c>
      <c r="Q24" s="288">
        <v>4892115.4959330922</v>
      </c>
      <c r="R24" s="288">
        <v>8246882.2886311542</v>
      </c>
      <c r="S24" s="288">
        <v>-183585.99931302003</v>
      </c>
      <c r="T24" s="288">
        <v>4055966.5768954488</v>
      </c>
      <c r="U24" s="288">
        <v>869198.29959640279</v>
      </c>
      <c r="V24" s="288">
        <v>7897272.1923279166</v>
      </c>
      <c r="W24" s="289">
        <f t="shared" si="1"/>
        <v>195565939.2912983</v>
      </c>
      <c r="X24" s="280"/>
      <c r="Y24" s="287" t="s">
        <v>18</v>
      </c>
      <c r="Z24" s="288">
        <f t="shared" si="6"/>
        <v>1066324.778983295</v>
      </c>
      <c r="AA24" s="288">
        <f t="shared" si="6"/>
        <v>145629.85317442194</v>
      </c>
      <c r="AB24" s="288">
        <f t="shared" si="6"/>
        <v>0</v>
      </c>
      <c r="AC24" s="288">
        <f t="shared" si="6"/>
        <v>35807.11170706898</v>
      </c>
      <c r="AD24" s="288">
        <f t="shared" si="6"/>
        <v>60361.828249872662</v>
      </c>
      <c r="AE24" s="288">
        <f t="shared" si="6"/>
        <v>-1343.7304149339616</v>
      </c>
      <c r="AF24" s="288">
        <f t="shared" si="6"/>
        <v>29687.044065040071</v>
      </c>
      <c r="AG24" s="288">
        <f t="shared" si="6"/>
        <v>6361.9676671810448</v>
      </c>
      <c r="AH24" s="288">
        <f t="shared" si="6"/>
        <v>-154.67887540254742</v>
      </c>
      <c r="AI24" s="289">
        <f t="shared" si="3"/>
        <v>1342674.1745565431</v>
      </c>
      <c r="AJ24" s="280"/>
      <c r="AK24" s="287" t="s">
        <v>18</v>
      </c>
      <c r="AL24" s="288">
        <f t="shared" si="7"/>
        <v>355441.59299443167</v>
      </c>
      <c r="AM24" s="288">
        <f t="shared" si="7"/>
        <v>48543.284391473979</v>
      </c>
      <c r="AN24" s="288">
        <f t="shared" si="7"/>
        <v>0</v>
      </c>
      <c r="AO24" s="288">
        <f t="shared" si="7"/>
        <v>11935.703902356327</v>
      </c>
      <c r="AP24" s="288">
        <f t="shared" si="7"/>
        <v>20120.609416624222</v>
      </c>
      <c r="AQ24" s="288">
        <f t="shared" si="7"/>
        <v>-447.91013831132051</v>
      </c>
      <c r="AR24" s="288">
        <f t="shared" si="7"/>
        <v>9895.6813550133575</v>
      </c>
      <c r="AS24" s="288">
        <f t="shared" si="7"/>
        <v>2120.6558890603483</v>
      </c>
      <c r="AT24" s="288">
        <f t="shared" si="7"/>
        <v>-51.559625134182475</v>
      </c>
      <c r="AU24" s="289">
        <f t="shared" si="5"/>
        <v>447558.05818551441</v>
      </c>
      <c r="AV24" s="281"/>
      <c r="AW24" s="281"/>
      <c r="AX24" s="281"/>
      <c r="AY24" s="281"/>
      <c r="AZ24" s="28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</row>
    <row r="25" spans="1:126">
      <c r="A25" s="287" t="s">
        <v>19</v>
      </c>
      <c r="B25" s="288">
        <v>22662140.267507583</v>
      </c>
      <c r="C25" s="288">
        <v>3095008.41096653</v>
      </c>
      <c r="D25" s="288">
        <v>1476883.9745658336</v>
      </c>
      <c r="E25" s="288">
        <v>760993.08960408391</v>
      </c>
      <c r="F25" s="288">
        <v>1282843.8816793738</v>
      </c>
      <c r="G25" s="288">
        <v>-28557.722511132462</v>
      </c>
      <c r="H25" s="288">
        <v>630925.93362697307</v>
      </c>
      <c r="I25" s="288">
        <v>135208.15279981881</v>
      </c>
      <c r="J25" s="288">
        <v>263978.02453997009</v>
      </c>
      <c r="K25" s="289">
        <f t="shared" si="0"/>
        <v>30279424.012779035</v>
      </c>
      <c r="L25" s="280"/>
      <c r="M25" s="287" t="s">
        <v>19</v>
      </c>
      <c r="N25" s="288">
        <v>22617688.334556192</v>
      </c>
      <c r="O25" s="288">
        <v>3088937.5321905506</v>
      </c>
      <c r="P25" s="288">
        <v>1476883.974565834</v>
      </c>
      <c r="Q25" s="288">
        <v>759500.39679589192</v>
      </c>
      <c r="R25" s="288">
        <v>1280327.5752077703</v>
      </c>
      <c r="S25" s="288">
        <v>-28501.706355935967</v>
      </c>
      <c r="T25" s="288">
        <v>629688.36837639124</v>
      </c>
      <c r="U25" s="288">
        <v>134942.94114408849</v>
      </c>
      <c r="V25" s="288">
        <v>263882.27544524689</v>
      </c>
      <c r="W25" s="289">
        <f t="shared" si="1"/>
        <v>30223349.691926029</v>
      </c>
      <c r="X25" s="280"/>
      <c r="Y25" s="287" t="s">
        <v>19</v>
      </c>
      <c r="Z25" s="288">
        <f t="shared" si="6"/>
        <v>-44451.932951390743</v>
      </c>
      <c r="AA25" s="288">
        <f t="shared" si="6"/>
        <v>-6070.8787759793922</v>
      </c>
      <c r="AB25" s="288">
        <f t="shared" si="6"/>
        <v>0</v>
      </c>
      <c r="AC25" s="288">
        <f t="shared" si="6"/>
        <v>-1492.6928081919905</v>
      </c>
      <c r="AD25" s="288">
        <f t="shared" si="6"/>
        <v>-2516.3064716034569</v>
      </c>
      <c r="AE25" s="288">
        <f t="shared" si="6"/>
        <v>56.016155196495674</v>
      </c>
      <c r="AF25" s="288">
        <f t="shared" si="6"/>
        <v>-1237.5652505818289</v>
      </c>
      <c r="AG25" s="288">
        <f t="shared" si="6"/>
        <v>-265.2116557303234</v>
      </c>
      <c r="AH25" s="288">
        <f t="shared" si="6"/>
        <v>-95.74909472319996</v>
      </c>
      <c r="AI25" s="289">
        <f t="shared" si="3"/>
        <v>-56074.320853004436</v>
      </c>
      <c r="AJ25" s="280"/>
      <c r="AK25" s="287" t="s">
        <v>19</v>
      </c>
      <c r="AL25" s="288">
        <f t="shared" si="7"/>
        <v>-14817.310983796915</v>
      </c>
      <c r="AM25" s="288">
        <f t="shared" si="7"/>
        <v>-2023.6262586597975</v>
      </c>
      <c r="AN25" s="288">
        <f t="shared" si="7"/>
        <v>0</v>
      </c>
      <c r="AO25" s="288">
        <f t="shared" si="7"/>
        <v>-497.56426939733018</v>
      </c>
      <c r="AP25" s="288">
        <f t="shared" si="7"/>
        <v>-838.76882386781892</v>
      </c>
      <c r="AQ25" s="288">
        <f t="shared" si="7"/>
        <v>18.672051732165226</v>
      </c>
      <c r="AR25" s="288">
        <f t="shared" si="7"/>
        <v>-412.52175019394298</v>
      </c>
      <c r="AS25" s="288">
        <f t="shared" si="7"/>
        <v>-88.403885243441138</v>
      </c>
      <c r="AT25" s="288">
        <f t="shared" si="7"/>
        <v>-31.916364907733321</v>
      </c>
      <c r="AU25" s="289">
        <f t="shared" si="5"/>
        <v>-18691.440284334818</v>
      </c>
      <c r="AV25" s="281"/>
      <c r="AW25" s="281"/>
      <c r="AX25" s="281"/>
      <c r="AY25" s="281"/>
      <c r="AZ25" s="28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</row>
    <row r="26" spans="1:126">
      <c r="A26" s="287" t="s">
        <v>20</v>
      </c>
      <c r="B26" s="288">
        <v>309778045.72649455</v>
      </c>
      <c r="C26" s="288">
        <v>42306933.314278759</v>
      </c>
      <c r="D26" s="288">
        <v>5804285.7999638738</v>
      </c>
      <c r="E26" s="288">
        <v>10402325.169918614</v>
      </c>
      <c r="F26" s="288">
        <v>17535716.659939863</v>
      </c>
      <c r="G26" s="288">
        <v>-390367.16591954493</v>
      </c>
      <c r="H26" s="288">
        <v>8624384.1230369043</v>
      </c>
      <c r="I26" s="288">
        <v>1848215.4309436572</v>
      </c>
      <c r="J26" s="288">
        <v>10833065.869407613</v>
      </c>
      <c r="K26" s="289">
        <f t="shared" si="0"/>
        <v>406742604.92806435</v>
      </c>
      <c r="L26" s="280"/>
      <c r="M26" s="287" t="s">
        <v>20</v>
      </c>
      <c r="N26" s="288">
        <v>309170414.1102438</v>
      </c>
      <c r="O26" s="288">
        <v>42223947.994231045</v>
      </c>
      <c r="P26" s="288">
        <v>5804285.7999638738</v>
      </c>
      <c r="Q26" s="288">
        <v>10381920.942624392</v>
      </c>
      <c r="R26" s="288">
        <v>17501320.239653829</v>
      </c>
      <c r="S26" s="288">
        <v>-389601.45822905103</v>
      </c>
      <c r="T26" s="288">
        <v>8607467.3384676222</v>
      </c>
      <c r="U26" s="288">
        <v>1844590.1445653078</v>
      </c>
      <c r="V26" s="288">
        <v>10833027.744572947</v>
      </c>
      <c r="W26" s="289">
        <f t="shared" si="1"/>
        <v>405977372.8560937</v>
      </c>
      <c r="X26" s="280"/>
      <c r="Y26" s="287" t="s">
        <v>20</v>
      </c>
      <c r="Z26" s="288">
        <f t="shared" si="6"/>
        <v>-607631.6162507534</v>
      </c>
      <c r="AA26" s="288">
        <f t="shared" si="6"/>
        <v>-82985.320047713816</v>
      </c>
      <c r="AB26" s="288">
        <f t="shared" si="6"/>
        <v>0</v>
      </c>
      <c r="AC26" s="288">
        <f t="shared" si="6"/>
        <v>-20404.22729422152</v>
      </c>
      <c r="AD26" s="288">
        <f t="shared" si="6"/>
        <v>-34396.420286033303</v>
      </c>
      <c r="AE26" s="288">
        <f t="shared" si="6"/>
        <v>765.70769049390219</v>
      </c>
      <c r="AF26" s="288">
        <f t="shared" si="6"/>
        <v>-16916.784569282085</v>
      </c>
      <c r="AG26" s="288">
        <f t="shared" si="6"/>
        <v>-3625.2863783494104</v>
      </c>
      <c r="AH26" s="288">
        <f t="shared" si="6"/>
        <v>-38.124834666028619</v>
      </c>
      <c r="AI26" s="289">
        <f t="shared" si="3"/>
        <v>-765232.07197052566</v>
      </c>
      <c r="AJ26" s="280"/>
      <c r="AK26" s="287" t="s">
        <v>20</v>
      </c>
      <c r="AL26" s="288">
        <f t="shared" si="7"/>
        <v>-202543.87208358446</v>
      </c>
      <c r="AM26" s="288">
        <f t="shared" si="7"/>
        <v>-27661.773349237938</v>
      </c>
      <c r="AN26" s="288">
        <f t="shared" si="7"/>
        <v>0</v>
      </c>
      <c r="AO26" s="288">
        <f t="shared" si="7"/>
        <v>-6801.4090980738401</v>
      </c>
      <c r="AP26" s="288">
        <f t="shared" si="7"/>
        <v>-11465.473428677768</v>
      </c>
      <c r="AQ26" s="288">
        <f t="shared" si="7"/>
        <v>255.23589683130072</v>
      </c>
      <c r="AR26" s="288">
        <f t="shared" si="7"/>
        <v>-5638.9281897606952</v>
      </c>
      <c r="AS26" s="288">
        <f t="shared" si="7"/>
        <v>-1208.4287927831367</v>
      </c>
      <c r="AT26" s="288">
        <f t="shared" si="7"/>
        <v>-12.70827822200954</v>
      </c>
      <c r="AU26" s="289">
        <f t="shared" si="5"/>
        <v>-255077.35732350856</v>
      </c>
      <c r="AV26" s="281"/>
      <c r="AW26" s="281"/>
      <c r="AX26" s="281"/>
      <c r="AY26" s="281"/>
      <c r="AZ26" s="28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</row>
    <row r="27" spans="1:126">
      <c r="A27" s="287" t="s">
        <v>21</v>
      </c>
      <c r="B27" s="288">
        <v>45737557.435431592</v>
      </c>
      <c r="C27" s="288">
        <v>6246458.7761239856</v>
      </c>
      <c r="D27" s="288">
        <v>2771747.8081094362</v>
      </c>
      <c r="E27" s="288">
        <v>1535863.988700011</v>
      </c>
      <c r="F27" s="288">
        <v>2589082.276713639</v>
      </c>
      <c r="G27" s="288">
        <v>-57636.23639073399</v>
      </c>
      <c r="H27" s="288">
        <v>1273357.7140611671</v>
      </c>
      <c r="I27" s="288">
        <v>272882.02179592545</v>
      </c>
      <c r="J27" s="288">
        <v>590799.50115406979</v>
      </c>
      <c r="K27" s="289">
        <f t="shared" si="0"/>
        <v>60960113.285699107</v>
      </c>
      <c r="L27" s="280"/>
      <c r="M27" s="287" t="s">
        <v>21</v>
      </c>
      <c r="N27" s="288">
        <v>45647842.924247697</v>
      </c>
      <c r="O27" s="288">
        <v>6234206.3073182032</v>
      </c>
      <c r="P27" s="288">
        <v>2771747.8081094371</v>
      </c>
      <c r="Q27" s="288">
        <v>1532851.3816716259</v>
      </c>
      <c r="R27" s="288">
        <v>2584003.7752829893</v>
      </c>
      <c r="S27" s="288">
        <v>-57523.182544743759</v>
      </c>
      <c r="T27" s="288">
        <v>1270860.0147679655</v>
      </c>
      <c r="U27" s="288">
        <v>272346.7619663892</v>
      </c>
      <c r="V27" s="288">
        <v>590846.06652674859</v>
      </c>
      <c r="W27" s="289">
        <f t="shared" si="1"/>
        <v>60847181.857346311</v>
      </c>
      <c r="X27" s="280"/>
      <c r="Y27" s="287" t="s">
        <v>21</v>
      </c>
      <c r="Z27" s="288">
        <f t="shared" si="6"/>
        <v>-89714.511183895171</v>
      </c>
      <c r="AA27" s="288">
        <f t="shared" si="6"/>
        <v>-12252.468805782497</v>
      </c>
      <c r="AB27" s="288">
        <f t="shared" si="6"/>
        <v>0</v>
      </c>
      <c r="AC27" s="288">
        <f t="shared" si="6"/>
        <v>-3012.6070283851586</v>
      </c>
      <c r="AD27" s="288">
        <f t="shared" si="6"/>
        <v>-5078.501430649776</v>
      </c>
      <c r="AE27" s="288">
        <f t="shared" si="6"/>
        <v>113.05384599023091</v>
      </c>
      <c r="AF27" s="288">
        <f t="shared" si="6"/>
        <v>-2497.6992932015564</v>
      </c>
      <c r="AG27" s="288">
        <f t="shared" si="6"/>
        <v>-535.25982953625498</v>
      </c>
      <c r="AH27" s="288">
        <f t="shared" si="6"/>
        <v>46.565372678800486</v>
      </c>
      <c r="AI27" s="289">
        <f t="shared" si="3"/>
        <v>-112931.42835278138</v>
      </c>
      <c r="AJ27" s="280"/>
      <c r="AK27" s="287" t="s">
        <v>21</v>
      </c>
      <c r="AL27" s="288">
        <f t="shared" si="7"/>
        <v>-29904.837061298389</v>
      </c>
      <c r="AM27" s="288">
        <f t="shared" si="7"/>
        <v>-4084.1562685941658</v>
      </c>
      <c r="AN27" s="288">
        <f t="shared" si="7"/>
        <v>0</v>
      </c>
      <c r="AO27" s="288">
        <f t="shared" si="7"/>
        <v>-1004.2023427950529</v>
      </c>
      <c r="AP27" s="288">
        <f t="shared" si="7"/>
        <v>-1692.8338102165919</v>
      </c>
      <c r="AQ27" s="288">
        <f t="shared" si="7"/>
        <v>37.684615330076973</v>
      </c>
      <c r="AR27" s="288">
        <f t="shared" si="7"/>
        <v>-832.56643106718548</v>
      </c>
      <c r="AS27" s="288">
        <f t="shared" si="7"/>
        <v>-178.41994317875165</v>
      </c>
      <c r="AT27" s="288">
        <f t="shared" si="7"/>
        <v>15.521790892933495</v>
      </c>
      <c r="AU27" s="289">
        <f t="shared" si="5"/>
        <v>-37643.809450927125</v>
      </c>
      <c r="AV27" s="281"/>
      <c r="AW27" s="281"/>
      <c r="AX27" s="281"/>
      <c r="AY27" s="281"/>
      <c r="AZ27" s="28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</row>
    <row r="28" spans="1:126">
      <c r="A28" s="287" t="s">
        <v>22</v>
      </c>
      <c r="B28" s="288">
        <v>7336323.3587389439</v>
      </c>
      <c r="C28" s="288">
        <v>1001934.6025063011</v>
      </c>
      <c r="D28" s="288">
        <v>2532695.8485559281</v>
      </c>
      <c r="E28" s="288">
        <v>246353.22671204054</v>
      </c>
      <c r="F28" s="288">
        <v>415289.88099475746</v>
      </c>
      <c r="G28" s="288">
        <v>-9244.8764440485957</v>
      </c>
      <c r="H28" s="288">
        <v>204247.11037281068</v>
      </c>
      <c r="I28" s="288">
        <v>43770.390526593852</v>
      </c>
      <c r="J28" s="288">
        <v>106741.61200047261</v>
      </c>
      <c r="K28" s="289">
        <f t="shared" si="0"/>
        <v>11878111.153963801</v>
      </c>
      <c r="L28" s="280"/>
      <c r="M28" s="287" t="s">
        <v>22</v>
      </c>
      <c r="N28" s="288">
        <v>7432605.8181203809</v>
      </c>
      <c r="O28" s="288">
        <v>1015084.0675654928</v>
      </c>
      <c r="P28" s="288">
        <v>2532695.8485559281</v>
      </c>
      <c r="Q28" s="288">
        <v>249586.3849828158</v>
      </c>
      <c r="R28" s="288">
        <v>420740.17661875969</v>
      </c>
      <c r="S28" s="288">
        <v>-9366.2068976265746</v>
      </c>
      <c r="T28" s="288">
        <v>206927.66480677261</v>
      </c>
      <c r="U28" s="288">
        <v>44344.836422979592</v>
      </c>
      <c r="V28" s="288">
        <v>106746.82463545035</v>
      </c>
      <c r="W28" s="289">
        <f t="shared" si="1"/>
        <v>11999365.414810954</v>
      </c>
      <c r="X28" s="280"/>
      <c r="Y28" s="287" t="s">
        <v>22</v>
      </c>
      <c r="Z28" s="288">
        <f t="shared" si="6"/>
        <v>96282.459381436929</v>
      </c>
      <c r="AA28" s="288">
        <f t="shared" si="6"/>
        <v>13149.465059191687</v>
      </c>
      <c r="AB28" s="288">
        <f t="shared" si="6"/>
        <v>0</v>
      </c>
      <c r="AC28" s="288">
        <f t="shared" si="6"/>
        <v>3233.1582707752532</v>
      </c>
      <c r="AD28" s="288">
        <f t="shared" si="6"/>
        <v>5450.2956240022322</v>
      </c>
      <c r="AE28" s="288">
        <f t="shared" si="6"/>
        <v>-121.33045357797891</v>
      </c>
      <c r="AF28" s="288">
        <f t="shared" si="6"/>
        <v>2680.5544339619228</v>
      </c>
      <c r="AG28" s="288">
        <f t="shared" si="6"/>
        <v>574.44589638573962</v>
      </c>
      <c r="AH28" s="288">
        <f t="shared" si="6"/>
        <v>5.2126349777390715</v>
      </c>
      <c r="AI28" s="289">
        <f t="shared" si="3"/>
        <v>121254.26084715352</v>
      </c>
      <c r="AJ28" s="280"/>
      <c r="AK28" s="287" t="s">
        <v>22</v>
      </c>
      <c r="AL28" s="288">
        <f t="shared" si="7"/>
        <v>32094.153127145644</v>
      </c>
      <c r="AM28" s="288">
        <f t="shared" si="7"/>
        <v>4383.1550197305623</v>
      </c>
      <c r="AN28" s="288">
        <f t="shared" si="7"/>
        <v>0</v>
      </c>
      <c r="AO28" s="288">
        <f t="shared" si="7"/>
        <v>1077.7194235917511</v>
      </c>
      <c r="AP28" s="288">
        <f t="shared" si="7"/>
        <v>1816.765208000744</v>
      </c>
      <c r="AQ28" s="288">
        <f t="shared" si="7"/>
        <v>-40.443484525992972</v>
      </c>
      <c r="AR28" s="288">
        <f t="shared" si="7"/>
        <v>893.51814465397422</v>
      </c>
      <c r="AS28" s="288">
        <f t="shared" si="7"/>
        <v>191.48196546191321</v>
      </c>
      <c r="AT28" s="288">
        <f t="shared" si="7"/>
        <v>1.7375449925796904</v>
      </c>
      <c r="AU28" s="289">
        <f t="shared" si="5"/>
        <v>40418.086949051176</v>
      </c>
      <c r="AV28" s="281"/>
      <c r="AW28" s="281"/>
      <c r="AX28" s="281"/>
      <c r="AY28" s="281"/>
      <c r="AZ28" s="28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</row>
    <row r="29" spans="1:126">
      <c r="A29" s="287" t="s">
        <v>23</v>
      </c>
      <c r="B29" s="288">
        <v>33974452.224007308</v>
      </c>
      <c r="C29" s="288">
        <v>4639950.7791435914</v>
      </c>
      <c r="D29" s="288">
        <v>742581.96852709167</v>
      </c>
      <c r="E29" s="288">
        <v>1140859.7361222301</v>
      </c>
      <c r="F29" s="288">
        <v>1923203.9716683566</v>
      </c>
      <c r="G29" s="288">
        <v>-42812.945627735964</v>
      </c>
      <c r="H29" s="288">
        <v>945866.66289548564</v>
      </c>
      <c r="I29" s="288">
        <v>202700.3130935496</v>
      </c>
      <c r="J29" s="288">
        <v>369737.01413112355</v>
      </c>
      <c r="K29" s="289">
        <f t="shared" si="0"/>
        <v>43896539.723961003</v>
      </c>
      <c r="L29" s="280"/>
      <c r="M29" s="287" t="s">
        <v>23</v>
      </c>
      <c r="N29" s="288">
        <v>33953601.823911689</v>
      </c>
      <c r="O29" s="288">
        <v>4637103.2032789011</v>
      </c>
      <c r="P29" s="288">
        <v>742581.96852709178</v>
      </c>
      <c r="Q29" s="288">
        <v>1140159.5811412376</v>
      </c>
      <c r="R29" s="288">
        <v>1922023.6856107509</v>
      </c>
      <c r="S29" s="288">
        <v>-42786.670971717227</v>
      </c>
      <c r="T29" s="288">
        <v>945286.17676348123</v>
      </c>
      <c r="U29" s="288">
        <v>202575.91424821597</v>
      </c>
      <c r="V29" s="288">
        <v>369592.58673603728</v>
      </c>
      <c r="W29" s="289">
        <f t="shared" si="1"/>
        <v>43870138.269245692</v>
      </c>
      <c r="X29" s="280"/>
      <c r="Y29" s="287" t="s">
        <v>23</v>
      </c>
      <c r="Z29" s="288">
        <f t="shared" si="6"/>
        <v>-20850.400095619261</v>
      </c>
      <c r="AA29" s="288">
        <f t="shared" si="6"/>
        <v>-2847.575864690356</v>
      </c>
      <c r="AB29" s="288">
        <f t="shared" si="6"/>
        <v>0</v>
      </c>
      <c r="AC29" s="288">
        <f t="shared" si="6"/>
        <v>-700.15498099243268</v>
      </c>
      <c r="AD29" s="288">
        <f t="shared" si="6"/>
        <v>-1180.286057605641</v>
      </c>
      <c r="AE29" s="288">
        <f t="shared" si="6"/>
        <v>26.274656018737005</v>
      </c>
      <c r="AF29" s="288">
        <f t="shared" si="6"/>
        <v>-580.48613200441469</v>
      </c>
      <c r="AG29" s="288">
        <f t="shared" si="6"/>
        <v>-124.39884533363511</v>
      </c>
      <c r="AH29" s="288">
        <f t="shared" si="6"/>
        <v>-144.42739508626983</v>
      </c>
      <c r="AI29" s="289">
        <f t="shared" si="3"/>
        <v>-26401.454715313273</v>
      </c>
      <c r="AJ29" s="280"/>
      <c r="AK29" s="287" t="s">
        <v>23</v>
      </c>
      <c r="AL29" s="288">
        <f t="shared" si="7"/>
        <v>-6950.1333652064204</v>
      </c>
      <c r="AM29" s="288">
        <f t="shared" si="7"/>
        <v>-949.19195489678532</v>
      </c>
      <c r="AN29" s="288">
        <f t="shared" si="7"/>
        <v>0</v>
      </c>
      <c r="AO29" s="288">
        <f t="shared" si="7"/>
        <v>-233.38499366414422</v>
      </c>
      <c r="AP29" s="288">
        <f t="shared" si="7"/>
        <v>-393.42868586854701</v>
      </c>
      <c r="AQ29" s="288">
        <f t="shared" si="7"/>
        <v>8.758218672912335</v>
      </c>
      <c r="AR29" s="288">
        <f t="shared" si="7"/>
        <v>-193.49537733480489</v>
      </c>
      <c r="AS29" s="288">
        <f t="shared" si="7"/>
        <v>-41.466281777878372</v>
      </c>
      <c r="AT29" s="288">
        <f t="shared" si="7"/>
        <v>-48.142465028756611</v>
      </c>
      <c r="AU29" s="289">
        <f t="shared" si="5"/>
        <v>-8800.4849051044257</v>
      </c>
      <c r="AV29" s="281"/>
      <c r="AW29" s="281"/>
      <c r="AX29" s="281"/>
      <c r="AY29" s="281"/>
      <c r="AZ29" s="28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</row>
    <row r="30" spans="1:126">
      <c r="A30" s="287" t="s">
        <v>24</v>
      </c>
      <c r="B30" s="288">
        <v>33103835.297654547</v>
      </c>
      <c r="C30" s="288">
        <v>4521049.0921014789</v>
      </c>
      <c r="D30" s="288">
        <v>8977939.8788484875</v>
      </c>
      <c r="E30" s="288">
        <v>1111624.4804567834</v>
      </c>
      <c r="F30" s="288">
        <v>1873920.6478483423</v>
      </c>
      <c r="G30" s="288">
        <v>-41715.836691739954</v>
      </c>
      <c r="H30" s="288">
        <v>921628.22863435233</v>
      </c>
      <c r="I30" s="288">
        <v>197505.98877029979</v>
      </c>
      <c r="J30" s="288">
        <v>2236168.6326141865</v>
      </c>
      <c r="K30" s="289">
        <f t="shared" si="0"/>
        <v>52901956.410236739</v>
      </c>
      <c r="L30" s="280"/>
      <c r="M30" s="287" t="s">
        <v>24</v>
      </c>
      <c r="N30" s="288">
        <v>33767565.07215707</v>
      </c>
      <c r="O30" s="288">
        <v>4611695.8364268392</v>
      </c>
      <c r="P30" s="288">
        <v>8977939.8788484912</v>
      </c>
      <c r="Q30" s="288">
        <v>1133912.4799925152</v>
      </c>
      <c r="R30" s="288">
        <v>1911492.6366480852</v>
      </c>
      <c r="S30" s="288">
        <v>-42552.236541836908</v>
      </c>
      <c r="T30" s="288">
        <v>940106.81550703337</v>
      </c>
      <c r="U30" s="288">
        <v>201465.97117749526</v>
      </c>
      <c r="V30" s="288">
        <v>2236164.4981254213</v>
      </c>
      <c r="W30" s="289">
        <f t="shared" si="1"/>
        <v>53737790.952341117</v>
      </c>
      <c r="X30" s="280"/>
      <c r="Y30" s="287" t="s">
        <v>24</v>
      </c>
      <c r="Z30" s="288">
        <f t="shared" si="6"/>
        <v>663729.77450252324</v>
      </c>
      <c r="AA30" s="288">
        <f t="shared" si="6"/>
        <v>90646.744325360283</v>
      </c>
      <c r="AB30" s="288">
        <f t="shared" si="6"/>
        <v>0</v>
      </c>
      <c r="AC30" s="288">
        <f t="shared" si="6"/>
        <v>22287.999535731738</v>
      </c>
      <c r="AD30" s="288">
        <f t="shared" si="6"/>
        <v>37571.988799742889</v>
      </c>
      <c r="AE30" s="288">
        <f t="shared" si="6"/>
        <v>-836.39985009695374</v>
      </c>
      <c r="AF30" s="288">
        <f t="shared" si="6"/>
        <v>18478.586872681044</v>
      </c>
      <c r="AG30" s="288">
        <f t="shared" si="6"/>
        <v>3959.9824071954645</v>
      </c>
      <c r="AH30" s="288">
        <f t="shared" si="6"/>
        <v>-4.1344887651503086</v>
      </c>
      <c r="AI30" s="289">
        <f t="shared" si="3"/>
        <v>835834.54210437264</v>
      </c>
      <c r="AJ30" s="280"/>
      <c r="AK30" s="287" t="s">
        <v>24</v>
      </c>
      <c r="AL30" s="288">
        <f t="shared" si="7"/>
        <v>221243.25816750774</v>
      </c>
      <c r="AM30" s="288">
        <f t="shared" si="7"/>
        <v>30215.581441786762</v>
      </c>
      <c r="AN30" s="288">
        <f t="shared" si="7"/>
        <v>0</v>
      </c>
      <c r="AO30" s="288">
        <f t="shared" si="7"/>
        <v>7429.3331785772461</v>
      </c>
      <c r="AP30" s="288">
        <f t="shared" si="7"/>
        <v>12523.996266580963</v>
      </c>
      <c r="AQ30" s="288">
        <f t="shared" si="7"/>
        <v>-278.79995003231789</v>
      </c>
      <c r="AR30" s="288">
        <f t="shared" si="7"/>
        <v>6159.5289575603483</v>
      </c>
      <c r="AS30" s="288">
        <f t="shared" si="7"/>
        <v>1319.9941357318214</v>
      </c>
      <c r="AT30" s="288">
        <f t="shared" si="7"/>
        <v>-1.3781629217167695</v>
      </c>
      <c r="AU30" s="289">
        <f t="shared" si="5"/>
        <v>278611.51403479086</v>
      </c>
      <c r="AV30" s="281"/>
      <c r="AW30" s="281"/>
      <c r="AX30" s="281"/>
      <c r="AY30" s="281"/>
      <c r="AZ30" s="28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</row>
    <row r="31" spans="1:126">
      <c r="A31" s="287" t="s">
        <v>25</v>
      </c>
      <c r="B31" s="288">
        <v>529817920.85981774</v>
      </c>
      <c r="C31" s="288">
        <v>72358166.615578979</v>
      </c>
      <c r="D31" s="288">
        <v>8991338.7055641264</v>
      </c>
      <c r="E31" s="288">
        <v>17791248.830138315</v>
      </c>
      <c r="F31" s="288">
        <v>29991592.59258505</v>
      </c>
      <c r="G31" s="288">
        <v>-667650.67141665332</v>
      </c>
      <c r="H31" s="288">
        <v>14750410.262443688</v>
      </c>
      <c r="I31" s="288">
        <v>3161029.8742350494</v>
      </c>
      <c r="J31" s="288">
        <v>15775410.726819199</v>
      </c>
      <c r="K31" s="289">
        <f t="shared" si="0"/>
        <v>691969467.79576552</v>
      </c>
      <c r="L31" s="280"/>
      <c r="M31" s="287" t="s">
        <v>25</v>
      </c>
      <c r="N31" s="288">
        <v>528778679.62238371</v>
      </c>
      <c r="O31" s="288">
        <v>72216235.609375939</v>
      </c>
      <c r="P31" s="288">
        <v>8991338.7055641282</v>
      </c>
      <c r="Q31" s="288">
        <v>17756351.181867529</v>
      </c>
      <c r="R31" s="288">
        <v>29932763.892061003</v>
      </c>
      <c r="S31" s="288">
        <v>-666341.07035821653</v>
      </c>
      <c r="T31" s="288">
        <v>14721477.238455139</v>
      </c>
      <c r="U31" s="288">
        <v>3154829.493936975</v>
      </c>
      <c r="V31" s="288">
        <v>15775426.840504669</v>
      </c>
      <c r="W31" s="289">
        <f t="shared" si="1"/>
        <v>690660761.51379097</v>
      </c>
      <c r="X31" s="280"/>
      <c r="Y31" s="287" t="s">
        <v>25</v>
      </c>
      <c r="Z31" s="288">
        <f t="shared" si="6"/>
        <v>-1039241.2374340296</v>
      </c>
      <c r="AA31" s="288">
        <f t="shared" si="6"/>
        <v>-141931.00620304048</v>
      </c>
      <c r="AB31" s="288">
        <f t="shared" si="6"/>
        <v>0</v>
      </c>
      <c r="AC31" s="288">
        <f t="shared" si="6"/>
        <v>-34897.648270785809</v>
      </c>
      <c r="AD31" s="288">
        <f t="shared" si="6"/>
        <v>-58828.700524047017</v>
      </c>
      <c r="AE31" s="288">
        <f t="shared" si="6"/>
        <v>1309.6010584367905</v>
      </c>
      <c r="AF31" s="288">
        <f t="shared" si="6"/>
        <v>-28933.023988548666</v>
      </c>
      <c r="AG31" s="288">
        <f t="shared" si="6"/>
        <v>-6200.3802980743349</v>
      </c>
      <c r="AH31" s="288">
        <f t="shared" si="6"/>
        <v>16.113685470074415</v>
      </c>
      <c r="AI31" s="289">
        <f t="shared" si="3"/>
        <v>-1308706.281974619</v>
      </c>
      <c r="AJ31" s="280"/>
      <c r="AK31" s="287" t="s">
        <v>25</v>
      </c>
      <c r="AL31" s="288">
        <f t="shared" si="7"/>
        <v>-346413.74581134319</v>
      </c>
      <c r="AM31" s="288">
        <f t="shared" si="7"/>
        <v>-47310.335401013494</v>
      </c>
      <c r="AN31" s="288">
        <f t="shared" si="7"/>
        <v>0</v>
      </c>
      <c r="AO31" s="288">
        <f t="shared" si="7"/>
        <v>-11632.54942359527</v>
      </c>
      <c r="AP31" s="288">
        <f t="shared" si="7"/>
        <v>-19609.566841349006</v>
      </c>
      <c r="AQ31" s="288">
        <f t="shared" si="7"/>
        <v>436.53368614559685</v>
      </c>
      <c r="AR31" s="288">
        <f t="shared" si="7"/>
        <v>-9644.3413295162227</v>
      </c>
      <c r="AS31" s="288">
        <f t="shared" si="7"/>
        <v>-2066.7934326914451</v>
      </c>
      <c r="AT31" s="288">
        <f t="shared" si="7"/>
        <v>5.3712284900248051</v>
      </c>
      <c r="AU31" s="289">
        <f t="shared" si="5"/>
        <v>-436235.42732487293</v>
      </c>
      <c r="AV31" s="281"/>
      <c r="AW31" s="281"/>
      <c r="AX31" s="281"/>
      <c r="AY31" s="281"/>
      <c r="AZ31" s="28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</row>
    <row r="32" spans="1:126">
      <c r="A32" s="287" t="s">
        <v>26</v>
      </c>
      <c r="B32" s="288">
        <v>13642594.211643737</v>
      </c>
      <c r="C32" s="288">
        <v>1863193.1200682004</v>
      </c>
      <c r="D32" s="288">
        <v>2664683.4726971858</v>
      </c>
      <c r="E32" s="288">
        <v>458117.36211953912</v>
      </c>
      <c r="F32" s="288">
        <v>772271.21128248272</v>
      </c>
      <c r="G32" s="288">
        <v>-17191.731020511979</v>
      </c>
      <c r="H32" s="288">
        <v>379817.01588955551</v>
      </c>
      <c r="I32" s="288">
        <v>81395.223089258594</v>
      </c>
      <c r="J32" s="288">
        <v>70492.738330342487</v>
      </c>
      <c r="K32" s="289">
        <f t="shared" si="0"/>
        <v>19915372.624099795</v>
      </c>
      <c r="L32" s="280"/>
      <c r="M32" s="287" t="s">
        <v>26</v>
      </c>
      <c r="N32" s="288">
        <v>13615834.17591805</v>
      </c>
      <c r="O32" s="288">
        <v>1859538.4548569222</v>
      </c>
      <c r="P32" s="288">
        <v>2664683.4726971872</v>
      </c>
      <c r="Q32" s="288">
        <v>457218.76198625856</v>
      </c>
      <c r="R32" s="288">
        <v>770756.39636654814</v>
      </c>
      <c r="S32" s="288">
        <v>-17158.009330255831</v>
      </c>
      <c r="T32" s="288">
        <v>379072.00238576357</v>
      </c>
      <c r="U32" s="288">
        <v>81235.565839033428</v>
      </c>
      <c r="V32" s="288">
        <v>70488.826941994499</v>
      </c>
      <c r="W32" s="289">
        <f t="shared" si="1"/>
        <v>19881669.647661503</v>
      </c>
      <c r="X32" s="280"/>
      <c r="Y32" s="287" t="s">
        <v>26</v>
      </c>
      <c r="Z32" s="288">
        <f t="shared" si="6"/>
        <v>-26760.035725686699</v>
      </c>
      <c r="AA32" s="288">
        <f t="shared" si="6"/>
        <v>-3654.6652112782467</v>
      </c>
      <c r="AB32" s="288">
        <f t="shared" si="6"/>
        <v>0</v>
      </c>
      <c r="AC32" s="288">
        <f t="shared" si="6"/>
        <v>-898.60013328056084</v>
      </c>
      <c r="AD32" s="288">
        <f t="shared" si="6"/>
        <v>-1514.8149159345776</v>
      </c>
      <c r="AE32" s="288">
        <f t="shared" si="6"/>
        <v>33.721690256148577</v>
      </c>
      <c r="AF32" s="288">
        <f t="shared" si="6"/>
        <v>-745.013503791939</v>
      </c>
      <c r="AG32" s="288">
        <f t="shared" si="6"/>
        <v>-159.65725022516563</v>
      </c>
      <c r="AH32" s="288">
        <f t="shared" si="6"/>
        <v>-3.9113883479876677</v>
      </c>
      <c r="AI32" s="289">
        <f t="shared" si="3"/>
        <v>-33702.976438289028</v>
      </c>
      <c r="AJ32" s="280"/>
      <c r="AK32" s="287" t="s">
        <v>26</v>
      </c>
      <c r="AL32" s="288">
        <f t="shared" si="7"/>
        <v>-8920.0119085622337</v>
      </c>
      <c r="AM32" s="288">
        <f t="shared" si="7"/>
        <v>-1218.221737092749</v>
      </c>
      <c r="AN32" s="288">
        <f t="shared" si="7"/>
        <v>0</v>
      </c>
      <c r="AO32" s="288">
        <f t="shared" si="7"/>
        <v>-299.53337776018697</v>
      </c>
      <c r="AP32" s="288">
        <f t="shared" si="7"/>
        <v>-504.93830531152588</v>
      </c>
      <c r="AQ32" s="288">
        <f t="shared" si="7"/>
        <v>11.240563418716192</v>
      </c>
      <c r="AR32" s="288">
        <f t="shared" si="7"/>
        <v>-248.33783459731299</v>
      </c>
      <c r="AS32" s="288">
        <f t="shared" si="7"/>
        <v>-53.219083408388542</v>
      </c>
      <c r="AT32" s="288">
        <f t="shared" si="7"/>
        <v>-1.3037961159958893</v>
      </c>
      <c r="AU32" s="289">
        <f t="shared" si="5"/>
        <v>-11234.325479429674</v>
      </c>
      <c r="AV32" s="281"/>
      <c r="AW32" s="281"/>
      <c r="AX32" s="281"/>
      <c r="AY32" s="281"/>
      <c r="AZ32" s="28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</row>
    <row r="33" spans="1:126">
      <c r="A33" s="287" t="s">
        <v>27</v>
      </c>
      <c r="B33" s="288">
        <v>23483615.795053542</v>
      </c>
      <c r="C33" s="288">
        <v>3207198.7706212723</v>
      </c>
      <c r="D33" s="288">
        <v>2938328.262369677</v>
      </c>
      <c r="E33" s="288">
        <v>788578.18052498205</v>
      </c>
      <c r="F33" s="288">
        <v>1329345.4407564134</v>
      </c>
      <c r="G33" s="288">
        <v>-29592.905856060352</v>
      </c>
      <c r="H33" s="288">
        <v>653796.24543559575</v>
      </c>
      <c r="I33" s="288">
        <v>140109.28690889481</v>
      </c>
      <c r="J33" s="288">
        <v>374515.50326106977</v>
      </c>
      <c r="K33" s="289">
        <f t="shared" si="0"/>
        <v>32885894.579075389</v>
      </c>
      <c r="L33" s="280"/>
      <c r="M33" s="287" t="s">
        <v>27</v>
      </c>
      <c r="N33" s="288">
        <v>23437552.532605436</v>
      </c>
      <c r="O33" s="288">
        <v>3200907.8297379059</v>
      </c>
      <c r="P33" s="288">
        <v>2938328.2623696784</v>
      </c>
      <c r="Q33" s="288">
        <v>787031.37938467308</v>
      </c>
      <c r="R33" s="288">
        <v>1326737.9211795239</v>
      </c>
      <c r="S33" s="288">
        <v>-29534.859182117703</v>
      </c>
      <c r="T33" s="288">
        <v>652513.8199222543</v>
      </c>
      <c r="U33" s="288">
        <v>139834.46164729004</v>
      </c>
      <c r="V33" s="288">
        <v>374529.88653223973</v>
      </c>
      <c r="W33" s="289">
        <f t="shared" si="1"/>
        <v>32827901.234196883</v>
      </c>
      <c r="X33" s="280"/>
      <c r="Y33" s="287" t="s">
        <v>27</v>
      </c>
      <c r="Z33" s="288">
        <f t="shared" si="6"/>
        <v>-46063.262448105961</v>
      </c>
      <c r="AA33" s="288">
        <f t="shared" si="6"/>
        <v>-6290.9408833663911</v>
      </c>
      <c r="AB33" s="288">
        <f t="shared" si="6"/>
        <v>0</v>
      </c>
      <c r="AC33" s="288">
        <f t="shared" si="6"/>
        <v>-1546.8011403089622</v>
      </c>
      <c r="AD33" s="288">
        <f t="shared" si="6"/>
        <v>-2607.5195768894628</v>
      </c>
      <c r="AE33" s="288">
        <f t="shared" si="6"/>
        <v>58.04667394264834</v>
      </c>
      <c r="AF33" s="288">
        <f t="shared" si="6"/>
        <v>-1282.4255133414408</v>
      </c>
      <c r="AG33" s="288">
        <f t="shared" si="6"/>
        <v>-274.82526160476846</v>
      </c>
      <c r="AH33" s="288">
        <f t="shared" si="6"/>
        <v>14.383271169965155</v>
      </c>
      <c r="AI33" s="289">
        <f t="shared" si="3"/>
        <v>-57993.344878504373</v>
      </c>
      <c r="AJ33" s="280"/>
      <c r="AK33" s="287" t="s">
        <v>27</v>
      </c>
      <c r="AL33" s="288">
        <f t="shared" si="7"/>
        <v>-15354.420816035321</v>
      </c>
      <c r="AM33" s="288">
        <f t="shared" si="7"/>
        <v>-2096.9802944554635</v>
      </c>
      <c r="AN33" s="288">
        <f t="shared" si="7"/>
        <v>0</v>
      </c>
      <c r="AO33" s="288">
        <f t="shared" si="7"/>
        <v>-515.6003801029874</v>
      </c>
      <c r="AP33" s="288">
        <f t="shared" si="7"/>
        <v>-869.17319229648763</v>
      </c>
      <c r="AQ33" s="288">
        <f t="shared" si="7"/>
        <v>19.348891314216115</v>
      </c>
      <c r="AR33" s="288">
        <f t="shared" si="7"/>
        <v>-427.47517111381359</v>
      </c>
      <c r="AS33" s="288">
        <f t="shared" si="7"/>
        <v>-91.608420534922814</v>
      </c>
      <c r="AT33" s="288">
        <f t="shared" si="7"/>
        <v>4.7944237233217182</v>
      </c>
      <c r="AU33" s="289">
        <f t="shared" si="5"/>
        <v>-19331.114959501454</v>
      </c>
      <c r="AV33" s="281"/>
      <c r="AW33" s="281"/>
      <c r="AX33" s="281"/>
      <c r="AY33" s="281"/>
      <c r="AZ33" s="28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</row>
    <row r="34" spans="1:126">
      <c r="A34" s="287" t="s">
        <v>28</v>
      </c>
      <c r="B34" s="288">
        <v>13477807.692238618</v>
      </c>
      <c r="C34" s="288">
        <v>1840687.9348759619</v>
      </c>
      <c r="D34" s="288">
        <v>6259760.0753163332</v>
      </c>
      <c r="E34" s="288">
        <v>452583.84229100798</v>
      </c>
      <c r="F34" s="288">
        <v>762943.08182486077</v>
      </c>
      <c r="G34" s="288">
        <v>-16984.075095731827</v>
      </c>
      <c r="H34" s="288">
        <v>375229.27230587101</v>
      </c>
      <c r="I34" s="288">
        <v>80412.064365851373</v>
      </c>
      <c r="J34" s="288">
        <v>61602.918970232902</v>
      </c>
      <c r="K34" s="289">
        <f t="shared" si="0"/>
        <v>23294042.807093009</v>
      </c>
      <c r="L34" s="280"/>
      <c r="M34" s="287" t="s">
        <v>28</v>
      </c>
      <c r="N34" s="288">
        <v>13451370.886323769</v>
      </c>
      <c r="O34" s="288">
        <v>1837077.4137292518</v>
      </c>
      <c r="P34" s="288">
        <v>6259760.0753163332</v>
      </c>
      <c r="Q34" s="288">
        <v>451696.09619223169</v>
      </c>
      <c r="R34" s="288">
        <v>761446.56409446639</v>
      </c>
      <c r="S34" s="288">
        <v>-16950.760723899111</v>
      </c>
      <c r="T34" s="288">
        <v>374493.25769043533</v>
      </c>
      <c r="U34" s="288">
        <v>80254.335587744805</v>
      </c>
      <c r="V34" s="288">
        <v>61592.517799239926</v>
      </c>
      <c r="W34" s="289">
        <f t="shared" si="1"/>
        <v>23260740.386009574</v>
      </c>
      <c r="X34" s="280"/>
      <c r="Y34" s="287" t="s">
        <v>28</v>
      </c>
      <c r="Z34" s="288">
        <f t="shared" si="6"/>
        <v>-26436.805914849043</v>
      </c>
      <c r="AA34" s="288">
        <f t="shared" si="6"/>
        <v>-3610.5211467100307</v>
      </c>
      <c r="AB34" s="288">
        <f t="shared" si="6"/>
        <v>0</v>
      </c>
      <c r="AC34" s="288">
        <f t="shared" si="6"/>
        <v>-887.74609877628973</v>
      </c>
      <c r="AD34" s="288">
        <f t="shared" si="6"/>
        <v>-1496.5177303943783</v>
      </c>
      <c r="AE34" s="288">
        <f t="shared" si="6"/>
        <v>33.314371832715551</v>
      </c>
      <c r="AF34" s="288">
        <f t="shared" si="6"/>
        <v>-736.01461543567711</v>
      </c>
      <c r="AG34" s="288">
        <f t="shared" si="6"/>
        <v>-157.72877810656792</v>
      </c>
      <c r="AH34" s="288">
        <f t="shared" si="6"/>
        <v>-10.401170992976404</v>
      </c>
      <c r="AI34" s="289">
        <f t="shared" si="3"/>
        <v>-33302.421083432244</v>
      </c>
      <c r="AJ34" s="280"/>
      <c r="AK34" s="287" t="s">
        <v>28</v>
      </c>
      <c r="AL34" s="288">
        <f t="shared" si="7"/>
        <v>-8812.2686382830143</v>
      </c>
      <c r="AM34" s="288">
        <f t="shared" si="7"/>
        <v>-1203.5070489033435</v>
      </c>
      <c r="AN34" s="288">
        <f t="shared" si="7"/>
        <v>0</v>
      </c>
      <c r="AO34" s="288">
        <f t="shared" si="7"/>
        <v>-295.91536625876324</v>
      </c>
      <c r="AP34" s="288">
        <f t="shared" si="7"/>
        <v>-498.83924346479279</v>
      </c>
      <c r="AQ34" s="288">
        <f t="shared" si="7"/>
        <v>11.104790610905184</v>
      </c>
      <c r="AR34" s="288">
        <f t="shared" si="7"/>
        <v>-245.33820514522571</v>
      </c>
      <c r="AS34" s="288">
        <f t="shared" si="7"/>
        <v>-52.576259368855972</v>
      </c>
      <c r="AT34" s="288">
        <f t="shared" si="7"/>
        <v>-3.4670569976588013</v>
      </c>
      <c r="AU34" s="289">
        <f t="shared" si="5"/>
        <v>-11100.80702781075</v>
      </c>
      <c r="AV34" s="281"/>
      <c r="AW34" s="281"/>
      <c r="AX34" s="281"/>
      <c r="AY34" s="281"/>
      <c r="AZ34" s="28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</row>
    <row r="35" spans="1:126">
      <c r="A35" s="287" t="s">
        <v>29</v>
      </c>
      <c r="B35" s="288">
        <v>18800053.460165154</v>
      </c>
      <c r="C35" s="288">
        <v>2567556.4134274493</v>
      </c>
      <c r="D35" s="288">
        <v>4855245.6789387111</v>
      </c>
      <c r="E35" s="288">
        <v>631304.48397610697</v>
      </c>
      <c r="F35" s="288">
        <v>1064221.3520846099</v>
      </c>
      <c r="G35" s="288">
        <v>-23690.909312728374</v>
      </c>
      <c r="H35" s="288">
        <v>523403.40063106688</v>
      </c>
      <c r="I35" s="288">
        <v>112165.95038604166</v>
      </c>
      <c r="J35" s="288">
        <v>218560.86541275476</v>
      </c>
      <c r="K35" s="289">
        <f t="shared" si="0"/>
        <v>28748820.695709165</v>
      </c>
      <c r="L35" s="280"/>
      <c r="M35" s="287" t="s">
        <v>29</v>
      </c>
      <c r="N35" s="288">
        <v>18763177.035166051</v>
      </c>
      <c r="O35" s="288">
        <v>2562520.1351151918</v>
      </c>
      <c r="P35" s="288">
        <v>4855245.6789387129</v>
      </c>
      <c r="Q35" s="288">
        <v>630066.17619659624</v>
      </c>
      <c r="R35" s="288">
        <v>1062133.8751018585</v>
      </c>
      <c r="S35" s="288">
        <v>-23644.439442720686</v>
      </c>
      <c r="T35" s="288">
        <v>522376.74151605193</v>
      </c>
      <c r="U35" s="288">
        <v>111945.93615759129</v>
      </c>
      <c r="V35" s="288">
        <v>218563.6772248465</v>
      </c>
      <c r="W35" s="289">
        <f t="shared" si="1"/>
        <v>28702384.81597418</v>
      </c>
      <c r="X35" s="280"/>
      <c r="Y35" s="287" t="s">
        <v>29</v>
      </c>
      <c r="Z35" s="288">
        <f t="shared" si="6"/>
        <v>-36876.42499910295</v>
      </c>
      <c r="AA35" s="288">
        <f t="shared" si="6"/>
        <v>-5036.2783122574911</v>
      </c>
      <c r="AB35" s="288">
        <f t="shared" si="6"/>
        <v>0</v>
      </c>
      <c r="AC35" s="288">
        <f t="shared" si="6"/>
        <v>-1238.3077795107383</v>
      </c>
      <c r="AD35" s="288">
        <f t="shared" si="6"/>
        <v>-2087.4769827513956</v>
      </c>
      <c r="AE35" s="288">
        <f t="shared" si="6"/>
        <v>46.469870007687859</v>
      </c>
      <c r="AF35" s="288">
        <f t="shared" si="6"/>
        <v>-1026.659115014947</v>
      </c>
      <c r="AG35" s="288">
        <f t="shared" si="6"/>
        <v>-220.01422845036723</v>
      </c>
      <c r="AH35" s="288">
        <f t="shared" si="6"/>
        <v>2.8118120917351916</v>
      </c>
      <c r="AI35" s="289">
        <f t="shared" si="3"/>
        <v>-46435.87973498847</v>
      </c>
      <c r="AJ35" s="280"/>
      <c r="AK35" s="287" t="s">
        <v>29</v>
      </c>
      <c r="AL35" s="288">
        <f t="shared" si="7"/>
        <v>-12292.14166636765</v>
      </c>
      <c r="AM35" s="288">
        <f t="shared" si="7"/>
        <v>-1678.7594374191638</v>
      </c>
      <c r="AN35" s="288">
        <f t="shared" si="7"/>
        <v>0</v>
      </c>
      <c r="AO35" s="288">
        <f t="shared" si="7"/>
        <v>-412.76925983691279</v>
      </c>
      <c r="AP35" s="288">
        <f t="shared" si="7"/>
        <v>-695.82566091713181</v>
      </c>
      <c r="AQ35" s="288">
        <f t="shared" si="7"/>
        <v>15.489956669229286</v>
      </c>
      <c r="AR35" s="288">
        <f t="shared" si="7"/>
        <v>-342.21970500498236</v>
      </c>
      <c r="AS35" s="288">
        <f t="shared" si="7"/>
        <v>-73.338076150122404</v>
      </c>
      <c r="AT35" s="288">
        <f t="shared" si="7"/>
        <v>0.93727069724506384</v>
      </c>
      <c r="AU35" s="289">
        <f t="shared" si="5"/>
        <v>-15478.626578329488</v>
      </c>
      <c r="AV35" s="281"/>
      <c r="AW35" s="281"/>
      <c r="AX35" s="281"/>
      <c r="AY35" s="281"/>
      <c r="AZ35" s="28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</row>
    <row r="36" spans="1:126">
      <c r="A36" s="287" t="s">
        <v>30</v>
      </c>
      <c r="B36" s="288">
        <v>17695299.482408505</v>
      </c>
      <c r="C36" s="288">
        <v>2416678.2168915314</v>
      </c>
      <c r="D36" s="288">
        <v>3069514.6868245546</v>
      </c>
      <c r="E36" s="288">
        <v>594206.92245448742</v>
      </c>
      <c r="F36" s="288">
        <v>1001684.1484314292</v>
      </c>
      <c r="G36" s="288">
        <v>-22298.752298102583</v>
      </c>
      <c r="H36" s="288">
        <v>492646.46741043922</v>
      </c>
      <c r="I36" s="288">
        <v>105574.70424302426</v>
      </c>
      <c r="J36" s="288">
        <v>246750.07922923262</v>
      </c>
      <c r="K36" s="289">
        <f t="shared" si="0"/>
        <v>25600055.955595095</v>
      </c>
      <c r="L36" s="280"/>
      <c r="M36" s="287" t="s">
        <v>30</v>
      </c>
      <c r="N36" s="288">
        <v>17881547.775471956</v>
      </c>
      <c r="O36" s="288">
        <v>2442114.4743127259</v>
      </c>
      <c r="P36" s="288">
        <v>3069514.6868245555</v>
      </c>
      <c r="Q36" s="288">
        <v>600461.12714560656</v>
      </c>
      <c r="R36" s="288">
        <v>1012227.1721886445</v>
      </c>
      <c r="S36" s="288">
        <v>-22533.453302010152</v>
      </c>
      <c r="T36" s="288">
        <v>497831.71808845975</v>
      </c>
      <c r="U36" s="288">
        <v>106685.90942355765</v>
      </c>
      <c r="V36" s="288">
        <v>246731.85051877459</v>
      </c>
      <c r="W36" s="289">
        <f t="shared" si="1"/>
        <v>25834581.260672268</v>
      </c>
      <c r="X36" s="280"/>
      <c r="Y36" s="287" t="s">
        <v>30</v>
      </c>
      <c r="Z36" s="288">
        <f t="shared" si="6"/>
        <v>186248.2930634506</v>
      </c>
      <c r="AA36" s="288">
        <f t="shared" si="6"/>
        <v>25436.257421194576</v>
      </c>
      <c r="AB36" s="288">
        <f t="shared" si="6"/>
        <v>0</v>
      </c>
      <c r="AC36" s="288">
        <f t="shared" si="6"/>
        <v>6254.2046911191428</v>
      </c>
      <c r="AD36" s="288">
        <f t="shared" si="6"/>
        <v>10543.023757215356</v>
      </c>
      <c r="AE36" s="288">
        <f t="shared" si="6"/>
        <v>-234.70100390756852</v>
      </c>
      <c r="AF36" s="288">
        <f t="shared" si="6"/>
        <v>5185.2506780205294</v>
      </c>
      <c r="AG36" s="288">
        <f t="shared" si="6"/>
        <v>1111.2051805333904</v>
      </c>
      <c r="AH36" s="288">
        <f t="shared" si="6"/>
        <v>-18.228710458031856</v>
      </c>
      <c r="AI36" s="289">
        <f t="shared" si="3"/>
        <v>234525.30507716798</v>
      </c>
      <c r="AJ36" s="280"/>
      <c r="AK36" s="287" t="s">
        <v>30</v>
      </c>
      <c r="AL36" s="288">
        <f t="shared" si="7"/>
        <v>62082.764354483537</v>
      </c>
      <c r="AM36" s="288">
        <f t="shared" si="7"/>
        <v>8478.7524737315252</v>
      </c>
      <c r="AN36" s="288">
        <f t="shared" si="7"/>
        <v>0</v>
      </c>
      <c r="AO36" s="288">
        <f t="shared" si="7"/>
        <v>2084.7348970397143</v>
      </c>
      <c r="AP36" s="288">
        <f t="shared" si="7"/>
        <v>3514.3412524051187</v>
      </c>
      <c r="AQ36" s="288">
        <f t="shared" si="7"/>
        <v>-78.233667969189511</v>
      </c>
      <c r="AR36" s="288">
        <f t="shared" si="7"/>
        <v>1728.4168926735099</v>
      </c>
      <c r="AS36" s="288">
        <f t="shared" si="7"/>
        <v>370.40172684446344</v>
      </c>
      <c r="AT36" s="288">
        <f t="shared" si="7"/>
        <v>-6.0762368193439515</v>
      </c>
      <c r="AU36" s="289">
        <f t="shared" si="5"/>
        <v>78175.101692389348</v>
      </c>
      <c r="AV36" s="281"/>
      <c r="AW36" s="281"/>
      <c r="AX36" s="281"/>
      <c r="AY36" s="281"/>
      <c r="AZ36" s="28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</row>
    <row r="37" spans="1:126">
      <c r="A37" s="287" t="s">
        <v>31</v>
      </c>
      <c r="B37" s="288">
        <v>164378990.50521922</v>
      </c>
      <c r="C37" s="288">
        <v>22449528.252601996</v>
      </c>
      <c r="D37" s="288">
        <v>0</v>
      </c>
      <c r="E37" s="288">
        <v>5519835.0364956465</v>
      </c>
      <c r="F37" s="288">
        <v>9305060.3233886193</v>
      </c>
      <c r="G37" s="288">
        <v>-207142.37676124016</v>
      </c>
      <c r="H37" s="288">
        <v>4576397.7642421983</v>
      </c>
      <c r="I37" s="288">
        <v>980727.30125917774</v>
      </c>
      <c r="J37" s="288">
        <v>9747731.5315033421</v>
      </c>
      <c r="K37" s="289">
        <f t="shared" si="0"/>
        <v>216751128.33794898</v>
      </c>
      <c r="L37" s="280"/>
      <c r="M37" s="287" t="s">
        <v>31</v>
      </c>
      <c r="N37" s="288">
        <v>165832851.6905331</v>
      </c>
      <c r="O37" s="288">
        <v>22648084.635353532</v>
      </c>
      <c r="P37" s="288">
        <v>0</v>
      </c>
      <c r="Q37" s="288">
        <v>5568655.5936984355</v>
      </c>
      <c r="R37" s="288">
        <v>9387359.5636358038</v>
      </c>
      <c r="S37" s="288">
        <v>-208974.46163097455</v>
      </c>
      <c r="T37" s="288">
        <v>4616874.0261874711</v>
      </c>
      <c r="U37" s="288">
        <v>989401.41071985755</v>
      </c>
      <c r="V37" s="288">
        <v>9747743.6161312852</v>
      </c>
      <c r="W37" s="289">
        <f t="shared" si="1"/>
        <v>218581996.07462853</v>
      </c>
      <c r="X37" s="280"/>
      <c r="Y37" s="287" t="s">
        <v>31</v>
      </c>
      <c r="Z37" s="288">
        <f t="shared" si="6"/>
        <v>1453861.1853138804</v>
      </c>
      <c r="AA37" s="288">
        <f t="shared" si="6"/>
        <v>198556.38275153562</v>
      </c>
      <c r="AB37" s="288">
        <f t="shared" si="6"/>
        <v>0</v>
      </c>
      <c r="AC37" s="288">
        <f t="shared" si="6"/>
        <v>48820.557202789001</v>
      </c>
      <c r="AD37" s="288">
        <f t="shared" si="6"/>
        <v>82299.240247184411</v>
      </c>
      <c r="AE37" s="288">
        <f t="shared" si="6"/>
        <v>-1832.0848697343899</v>
      </c>
      <c r="AF37" s="288">
        <f t="shared" si="6"/>
        <v>40476.261945272796</v>
      </c>
      <c r="AG37" s="288">
        <f t="shared" si="6"/>
        <v>8674.1094606798142</v>
      </c>
      <c r="AH37" s="288">
        <f t="shared" si="6"/>
        <v>12.084627943113446</v>
      </c>
      <c r="AI37" s="289">
        <f t="shared" si="3"/>
        <v>1830867.7366795507</v>
      </c>
      <c r="AJ37" s="280"/>
      <c r="AK37" s="287" t="s">
        <v>31</v>
      </c>
      <c r="AL37" s="288">
        <f t="shared" si="7"/>
        <v>484620.39510462683</v>
      </c>
      <c r="AM37" s="288">
        <f t="shared" si="7"/>
        <v>66185.460917178541</v>
      </c>
      <c r="AN37" s="288">
        <f t="shared" si="7"/>
        <v>0</v>
      </c>
      <c r="AO37" s="288">
        <f t="shared" si="7"/>
        <v>16273.519067596333</v>
      </c>
      <c r="AP37" s="288">
        <f t="shared" si="7"/>
        <v>27433.080082394805</v>
      </c>
      <c r="AQ37" s="288">
        <f t="shared" si="7"/>
        <v>-610.69495657813002</v>
      </c>
      <c r="AR37" s="288">
        <f t="shared" si="7"/>
        <v>13492.087315090932</v>
      </c>
      <c r="AS37" s="288">
        <f t="shared" si="7"/>
        <v>2891.3698202266046</v>
      </c>
      <c r="AT37" s="288">
        <f t="shared" si="7"/>
        <v>4.028209314371149</v>
      </c>
      <c r="AU37" s="289">
        <f t="shared" si="5"/>
        <v>610289.24555985024</v>
      </c>
      <c r="AV37" s="281"/>
      <c r="AW37" s="281"/>
      <c r="AX37" s="281"/>
      <c r="AY37" s="281"/>
      <c r="AZ37" s="28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</row>
    <row r="38" spans="1:126">
      <c r="A38" s="287" t="s">
        <v>32</v>
      </c>
      <c r="B38" s="288">
        <v>32033735.546400599</v>
      </c>
      <c r="C38" s="288">
        <v>4374903.6843152251</v>
      </c>
      <c r="D38" s="288">
        <v>2926928.5330321887</v>
      </c>
      <c r="E38" s="288">
        <v>1075690.6054441533</v>
      </c>
      <c r="F38" s="288">
        <v>1813345.1283926191</v>
      </c>
      <c r="G38" s="288">
        <v>-40367.349241092692</v>
      </c>
      <c r="H38" s="288">
        <v>891836.08735094895</v>
      </c>
      <c r="I38" s="288">
        <v>191121.49864841843</v>
      </c>
      <c r="J38" s="288">
        <v>248065.63257345499</v>
      </c>
      <c r="K38" s="289">
        <f t="shared" si="0"/>
        <v>43515259.366916522</v>
      </c>
      <c r="L38" s="280"/>
      <c r="M38" s="287" t="s">
        <v>32</v>
      </c>
      <c r="N38" s="288">
        <v>31970901.16942285</v>
      </c>
      <c r="O38" s="288">
        <v>4366322.2827817257</v>
      </c>
      <c r="P38" s="288">
        <v>2926928.5330321896</v>
      </c>
      <c r="Q38" s="288">
        <v>1073580.6314476463</v>
      </c>
      <c r="R38" s="288">
        <v>1809788.2403355534</v>
      </c>
      <c r="S38" s="288">
        <v>-40288.168427598954</v>
      </c>
      <c r="T38" s="288">
        <v>890086.74516655726</v>
      </c>
      <c r="U38" s="288">
        <v>190746.61260750599</v>
      </c>
      <c r="V38" s="288">
        <v>248125.99539602132</v>
      </c>
      <c r="W38" s="289">
        <f t="shared" si="1"/>
        <v>43436192.041762441</v>
      </c>
      <c r="X38" s="280"/>
      <c r="Y38" s="287" t="s">
        <v>32</v>
      </c>
      <c r="Z38" s="288">
        <f t="shared" si="6"/>
        <v>-62834.376977749169</v>
      </c>
      <c r="AA38" s="288">
        <f t="shared" si="6"/>
        <v>-8581.4015334993601</v>
      </c>
      <c r="AB38" s="288">
        <f t="shared" si="6"/>
        <v>0</v>
      </c>
      <c r="AC38" s="288">
        <f t="shared" si="6"/>
        <v>-2109.9739965070039</v>
      </c>
      <c r="AD38" s="288">
        <f t="shared" si="6"/>
        <v>-3556.888057065662</v>
      </c>
      <c r="AE38" s="288">
        <f t="shared" si="6"/>
        <v>79.180813493738242</v>
      </c>
      <c r="AF38" s="288">
        <f t="shared" si="6"/>
        <v>-1749.3421843916876</v>
      </c>
      <c r="AG38" s="288">
        <f t="shared" si="6"/>
        <v>-374.88604091244633</v>
      </c>
      <c r="AH38" s="288">
        <f t="shared" si="6"/>
        <v>60.36282256632694</v>
      </c>
      <c r="AI38" s="289">
        <f t="shared" si="3"/>
        <v>-79067.325154065271</v>
      </c>
      <c r="AJ38" s="280"/>
      <c r="AK38" s="287" t="s">
        <v>32</v>
      </c>
      <c r="AL38" s="288">
        <f t="shared" si="7"/>
        <v>-20944.792325916391</v>
      </c>
      <c r="AM38" s="288">
        <f t="shared" si="7"/>
        <v>-2860.4671778331199</v>
      </c>
      <c r="AN38" s="288">
        <f t="shared" si="7"/>
        <v>0</v>
      </c>
      <c r="AO38" s="288">
        <f t="shared" si="7"/>
        <v>-703.3246655023346</v>
      </c>
      <c r="AP38" s="288">
        <f t="shared" si="7"/>
        <v>-1185.6293523552206</v>
      </c>
      <c r="AQ38" s="288">
        <f t="shared" si="7"/>
        <v>26.393604497912747</v>
      </c>
      <c r="AR38" s="288">
        <f t="shared" si="7"/>
        <v>-583.11406146389584</v>
      </c>
      <c r="AS38" s="288">
        <f t="shared" si="7"/>
        <v>-124.96201363748212</v>
      </c>
      <c r="AT38" s="288">
        <f t="shared" si="7"/>
        <v>20.120940855442313</v>
      </c>
      <c r="AU38" s="289">
        <f t="shared" si="5"/>
        <v>-26355.775051355093</v>
      </c>
      <c r="AV38" s="281"/>
      <c r="AW38" s="281"/>
      <c r="AX38" s="281"/>
      <c r="AY38" s="281"/>
      <c r="AZ38" s="28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</row>
    <row r="39" spans="1:126">
      <c r="A39" s="287" t="s">
        <v>33</v>
      </c>
      <c r="B39" s="288">
        <v>117448725.00516923</v>
      </c>
      <c r="C39" s="288">
        <v>16040179.235386603</v>
      </c>
      <c r="D39" s="288">
        <v>2646746.3634236595</v>
      </c>
      <c r="E39" s="288">
        <v>3943919.9941715854</v>
      </c>
      <c r="F39" s="288">
        <v>6648461.9945605565</v>
      </c>
      <c r="G39" s="288">
        <v>-148003.14791065463</v>
      </c>
      <c r="H39" s="288">
        <v>3269834.4288085103</v>
      </c>
      <c r="I39" s="288">
        <v>700729.27663461724</v>
      </c>
      <c r="J39" s="288">
        <v>2391905.7679255093</v>
      </c>
      <c r="K39" s="289">
        <f t="shared" si="0"/>
        <v>152942498.91816959</v>
      </c>
      <c r="L39" s="280"/>
      <c r="M39" s="287" t="s">
        <v>33</v>
      </c>
      <c r="N39" s="288">
        <v>117218348.5805452</v>
      </c>
      <c r="O39" s="288">
        <v>16008716.32131568</v>
      </c>
      <c r="P39" s="288">
        <v>2646746.3634236599</v>
      </c>
      <c r="Q39" s="288">
        <v>3936183.9699003948</v>
      </c>
      <c r="R39" s="288">
        <v>6635420.9938729117</v>
      </c>
      <c r="S39" s="288">
        <v>-147712.83879025115</v>
      </c>
      <c r="T39" s="288">
        <v>3263420.6276813527</v>
      </c>
      <c r="U39" s="288">
        <v>699354.79168066522</v>
      </c>
      <c r="V39" s="288">
        <v>2391286.2044024789</v>
      </c>
      <c r="W39" s="289">
        <f t="shared" si="1"/>
        <v>152651765.0140321</v>
      </c>
      <c r="X39" s="280"/>
      <c r="Y39" s="287" t="s">
        <v>33</v>
      </c>
      <c r="Z39" s="288">
        <f t="shared" si="6"/>
        <v>-230376.42462402582</v>
      </c>
      <c r="AA39" s="288">
        <f t="shared" si="6"/>
        <v>-31462.914070922881</v>
      </c>
      <c r="AB39" s="288">
        <f t="shared" si="6"/>
        <v>0</v>
      </c>
      <c r="AC39" s="288">
        <f t="shared" si="6"/>
        <v>-7736.0242711906321</v>
      </c>
      <c r="AD39" s="288">
        <f t="shared" si="6"/>
        <v>-13041.000687644817</v>
      </c>
      <c r="AE39" s="288">
        <f t="shared" si="6"/>
        <v>290.3091204034863</v>
      </c>
      <c r="AF39" s="288">
        <f t="shared" si="6"/>
        <v>-6413.8011271576397</v>
      </c>
      <c r="AG39" s="288">
        <f t="shared" si="6"/>
        <v>-1374.4849539520219</v>
      </c>
      <c r="AH39" s="288">
        <f t="shared" si="6"/>
        <v>-619.5635230303742</v>
      </c>
      <c r="AI39" s="289">
        <f t="shared" si="3"/>
        <v>-290733.9041375207</v>
      </c>
      <c r="AJ39" s="280"/>
      <c r="AK39" s="287" t="s">
        <v>33</v>
      </c>
      <c r="AL39" s="288">
        <f t="shared" si="7"/>
        <v>-76792.141541341945</v>
      </c>
      <c r="AM39" s="288">
        <f t="shared" si="7"/>
        <v>-10487.63802364096</v>
      </c>
      <c r="AN39" s="288">
        <f t="shared" si="7"/>
        <v>0</v>
      </c>
      <c r="AO39" s="288">
        <f t="shared" si="7"/>
        <v>-2578.6747570635439</v>
      </c>
      <c r="AP39" s="288">
        <f t="shared" si="7"/>
        <v>-4347.0002292149393</v>
      </c>
      <c r="AQ39" s="288">
        <f t="shared" si="7"/>
        <v>96.769706801162101</v>
      </c>
      <c r="AR39" s="288">
        <f t="shared" si="7"/>
        <v>-2137.9337090525464</v>
      </c>
      <c r="AS39" s="288">
        <f t="shared" si="7"/>
        <v>-458.16165131734061</v>
      </c>
      <c r="AT39" s="288">
        <f t="shared" si="7"/>
        <v>-206.52117434345806</v>
      </c>
      <c r="AU39" s="289">
        <f t="shared" si="5"/>
        <v>-96911.301379173587</v>
      </c>
      <c r="AV39" s="281"/>
      <c r="AW39" s="281"/>
      <c r="AX39" s="281"/>
      <c r="AY39" s="281"/>
      <c r="AZ39" s="28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</row>
    <row r="40" spans="1:126">
      <c r="A40" s="287" t="s">
        <v>34</v>
      </c>
      <c r="B40" s="288">
        <v>25059594.173529051</v>
      </c>
      <c r="C40" s="288">
        <v>3422432.9135268554</v>
      </c>
      <c r="D40" s="288">
        <v>3970356.0770179564</v>
      </c>
      <c r="E40" s="288">
        <v>841499.42455703206</v>
      </c>
      <c r="F40" s="288">
        <v>1418557.4126452734</v>
      </c>
      <c r="G40" s="288">
        <v>-31578.8768493022</v>
      </c>
      <c r="H40" s="288">
        <v>697672.31442459696</v>
      </c>
      <c r="I40" s="288">
        <v>149511.97892698471</v>
      </c>
      <c r="J40" s="288">
        <v>214777.60253177449</v>
      </c>
      <c r="K40" s="289">
        <f t="shared" si="0"/>
        <v>35742823.020310223</v>
      </c>
      <c r="L40" s="280"/>
      <c r="M40" s="287" t="s">
        <v>34</v>
      </c>
      <c r="N40" s="288">
        <v>25010439.619420674</v>
      </c>
      <c r="O40" s="288">
        <v>3415719.7894967804</v>
      </c>
      <c r="P40" s="288">
        <v>3970356.0770179573</v>
      </c>
      <c r="Q40" s="288">
        <v>839848.81805837422</v>
      </c>
      <c r="R40" s="288">
        <v>1415774.9032154372</v>
      </c>
      <c r="S40" s="288">
        <v>-31516.934680565457</v>
      </c>
      <c r="T40" s="288">
        <v>696303.82572155457</v>
      </c>
      <c r="U40" s="288">
        <v>149218.71022490092</v>
      </c>
      <c r="V40" s="288">
        <v>214798.26818387685</v>
      </c>
      <c r="W40" s="289">
        <f t="shared" si="1"/>
        <v>35680943.076658994</v>
      </c>
      <c r="X40" s="280"/>
      <c r="Y40" s="287" t="s">
        <v>34</v>
      </c>
      <c r="Z40" s="288">
        <f t="shared" si="6"/>
        <v>-49154.554108377546</v>
      </c>
      <c r="AA40" s="288">
        <f t="shared" si="6"/>
        <v>-6713.124030075036</v>
      </c>
      <c r="AB40" s="288">
        <f t="shared" si="6"/>
        <v>0</v>
      </c>
      <c r="AC40" s="288">
        <f t="shared" si="6"/>
        <v>-1650.6064986578422</v>
      </c>
      <c r="AD40" s="288">
        <f t="shared" si="6"/>
        <v>-2782.5094298361801</v>
      </c>
      <c r="AE40" s="288">
        <f t="shared" si="6"/>
        <v>61.942168736743042</v>
      </c>
      <c r="AF40" s="288">
        <f t="shared" si="6"/>
        <v>-1368.4887030423852</v>
      </c>
      <c r="AG40" s="288">
        <f t="shared" si="6"/>
        <v>-293.26870208379114</v>
      </c>
      <c r="AH40" s="288">
        <f t="shared" si="6"/>
        <v>20.665652102354215</v>
      </c>
      <c r="AI40" s="289">
        <f t="shared" si="3"/>
        <v>-61879.943651233683</v>
      </c>
      <c r="AJ40" s="280"/>
      <c r="AK40" s="287" t="s">
        <v>34</v>
      </c>
      <c r="AL40" s="288">
        <f t="shared" si="7"/>
        <v>-16384.851369459182</v>
      </c>
      <c r="AM40" s="288">
        <f t="shared" si="7"/>
        <v>-2237.7080100250118</v>
      </c>
      <c r="AN40" s="288">
        <f t="shared" si="7"/>
        <v>0</v>
      </c>
      <c r="AO40" s="288">
        <f t="shared" si="7"/>
        <v>-550.20216621928068</v>
      </c>
      <c r="AP40" s="288">
        <f t="shared" si="7"/>
        <v>-927.50314327872672</v>
      </c>
      <c r="AQ40" s="288">
        <f t="shared" si="7"/>
        <v>20.647389578914346</v>
      </c>
      <c r="AR40" s="288">
        <f t="shared" si="7"/>
        <v>-456.16290101412841</v>
      </c>
      <c r="AS40" s="288">
        <f t="shared" si="7"/>
        <v>-97.756234027930375</v>
      </c>
      <c r="AT40" s="288">
        <f t="shared" si="7"/>
        <v>6.8885507007847382</v>
      </c>
      <c r="AU40" s="289">
        <f t="shared" si="5"/>
        <v>-20626.647883744565</v>
      </c>
      <c r="AV40" s="281"/>
      <c r="AW40" s="281"/>
      <c r="AX40" s="281"/>
      <c r="AY40" s="281"/>
      <c r="AZ40" s="28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</row>
    <row r="41" spans="1:126">
      <c r="A41" s="287" t="s">
        <v>35</v>
      </c>
      <c r="B41" s="288">
        <v>24087365.084236816</v>
      </c>
      <c r="C41" s="288">
        <v>3289653.8744234694</v>
      </c>
      <c r="D41" s="288">
        <v>3757598.258661815</v>
      </c>
      <c r="E41" s="288">
        <v>808852.03954705317</v>
      </c>
      <c r="F41" s="288">
        <v>1363522.0927652051</v>
      </c>
      <c r="G41" s="288">
        <v>-30353.721227568316</v>
      </c>
      <c r="H41" s="288">
        <v>670604.94397236779</v>
      </c>
      <c r="I41" s="288">
        <v>143711.4103262366</v>
      </c>
      <c r="J41" s="288">
        <v>37219.19201784749</v>
      </c>
      <c r="K41" s="289">
        <f t="shared" si="0"/>
        <v>34128173.174723238</v>
      </c>
      <c r="L41" s="280"/>
      <c r="M41" s="287" t="s">
        <v>35</v>
      </c>
      <c r="N41" s="288">
        <v>24040117.563699868</v>
      </c>
      <c r="O41" s="288">
        <v>3283201.1973270872</v>
      </c>
      <c r="P41" s="288">
        <v>3757598.2586618159</v>
      </c>
      <c r="Q41" s="288">
        <v>807265.47110271733</v>
      </c>
      <c r="R41" s="288">
        <v>1360847.5354670032</v>
      </c>
      <c r="S41" s="288">
        <v>-30294.182209412658</v>
      </c>
      <c r="T41" s="288">
        <v>669289.54808943474</v>
      </c>
      <c r="U41" s="288">
        <v>143429.51947653026</v>
      </c>
      <c r="V41" s="288">
        <v>37223.323255034476</v>
      </c>
      <c r="W41" s="289">
        <f t="shared" si="1"/>
        <v>34068678.234870076</v>
      </c>
      <c r="X41" s="280"/>
      <c r="Y41" s="287" t="s">
        <v>35</v>
      </c>
      <c r="Z41" s="288">
        <f t="shared" si="6"/>
        <v>-47247.520536947995</v>
      </c>
      <c r="AA41" s="288">
        <f t="shared" si="6"/>
        <v>-6452.6770963822491</v>
      </c>
      <c r="AB41" s="288">
        <f t="shared" si="6"/>
        <v>0</v>
      </c>
      <c r="AC41" s="288">
        <f t="shared" si="6"/>
        <v>-1586.5684443358332</v>
      </c>
      <c r="AD41" s="288">
        <f t="shared" si="6"/>
        <v>-2674.5572982018348</v>
      </c>
      <c r="AE41" s="288">
        <f t="shared" si="6"/>
        <v>59.539018155657686</v>
      </c>
      <c r="AF41" s="288">
        <f t="shared" si="6"/>
        <v>-1315.3958829330513</v>
      </c>
      <c r="AG41" s="288">
        <f t="shared" si="6"/>
        <v>-281.89084970633849</v>
      </c>
      <c r="AH41" s="288">
        <f t="shared" si="6"/>
        <v>4.1312371869862545</v>
      </c>
      <c r="AI41" s="289">
        <f t="shared" si="3"/>
        <v>-59494.939853164658</v>
      </c>
      <c r="AJ41" s="280"/>
      <c r="AK41" s="287" t="s">
        <v>35</v>
      </c>
      <c r="AL41" s="288">
        <f t="shared" si="7"/>
        <v>-15749.173512315998</v>
      </c>
      <c r="AM41" s="288">
        <f t="shared" si="7"/>
        <v>-2150.8923654607497</v>
      </c>
      <c r="AN41" s="288">
        <f t="shared" si="7"/>
        <v>0</v>
      </c>
      <c r="AO41" s="288">
        <f t="shared" si="7"/>
        <v>-528.85614811194444</v>
      </c>
      <c r="AP41" s="288">
        <f t="shared" si="7"/>
        <v>-891.51909940061159</v>
      </c>
      <c r="AQ41" s="288">
        <f t="shared" si="7"/>
        <v>19.846339385219228</v>
      </c>
      <c r="AR41" s="288">
        <f t="shared" si="7"/>
        <v>-438.46529431101709</v>
      </c>
      <c r="AS41" s="288">
        <f t="shared" si="7"/>
        <v>-93.9636165687795</v>
      </c>
      <c r="AT41" s="288">
        <f t="shared" si="7"/>
        <v>1.3770790623287514</v>
      </c>
      <c r="AU41" s="289">
        <f t="shared" si="5"/>
        <v>-19831.646617721552</v>
      </c>
      <c r="AV41" s="281"/>
      <c r="AW41" s="281"/>
      <c r="AX41" s="281"/>
      <c r="AY41" s="281"/>
      <c r="AZ41" s="28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</row>
    <row r="42" spans="1:126">
      <c r="A42" s="287" t="s">
        <v>36</v>
      </c>
      <c r="B42" s="288">
        <v>25291441.397396475</v>
      </c>
      <c r="C42" s="288">
        <v>3454096.6972409543</v>
      </c>
      <c r="D42" s="288">
        <v>709197.45159325912</v>
      </c>
      <c r="E42" s="288">
        <v>849284.83816423512</v>
      </c>
      <c r="F42" s="288">
        <v>1431681.6713918804</v>
      </c>
      <c r="G42" s="288">
        <v>-31871.039399089048</v>
      </c>
      <c r="H42" s="288">
        <v>704127.06337816804</v>
      </c>
      <c r="I42" s="288">
        <v>150895.23904720493</v>
      </c>
      <c r="J42" s="288">
        <v>475653.88255095237</v>
      </c>
      <c r="K42" s="289">
        <f t="shared" si="0"/>
        <v>33034507.20136404</v>
      </c>
      <c r="L42" s="280"/>
      <c r="M42" s="287" t="s">
        <v>36</v>
      </c>
      <c r="N42" s="288">
        <v>25869692.70450566</v>
      </c>
      <c r="O42" s="288">
        <v>3533069.4967219164</v>
      </c>
      <c r="P42" s="288">
        <v>709197.45159325923</v>
      </c>
      <c r="Q42" s="288">
        <v>868702.47672662418</v>
      </c>
      <c r="R42" s="288">
        <v>1464414.9500073034</v>
      </c>
      <c r="S42" s="288">
        <v>-32599.7234587231</v>
      </c>
      <c r="T42" s="288">
        <v>720225.8846502247</v>
      </c>
      <c r="U42" s="288">
        <v>154345.23495074332</v>
      </c>
      <c r="V42" s="288">
        <v>475479.18692811934</v>
      </c>
      <c r="W42" s="289">
        <f t="shared" si="1"/>
        <v>33762527.662625127</v>
      </c>
      <c r="X42" s="280"/>
      <c r="Y42" s="287" t="s">
        <v>36</v>
      </c>
      <c r="Z42" s="288">
        <f t="shared" si="6"/>
        <v>578251.30710918456</v>
      </c>
      <c r="AA42" s="288">
        <f t="shared" si="6"/>
        <v>78972.799480962101</v>
      </c>
      <c r="AB42" s="288">
        <f t="shared" si="6"/>
        <v>0</v>
      </c>
      <c r="AC42" s="288">
        <f t="shared" si="6"/>
        <v>19417.638562389067</v>
      </c>
      <c r="AD42" s="288">
        <f t="shared" si="6"/>
        <v>32733.278615423013</v>
      </c>
      <c r="AE42" s="288">
        <f t="shared" si="6"/>
        <v>-728.68405963405166</v>
      </c>
      <c r="AF42" s="288">
        <f t="shared" si="6"/>
        <v>16098.821272056666</v>
      </c>
      <c r="AG42" s="288">
        <f t="shared" si="6"/>
        <v>3449.9959035383945</v>
      </c>
      <c r="AH42" s="288">
        <f t="shared" si="6"/>
        <v>-174.69562283303821</v>
      </c>
      <c r="AI42" s="289">
        <f t="shared" si="3"/>
        <v>728020.46126108663</v>
      </c>
      <c r="AJ42" s="280"/>
      <c r="AK42" s="287" t="s">
        <v>36</v>
      </c>
      <c r="AL42" s="288">
        <f t="shared" si="7"/>
        <v>192750.43570306152</v>
      </c>
      <c r="AM42" s="288">
        <f t="shared" si="7"/>
        <v>26324.266493654035</v>
      </c>
      <c r="AN42" s="288">
        <f t="shared" si="7"/>
        <v>0</v>
      </c>
      <c r="AO42" s="288">
        <f t="shared" si="7"/>
        <v>6472.5461874630228</v>
      </c>
      <c r="AP42" s="288">
        <f t="shared" si="7"/>
        <v>10911.09287180767</v>
      </c>
      <c r="AQ42" s="288">
        <f t="shared" si="7"/>
        <v>-242.89468654468388</v>
      </c>
      <c r="AR42" s="288">
        <f t="shared" si="7"/>
        <v>5366.2737573522218</v>
      </c>
      <c r="AS42" s="288">
        <f t="shared" si="7"/>
        <v>1149.9986345127982</v>
      </c>
      <c r="AT42" s="288">
        <f t="shared" si="7"/>
        <v>-58.231874277679402</v>
      </c>
      <c r="AU42" s="289">
        <f t="shared" si="5"/>
        <v>242673.48708702889</v>
      </c>
      <c r="AV42" s="281"/>
      <c r="AW42" s="281"/>
      <c r="AX42" s="281"/>
      <c r="AY42" s="281"/>
      <c r="AZ42" s="28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</row>
    <row r="43" spans="1:126">
      <c r="A43" s="287" t="s">
        <v>37</v>
      </c>
      <c r="B43" s="288">
        <v>35624090.635349289</v>
      </c>
      <c r="C43" s="288">
        <v>4865244.8024745304</v>
      </c>
      <c r="D43" s="288">
        <v>9023231.9511882327</v>
      </c>
      <c r="E43" s="288">
        <v>1196254.4789204914</v>
      </c>
      <c r="F43" s="288">
        <v>2016585.6433901368</v>
      </c>
      <c r="G43" s="288">
        <v>-44891.739397376266</v>
      </c>
      <c r="H43" s="288">
        <v>991793.46603663103</v>
      </c>
      <c r="I43" s="288">
        <v>212542.47979767912</v>
      </c>
      <c r="J43" s="288">
        <v>318738.23196544679</v>
      </c>
      <c r="K43" s="289">
        <f t="shared" si="0"/>
        <v>54203589.949725054</v>
      </c>
      <c r="L43" s="280"/>
      <c r="M43" s="287" t="s">
        <v>37</v>
      </c>
      <c r="N43" s="288">
        <v>35554213.7539213</v>
      </c>
      <c r="O43" s="288">
        <v>4855701.5937043587</v>
      </c>
      <c r="P43" s="288">
        <v>9023231.9511882346</v>
      </c>
      <c r="Q43" s="288">
        <v>1193908.0181157272</v>
      </c>
      <c r="R43" s="288">
        <v>2012630.097764146</v>
      </c>
      <c r="S43" s="288">
        <v>-44803.683963678995</v>
      </c>
      <c r="T43" s="288">
        <v>989848.05681519501</v>
      </c>
      <c r="U43" s="288">
        <v>212125.57636535697</v>
      </c>
      <c r="V43" s="288">
        <v>318551.65586825943</v>
      </c>
      <c r="W43" s="289">
        <f t="shared" si="1"/>
        <v>54115407.019778907</v>
      </c>
      <c r="X43" s="280"/>
      <c r="Y43" s="287" t="s">
        <v>37</v>
      </c>
      <c r="Z43" s="288">
        <f t="shared" si="6"/>
        <v>-69876.88142798841</v>
      </c>
      <c r="AA43" s="288">
        <f t="shared" si="6"/>
        <v>-9543.2087701717392</v>
      </c>
      <c r="AB43" s="288">
        <f t="shared" si="6"/>
        <v>0</v>
      </c>
      <c r="AC43" s="288">
        <f t="shared" si="6"/>
        <v>-2346.4608047641814</v>
      </c>
      <c r="AD43" s="288">
        <f t="shared" si="6"/>
        <v>-3955.5456259907223</v>
      </c>
      <c r="AE43" s="288">
        <f t="shared" si="6"/>
        <v>88.055433697270928</v>
      </c>
      <c r="AF43" s="288">
        <f t="shared" si="6"/>
        <v>-1945.4092214360135</v>
      </c>
      <c r="AG43" s="288">
        <f t="shared" si="6"/>
        <v>-416.90343232214218</v>
      </c>
      <c r="AH43" s="288">
        <f t="shared" si="6"/>
        <v>-186.5760971873533</v>
      </c>
      <c r="AI43" s="289">
        <f t="shared" si="3"/>
        <v>-88182.929946163291</v>
      </c>
      <c r="AJ43" s="280"/>
      <c r="AK43" s="287" t="s">
        <v>37</v>
      </c>
      <c r="AL43" s="288">
        <f t="shared" si="7"/>
        <v>-23292.293809329469</v>
      </c>
      <c r="AM43" s="288">
        <f t="shared" si="7"/>
        <v>-3181.0695900572464</v>
      </c>
      <c r="AN43" s="288">
        <f t="shared" si="7"/>
        <v>0</v>
      </c>
      <c r="AO43" s="288">
        <f t="shared" si="7"/>
        <v>-782.1536015880605</v>
      </c>
      <c r="AP43" s="288">
        <f t="shared" si="7"/>
        <v>-1318.5152086635742</v>
      </c>
      <c r="AQ43" s="288">
        <f t="shared" si="7"/>
        <v>29.351811232423643</v>
      </c>
      <c r="AR43" s="288">
        <f t="shared" si="7"/>
        <v>-648.46974047867116</v>
      </c>
      <c r="AS43" s="288">
        <f t="shared" si="7"/>
        <v>-138.96781077404739</v>
      </c>
      <c r="AT43" s="288">
        <f t="shared" si="7"/>
        <v>-62.19203239578443</v>
      </c>
      <c r="AU43" s="289">
        <f t="shared" si="5"/>
        <v>-29394.30998205443</v>
      </c>
      <c r="AV43" s="281"/>
      <c r="AW43" s="281"/>
      <c r="AX43" s="281"/>
      <c r="AY43" s="281"/>
      <c r="AZ43" s="28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</row>
    <row r="44" spans="1:126">
      <c r="A44" s="287" t="s">
        <v>38</v>
      </c>
      <c r="B44" s="288">
        <v>83577406.833032191</v>
      </c>
      <c r="C44" s="288">
        <v>11414313.655356053</v>
      </c>
      <c r="D44" s="288">
        <v>6070978.639973212</v>
      </c>
      <c r="E44" s="288">
        <v>2806523.4923180388</v>
      </c>
      <c r="F44" s="288">
        <v>4731096.1690634293</v>
      </c>
      <c r="G44" s="288">
        <v>-105320.16677876915</v>
      </c>
      <c r="H44" s="288">
        <v>2326839.0722943675</v>
      </c>
      <c r="I44" s="288">
        <v>498644.28779903875</v>
      </c>
      <c r="J44" s="288">
        <v>1825948.7026547357</v>
      </c>
      <c r="K44" s="289">
        <f t="shared" si="0"/>
        <v>113146430.68571229</v>
      </c>
      <c r="L44" s="280"/>
      <c r="M44" s="287" t="s">
        <v>38</v>
      </c>
      <c r="N44" s="288">
        <v>83413469.215448901</v>
      </c>
      <c r="O44" s="288">
        <v>11391924.406180788</v>
      </c>
      <c r="P44" s="288">
        <v>6070978.6399732148</v>
      </c>
      <c r="Q44" s="288">
        <v>2801018.4785534791</v>
      </c>
      <c r="R44" s="288">
        <v>4721816.0936949374</v>
      </c>
      <c r="S44" s="288">
        <v>-105113.58059861069</v>
      </c>
      <c r="T44" s="288">
        <v>2322274.9625849859</v>
      </c>
      <c r="U44" s="288">
        <v>497666.19384206069</v>
      </c>
      <c r="V44" s="288">
        <v>1825983.1801389214</v>
      </c>
      <c r="W44" s="289">
        <f t="shared" si="1"/>
        <v>112940017.58981866</v>
      </c>
      <c r="X44" s="280"/>
      <c r="Y44" s="287" t="s">
        <v>38</v>
      </c>
      <c r="Z44" s="288">
        <f t="shared" si="6"/>
        <v>-163937.61758328974</v>
      </c>
      <c r="AA44" s="288">
        <f t="shared" si="6"/>
        <v>-22389.249175265431</v>
      </c>
      <c r="AB44" s="288">
        <f t="shared" si="6"/>
        <v>0</v>
      </c>
      <c r="AC44" s="288">
        <f t="shared" si="6"/>
        <v>-5505.013764559757</v>
      </c>
      <c r="AD44" s="288">
        <f t="shared" si="6"/>
        <v>-9280.0753684919327</v>
      </c>
      <c r="AE44" s="288">
        <f t="shared" si="6"/>
        <v>206.58618015846878</v>
      </c>
      <c r="AF44" s="288">
        <f t="shared" si="6"/>
        <v>-4564.1097093815915</v>
      </c>
      <c r="AG44" s="288">
        <f t="shared" si="6"/>
        <v>-978.09395697806031</v>
      </c>
      <c r="AH44" s="288">
        <f t="shared" si="6"/>
        <v>34.477484185714275</v>
      </c>
      <c r="AI44" s="289">
        <f t="shared" si="3"/>
        <v>-206413.09589362232</v>
      </c>
      <c r="AJ44" s="280"/>
      <c r="AK44" s="287" t="s">
        <v>38</v>
      </c>
      <c r="AL44" s="288">
        <f t="shared" si="7"/>
        <v>-54645.872527763247</v>
      </c>
      <c r="AM44" s="288">
        <f t="shared" si="7"/>
        <v>-7463.0830584218102</v>
      </c>
      <c r="AN44" s="288">
        <f t="shared" si="7"/>
        <v>0</v>
      </c>
      <c r="AO44" s="288">
        <f t="shared" si="7"/>
        <v>-1835.0045881865856</v>
      </c>
      <c r="AP44" s="288">
        <f t="shared" si="7"/>
        <v>-3093.3584561639777</v>
      </c>
      <c r="AQ44" s="288">
        <f t="shared" si="7"/>
        <v>68.862060052822926</v>
      </c>
      <c r="AR44" s="288">
        <f t="shared" si="7"/>
        <v>-1521.3699031271972</v>
      </c>
      <c r="AS44" s="288">
        <f t="shared" si="7"/>
        <v>-326.03131899268675</v>
      </c>
      <c r="AT44" s="288">
        <f t="shared" si="7"/>
        <v>11.492494728571424</v>
      </c>
      <c r="AU44" s="289">
        <f t="shared" si="5"/>
        <v>-68804.365297874101</v>
      </c>
      <c r="AV44" s="281"/>
      <c r="AW44" s="281"/>
      <c r="AX44" s="281"/>
      <c r="AY44" s="281"/>
      <c r="AZ44" s="28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</row>
    <row r="45" spans="1:126">
      <c r="A45" s="287" t="s">
        <v>39</v>
      </c>
      <c r="B45" s="288">
        <v>1729652044.8620727</v>
      </c>
      <c r="C45" s="288">
        <v>236221626.18810469</v>
      </c>
      <c r="D45" s="288">
        <v>0</v>
      </c>
      <c r="E45" s="288">
        <v>58081595.031287566</v>
      </c>
      <c r="F45" s="288">
        <v>97911032.099951014</v>
      </c>
      <c r="G45" s="288">
        <v>-2179623.0433188663</v>
      </c>
      <c r="H45" s="288">
        <v>48154424.88541384</v>
      </c>
      <c r="I45" s="288">
        <v>10319548.604486279</v>
      </c>
      <c r="J45" s="288">
        <v>33400431.731416162</v>
      </c>
      <c r="K45" s="289">
        <f t="shared" si="0"/>
        <v>2211561080.3594136</v>
      </c>
      <c r="L45" s="280"/>
      <c r="M45" s="287" t="s">
        <v>39</v>
      </c>
      <c r="N45" s="288">
        <v>1726259321.3231716</v>
      </c>
      <c r="O45" s="288">
        <v>235758275.95882216</v>
      </c>
      <c r="P45" s="288">
        <v>0</v>
      </c>
      <c r="Q45" s="288">
        <v>57967667.611477956</v>
      </c>
      <c r="R45" s="288">
        <v>97718978.984811261</v>
      </c>
      <c r="S45" s="288">
        <v>-2175347.6987910657</v>
      </c>
      <c r="T45" s="288">
        <v>48059969.673282422</v>
      </c>
      <c r="U45" s="288">
        <v>10299306.743954113</v>
      </c>
      <c r="V45" s="288">
        <v>33400456.585067943</v>
      </c>
      <c r="W45" s="289">
        <f t="shared" si="1"/>
        <v>2207288629.1817966</v>
      </c>
      <c r="X45" s="280"/>
      <c r="Y45" s="287" t="s">
        <v>39</v>
      </c>
      <c r="Z45" s="288">
        <f t="shared" si="6"/>
        <v>-3392723.5389010906</v>
      </c>
      <c r="AA45" s="288">
        <f t="shared" si="6"/>
        <v>-463350.22928252816</v>
      </c>
      <c r="AB45" s="288">
        <f t="shared" si="6"/>
        <v>0</v>
      </c>
      <c r="AC45" s="288">
        <f t="shared" si="6"/>
        <v>-113927.41980960965</v>
      </c>
      <c r="AD45" s="288">
        <f t="shared" si="6"/>
        <v>-192053.11513975263</v>
      </c>
      <c r="AE45" s="288">
        <f t="shared" si="6"/>
        <v>4275.3445278005674</v>
      </c>
      <c r="AF45" s="288">
        <f t="shared" si="6"/>
        <v>-94455.212131418288</v>
      </c>
      <c r="AG45" s="288">
        <f t="shared" si="6"/>
        <v>-20241.860532166436</v>
      </c>
      <c r="AH45" s="288">
        <f t="shared" si="6"/>
        <v>24.853651780635118</v>
      </c>
      <c r="AI45" s="289">
        <f t="shared" si="3"/>
        <v>-4272451.1776169846</v>
      </c>
      <c r="AJ45" s="280"/>
      <c r="AK45" s="287" t="s">
        <v>39</v>
      </c>
      <c r="AL45" s="288">
        <f t="shared" si="7"/>
        <v>-1130907.8463003635</v>
      </c>
      <c r="AM45" s="288">
        <f t="shared" si="7"/>
        <v>-154450.0764275094</v>
      </c>
      <c r="AN45" s="288">
        <f t="shared" si="7"/>
        <v>0</v>
      </c>
      <c r="AO45" s="288">
        <f t="shared" si="7"/>
        <v>-37975.806603203215</v>
      </c>
      <c r="AP45" s="288">
        <f t="shared" si="7"/>
        <v>-64017.705046584211</v>
      </c>
      <c r="AQ45" s="288">
        <f t="shared" si="7"/>
        <v>1425.1148426001891</v>
      </c>
      <c r="AR45" s="288">
        <f t="shared" si="7"/>
        <v>-31485.070710472763</v>
      </c>
      <c r="AS45" s="288">
        <f t="shared" si="7"/>
        <v>-6747.2868440554785</v>
      </c>
      <c r="AT45" s="288">
        <f t="shared" si="7"/>
        <v>8.2845505935450401</v>
      </c>
      <c r="AU45" s="289">
        <f t="shared" si="5"/>
        <v>-1424150.3925389948</v>
      </c>
      <c r="AV45" s="281"/>
      <c r="AW45" s="281"/>
      <c r="AX45" s="281"/>
      <c r="AY45" s="281"/>
      <c r="AZ45" s="28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</row>
    <row r="46" spans="1:126">
      <c r="A46" s="287" t="s">
        <v>40</v>
      </c>
      <c r="B46" s="288">
        <v>8932964.9359308667</v>
      </c>
      <c r="C46" s="288">
        <v>1219990.7548544991</v>
      </c>
      <c r="D46" s="288">
        <v>3094577.3594879569</v>
      </c>
      <c r="E46" s="288">
        <v>299968.33951582562</v>
      </c>
      <c r="F46" s="288">
        <v>505671.541965777</v>
      </c>
      <c r="G46" s="288">
        <v>-11256.886191272641</v>
      </c>
      <c r="H46" s="288">
        <v>248698.45370871737</v>
      </c>
      <c r="I46" s="288">
        <v>53296.364498479961</v>
      </c>
      <c r="J46" s="288">
        <v>143996.16508666181</v>
      </c>
      <c r="K46" s="289">
        <f t="shared" si="0"/>
        <v>14487907.028857511</v>
      </c>
      <c r="L46" s="280"/>
      <c r="M46" s="287" t="s">
        <v>40</v>
      </c>
      <c r="N46" s="288">
        <v>9169501.2976535931</v>
      </c>
      <c r="O46" s="288">
        <v>1252294.9423844342</v>
      </c>
      <c r="P46" s="288">
        <v>3094577.3594879573</v>
      </c>
      <c r="Q46" s="288">
        <v>307911.21404516435</v>
      </c>
      <c r="R46" s="288">
        <v>519061.24041653483</v>
      </c>
      <c r="S46" s="288">
        <v>-11554.957763601382</v>
      </c>
      <c r="T46" s="288">
        <v>255283.75073252106</v>
      </c>
      <c r="U46" s="288">
        <v>54707.601220210694</v>
      </c>
      <c r="V46" s="288">
        <v>143989.60115835516</v>
      </c>
      <c r="W46" s="289">
        <f t="shared" si="1"/>
        <v>14785772.049335169</v>
      </c>
      <c r="X46" s="280"/>
      <c r="Y46" s="287" t="s">
        <v>40</v>
      </c>
      <c r="Z46" s="288">
        <f t="shared" si="6"/>
        <v>236536.36172272637</v>
      </c>
      <c r="AA46" s="288">
        <f t="shared" si="6"/>
        <v>32304.187529935036</v>
      </c>
      <c r="AB46" s="288">
        <f t="shared" si="6"/>
        <v>0</v>
      </c>
      <c r="AC46" s="288">
        <f t="shared" si="6"/>
        <v>7942.8745293387328</v>
      </c>
      <c r="AD46" s="288">
        <f t="shared" si="6"/>
        <v>13389.698450757831</v>
      </c>
      <c r="AE46" s="288">
        <f t="shared" si="6"/>
        <v>-298.07157232874124</v>
      </c>
      <c r="AF46" s="288">
        <f t="shared" si="6"/>
        <v>6585.2970238036942</v>
      </c>
      <c r="AG46" s="288">
        <f t="shared" si="6"/>
        <v>1411.2367217307328</v>
      </c>
      <c r="AH46" s="288">
        <f t="shared" si="6"/>
        <v>-6.5639283066557255</v>
      </c>
      <c r="AI46" s="289">
        <f t="shared" si="3"/>
        <v>297865.02047765697</v>
      </c>
      <c r="AJ46" s="280"/>
      <c r="AK46" s="287" t="s">
        <v>40</v>
      </c>
      <c r="AL46" s="288">
        <f t="shared" si="7"/>
        <v>78845.453907575458</v>
      </c>
      <c r="AM46" s="288">
        <f t="shared" si="7"/>
        <v>10768.062509978345</v>
      </c>
      <c r="AN46" s="288">
        <f t="shared" si="7"/>
        <v>0</v>
      </c>
      <c r="AO46" s="288">
        <f t="shared" si="7"/>
        <v>2647.6248431129111</v>
      </c>
      <c r="AP46" s="288">
        <f t="shared" si="7"/>
        <v>4463.232816919277</v>
      </c>
      <c r="AQ46" s="288">
        <f t="shared" si="7"/>
        <v>-99.35719077624708</v>
      </c>
      <c r="AR46" s="288">
        <f t="shared" si="7"/>
        <v>2195.0990079345647</v>
      </c>
      <c r="AS46" s="288">
        <f t="shared" si="7"/>
        <v>470.41224057691096</v>
      </c>
      <c r="AT46" s="288">
        <f t="shared" si="7"/>
        <v>-2.1879761022185753</v>
      </c>
      <c r="AU46" s="289">
        <f t="shared" si="5"/>
        <v>99288.340159219006</v>
      </c>
      <c r="AV46" s="281"/>
      <c r="AW46" s="281"/>
      <c r="AX46" s="281"/>
      <c r="AY46" s="281"/>
      <c r="AZ46" s="28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</row>
    <row r="47" spans="1:126">
      <c r="A47" s="287" t="s">
        <v>41</v>
      </c>
      <c r="B47" s="288">
        <v>37609830.08347287</v>
      </c>
      <c r="C47" s="288">
        <v>5136440.7363706026</v>
      </c>
      <c r="D47" s="288">
        <v>4224224.9567269813</v>
      </c>
      <c r="E47" s="288">
        <v>1262935.4710923957</v>
      </c>
      <c r="F47" s="288">
        <v>2128993.1067437679</v>
      </c>
      <c r="G47" s="288">
        <v>-47394.071280840471</v>
      </c>
      <c r="H47" s="288">
        <v>1047077.4992505459</v>
      </c>
      <c r="I47" s="288">
        <v>224389.91166215632</v>
      </c>
      <c r="J47" s="288">
        <v>2885091.59448535</v>
      </c>
      <c r="K47" s="289">
        <f t="shared" si="0"/>
        <v>54471589.28852383</v>
      </c>
      <c r="L47" s="280"/>
      <c r="M47" s="287" t="s">
        <v>41</v>
      </c>
      <c r="N47" s="288">
        <v>38260390.3212777</v>
      </c>
      <c r="O47" s="288">
        <v>5225288.8938737679</v>
      </c>
      <c r="P47" s="288">
        <v>4224224.9567269813</v>
      </c>
      <c r="Q47" s="288">
        <v>1284781.2385043332</v>
      </c>
      <c r="R47" s="288">
        <v>2165819.6028681607</v>
      </c>
      <c r="S47" s="288">
        <v>-48213.875523895324</v>
      </c>
      <c r="T47" s="288">
        <v>1065189.4392779449</v>
      </c>
      <c r="U47" s="288">
        <v>228271.32122896225</v>
      </c>
      <c r="V47" s="288">
        <v>2885406.7390205609</v>
      </c>
      <c r="W47" s="289">
        <f t="shared" si="1"/>
        <v>55291158.637254521</v>
      </c>
      <c r="X47" s="280"/>
      <c r="Y47" s="287" t="s">
        <v>41</v>
      </c>
      <c r="Z47" s="288">
        <f t="shared" si="6"/>
        <v>650560.23780483007</v>
      </c>
      <c r="AA47" s="288">
        <f t="shared" si="6"/>
        <v>88848.157503165305</v>
      </c>
      <c r="AB47" s="288">
        <f t="shared" si="6"/>
        <v>0</v>
      </c>
      <c r="AC47" s="288">
        <f t="shared" si="6"/>
        <v>21845.767411937471</v>
      </c>
      <c r="AD47" s="288">
        <f t="shared" si="6"/>
        <v>36826.496124392841</v>
      </c>
      <c r="AE47" s="288">
        <f t="shared" si="6"/>
        <v>-819.80424305485212</v>
      </c>
      <c r="AF47" s="288">
        <f t="shared" si="6"/>
        <v>18111.940027398989</v>
      </c>
      <c r="AG47" s="288">
        <f t="shared" si="6"/>
        <v>3881.4095668059308</v>
      </c>
      <c r="AH47" s="288">
        <f t="shared" si="6"/>
        <v>315.14453521091491</v>
      </c>
      <c r="AI47" s="289">
        <f t="shared" si="3"/>
        <v>819569.3487306867</v>
      </c>
      <c r="AJ47" s="280"/>
      <c r="AK47" s="287" t="s">
        <v>41</v>
      </c>
      <c r="AL47" s="288">
        <f t="shared" si="7"/>
        <v>216853.41260161003</v>
      </c>
      <c r="AM47" s="288">
        <f t="shared" si="7"/>
        <v>29616.052501055103</v>
      </c>
      <c r="AN47" s="288">
        <f t="shared" si="7"/>
        <v>0</v>
      </c>
      <c r="AO47" s="288">
        <f t="shared" si="7"/>
        <v>7281.9224706458235</v>
      </c>
      <c r="AP47" s="288">
        <f t="shared" si="7"/>
        <v>12275.498708130946</v>
      </c>
      <c r="AQ47" s="288">
        <f t="shared" si="7"/>
        <v>-273.26808101828402</v>
      </c>
      <c r="AR47" s="288">
        <f t="shared" si="7"/>
        <v>6037.3133424663292</v>
      </c>
      <c r="AS47" s="288">
        <f t="shared" si="7"/>
        <v>1293.8031889353103</v>
      </c>
      <c r="AT47" s="288">
        <f t="shared" si="7"/>
        <v>105.0481784036383</v>
      </c>
      <c r="AU47" s="289">
        <f t="shared" si="5"/>
        <v>273189.78291022888</v>
      </c>
      <c r="AV47" s="281"/>
      <c r="AW47" s="281"/>
      <c r="AX47" s="281"/>
      <c r="AY47" s="281"/>
      <c r="AZ47" s="28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</row>
    <row r="48" spans="1:126">
      <c r="A48" s="287" t="s">
        <v>42</v>
      </c>
      <c r="B48" s="288">
        <v>18946547.268692296</v>
      </c>
      <c r="C48" s="288">
        <v>2587563.3308762885</v>
      </c>
      <c r="D48" s="288">
        <v>1297823.8144421056</v>
      </c>
      <c r="E48" s="288">
        <v>636223.73584918701</v>
      </c>
      <c r="F48" s="288">
        <v>1072513.9795132028</v>
      </c>
      <c r="G48" s="288">
        <v>-23875.513656542949</v>
      </c>
      <c r="H48" s="288">
        <v>527481.86549910391</v>
      </c>
      <c r="I48" s="288">
        <v>113039.9700952906</v>
      </c>
      <c r="J48" s="288">
        <v>221579.48518058308</v>
      </c>
      <c r="K48" s="289">
        <f t="shared" si="0"/>
        <v>25378897.936491515</v>
      </c>
      <c r="L48" s="280"/>
      <c r="M48" s="287" t="s">
        <v>42</v>
      </c>
      <c r="N48" s="288">
        <v>18909383.495151639</v>
      </c>
      <c r="O48" s="288">
        <v>2582487.8088676054</v>
      </c>
      <c r="P48" s="288">
        <v>1297823.8144421063</v>
      </c>
      <c r="Q48" s="288">
        <v>634975.77892569208</v>
      </c>
      <c r="R48" s="288">
        <v>1070410.2364887584</v>
      </c>
      <c r="S48" s="288">
        <v>-23828.681683935203</v>
      </c>
      <c r="T48" s="288">
        <v>526447.20644918806</v>
      </c>
      <c r="U48" s="288">
        <v>112818.24147159532</v>
      </c>
      <c r="V48" s="288">
        <v>221596.14507882614</v>
      </c>
      <c r="W48" s="289">
        <f t="shared" si="1"/>
        <v>25332114.045191474</v>
      </c>
      <c r="X48" s="280"/>
      <c r="Y48" s="287" t="s">
        <v>42</v>
      </c>
      <c r="Z48" s="288">
        <f t="shared" si="6"/>
        <v>-37163.773540657014</v>
      </c>
      <c r="AA48" s="288">
        <f t="shared" si="6"/>
        <v>-5075.5220086830668</v>
      </c>
      <c r="AB48" s="288">
        <f t="shared" si="6"/>
        <v>0</v>
      </c>
      <c r="AC48" s="288">
        <f t="shared" si="6"/>
        <v>-1247.9569234949304</v>
      </c>
      <c r="AD48" s="288">
        <f t="shared" si="6"/>
        <v>-2103.7430244444404</v>
      </c>
      <c r="AE48" s="288">
        <f t="shared" si="6"/>
        <v>46.831972607746138</v>
      </c>
      <c r="AF48" s="288">
        <f t="shared" si="6"/>
        <v>-1034.6590499158483</v>
      </c>
      <c r="AG48" s="288">
        <f t="shared" si="6"/>
        <v>-221.72862369527866</v>
      </c>
      <c r="AH48" s="288">
        <f t="shared" si="6"/>
        <v>16.659898243058706</v>
      </c>
      <c r="AI48" s="289">
        <f t="shared" si="3"/>
        <v>-46783.891300039773</v>
      </c>
      <c r="AJ48" s="280"/>
      <c r="AK48" s="287" t="s">
        <v>42</v>
      </c>
      <c r="AL48" s="288">
        <f t="shared" si="7"/>
        <v>-12387.924513552338</v>
      </c>
      <c r="AM48" s="288">
        <f t="shared" si="7"/>
        <v>-1691.8406695610222</v>
      </c>
      <c r="AN48" s="288">
        <f t="shared" si="7"/>
        <v>0</v>
      </c>
      <c r="AO48" s="288">
        <f t="shared" si="7"/>
        <v>-415.98564116497681</v>
      </c>
      <c r="AP48" s="288">
        <f t="shared" si="7"/>
        <v>-701.24767481481342</v>
      </c>
      <c r="AQ48" s="288">
        <f t="shared" si="7"/>
        <v>15.610657535915379</v>
      </c>
      <c r="AR48" s="288">
        <f t="shared" si="7"/>
        <v>-344.88634997194941</v>
      </c>
      <c r="AS48" s="288">
        <f t="shared" si="7"/>
        <v>-73.909541231759547</v>
      </c>
      <c r="AT48" s="288">
        <f t="shared" si="7"/>
        <v>5.5532994143529022</v>
      </c>
      <c r="AU48" s="289">
        <f t="shared" si="5"/>
        <v>-15594.630433346592</v>
      </c>
      <c r="AV48" s="281"/>
      <c r="AW48" s="281"/>
      <c r="AX48" s="281"/>
      <c r="AY48" s="281"/>
      <c r="AZ48" s="28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</row>
    <row r="49" spans="1:126">
      <c r="A49" s="287" t="s">
        <v>43</v>
      </c>
      <c r="B49" s="288">
        <v>21231014.136109196</v>
      </c>
      <c r="C49" s="288">
        <v>2899556.9945712872</v>
      </c>
      <c r="D49" s="288">
        <v>2185182.3866251903</v>
      </c>
      <c r="E49" s="288">
        <v>712935.97392611369</v>
      </c>
      <c r="F49" s="288">
        <v>1201831.6127628239</v>
      </c>
      <c r="G49" s="288">
        <v>-26754.287246127784</v>
      </c>
      <c r="H49" s="288">
        <v>591082.62756972958</v>
      </c>
      <c r="I49" s="288">
        <v>126669.68651350064</v>
      </c>
      <c r="J49" s="288">
        <v>126787.95082037849</v>
      </c>
      <c r="K49" s="289">
        <f t="shared" si="0"/>
        <v>29048307.081652094</v>
      </c>
      <c r="L49" s="280"/>
      <c r="M49" s="287" t="s">
        <v>43</v>
      </c>
      <c r="N49" s="288">
        <v>21189369.366209786</v>
      </c>
      <c r="O49" s="288">
        <v>2893869.4949975498</v>
      </c>
      <c r="P49" s="288">
        <v>2185182.3866251912</v>
      </c>
      <c r="Q49" s="288">
        <v>711537.54545742064</v>
      </c>
      <c r="R49" s="288">
        <v>1199474.2123743885</v>
      </c>
      <c r="S49" s="288">
        <v>-26701.80854072799</v>
      </c>
      <c r="T49" s="288">
        <v>589923.21521858743</v>
      </c>
      <c r="U49" s="288">
        <v>126421.22311395381</v>
      </c>
      <c r="V49" s="288">
        <v>127009.81811314443</v>
      </c>
      <c r="W49" s="289">
        <f t="shared" si="1"/>
        <v>28996085.453569297</v>
      </c>
      <c r="X49" s="280"/>
      <c r="Y49" s="287" t="s">
        <v>43</v>
      </c>
      <c r="Z49" s="288">
        <f t="shared" si="6"/>
        <v>-41644.769899409264</v>
      </c>
      <c r="AA49" s="288">
        <f t="shared" si="6"/>
        <v>-5687.4995737373829</v>
      </c>
      <c r="AB49" s="288">
        <f t="shared" si="6"/>
        <v>0</v>
      </c>
      <c r="AC49" s="288">
        <f t="shared" si="6"/>
        <v>-1398.4284686930478</v>
      </c>
      <c r="AD49" s="288">
        <f t="shared" si="6"/>
        <v>-2357.4003884354606</v>
      </c>
      <c r="AE49" s="288">
        <f t="shared" si="6"/>
        <v>52.478705399793398</v>
      </c>
      <c r="AF49" s="288">
        <f t="shared" ref="AF49:AH57" si="8">T49-H49</f>
        <v>-1159.4123511421494</v>
      </c>
      <c r="AG49" s="288">
        <f t="shared" si="8"/>
        <v>-248.46339954683208</v>
      </c>
      <c r="AH49" s="288">
        <f t="shared" si="8"/>
        <v>221.86729276593542</v>
      </c>
      <c r="AI49" s="289">
        <f t="shared" si="3"/>
        <v>-52221.628082798408</v>
      </c>
      <c r="AJ49" s="280"/>
      <c r="AK49" s="287" t="s">
        <v>43</v>
      </c>
      <c r="AL49" s="288">
        <f t="shared" si="7"/>
        <v>-13881.589966469755</v>
      </c>
      <c r="AM49" s="288">
        <f t="shared" si="7"/>
        <v>-1895.8331912457943</v>
      </c>
      <c r="AN49" s="288">
        <f t="shared" si="7"/>
        <v>0</v>
      </c>
      <c r="AO49" s="288">
        <f t="shared" si="7"/>
        <v>-466.14282289768261</v>
      </c>
      <c r="AP49" s="288">
        <f t="shared" si="7"/>
        <v>-785.80012947848684</v>
      </c>
      <c r="AQ49" s="288">
        <f t="shared" si="7"/>
        <v>17.492901799931133</v>
      </c>
      <c r="AR49" s="288">
        <f t="shared" ref="AR49:AT57" si="9">AF49/3</f>
        <v>-386.47078371404979</v>
      </c>
      <c r="AS49" s="288">
        <f t="shared" si="9"/>
        <v>-82.821133182277364</v>
      </c>
      <c r="AT49" s="288">
        <f t="shared" si="9"/>
        <v>73.955764255311806</v>
      </c>
      <c r="AU49" s="289">
        <f t="shared" si="5"/>
        <v>-17407.209360932804</v>
      </c>
      <c r="AV49" s="281"/>
      <c r="AW49" s="281"/>
      <c r="AX49" s="281"/>
      <c r="AY49" s="281"/>
      <c r="AZ49" s="28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</row>
    <row r="50" spans="1:126">
      <c r="A50" s="287" t="s">
        <v>44</v>
      </c>
      <c r="B50" s="288">
        <v>61084957.446645007</v>
      </c>
      <c r="C50" s="288">
        <v>8342480.2268992281</v>
      </c>
      <c r="D50" s="288">
        <v>3942387.6855572262</v>
      </c>
      <c r="E50" s="288">
        <v>2051228.6106668287</v>
      </c>
      <c r="F50" s="288">
        <v>3457858.0397998677</v>
      </c>
      <c r="G50" s="288">
        <v>-76976.280429557111</v>
      </c>
      <c r="H50" s="288">
        <v>1700637.4222670502</v>
      </c>
      <c r="I50" s="288">
        <v>364448.5544049968</v>
      </c>
      <c r="J50" s="288">
        <v>980448.76816274703</v>
      </c>
      <c r="K50" s="289">
        <f t="shared" si="0"/>
        <v>81847470.473973393</v>
      </c>
      <c r="L50" s="280"/>
      <c r="M50" s="287" t="s">
        <v>44</v>
      </c>
      <c r="N50" s="288">
        <v>60965138.91226542</v>
      </c>
      <c r="O50" s="288">
        <v>8326116.3986236537</v>
      </c>
      <c r="P50" s="288">
        <v>3942387.6855572271</v>
      </c>
      <c r="Q50" s="288">
        <v>2047205.112639148</v>
      </c>
      <c r="R50" s="288">
        <v>3451075.4291582326</v>
      </c>
      <c r="S50" s="288">
        <v>-76825.290963597057</v>
      </c>
      <c r="T50" s="288">
        <v>1697301.6110957796</v>
      </c>
      <c r="U50" s="288">
        <v>363733.686236615</v>
      </c>
      <c r="V50" s="288">
        <v>980468.28921630816</v>
      </c>
      <c r="W50" s="289">
        <f t="shared" si="1"/>
        <v>81696601.833828807</v>
      </c>
      <c r="X50" s="280"/>
      <c r="Y50" s="287" t="s">
        <v>44</v>
      </c>
      <c r="Z50" s="288">
        <f t="shared" ref="Z50:AE57" si="10">N50-B50</f>
        <v>-119818.53437958658</v>
      </c>
      <c r="AA50" s="288">
        <f t="shared" si="10"/>
        <v>-16363.828275574371</v>
      </c>
      <c r="AB50" s="288">
        <f t="shared" si="10"/>
        <v>0</v>
      </c>
      <c r="AC50" s="288">
        <f t="shared" si="10"/>
        <v>-4023.4980276806746</v>
      </c>
      <c r="AD50" s="288">
        <f t="shared" si="10"/>
        <v>-6782.6106416350231</v>
      </c>
      <c r="AE50" s="288">
        <f t="shared" si="10"/>
        <v>150.98946596005408</v>
      </c>
      <c r="AF50" s="288">
        <f t="shared" si="8"/>
        <v>-3335.8111712706741</v>
      </c>
      <c r="AG50" s="288">
        <f t="shared" si="8"/>
        <v>-714.86816838179948</v>
      </c>
      <c r="AH50" s="288">
        <f t="shared" si="8"/>
        <v>19.521053561125882</v>
      </c>
      <c r="AI50" s="289">
        <f t="shared" si="3"/>
        <v>-150868.64014460793</v>
      </c>
      <c r="AJ50" s="280"/>
      <c r="AK50" s="287" t="s">
        <v>44</v>
      </c>
      <c r="AL50" s="288">
        <f t="shared" ref="AL50:AQ57" si="11">Z50/3</f>
        <v>-39939.511459862195</v>
      </c>
      <c r="AM50" s="288">
        <f t="shared" si="11"/>
        <v>-5454.6094251914574</v>
      </c>
      <c r="AN50" s="288">
        <f t="shared" si="11"/>
        <v>0</v>
      </c>
      <c r="AO50" s="288">
        <f t="shared" si="11"/>
        <v>-1341.1660092268914</v>
      </c>
      <c r="AP50" s="288">
        <f t="shared" si="11"/>
        <v>-2260.870213878341</v>
      </c>
      <c r="AQ50" s="288">
        <f t="shared" si="11"/>
        <v>50.329821986684692</v>
      </c>
      <c r="AR50" s="288">
        <f t="shared" si="9"/>
        <v>-1111.9370570902247</v>
      </c>
      <c r="AS50" s="288">
        <f t="shared" si="9"/>
        <v>-238.28938946059984</v>
      </c>
      <c r="AT50" s="288">
        <f t="shared" si="9"/>
        <v>6.5070178537086276</v>
      </c>
      <c r="AU50" s="289">
        <f t="shared" si="5"/>
        <v>-50289.546714869321</v>
      </c>
      <c r="AV50" s="281"/>
      <c r="AW50" s="281"/>
      <c r="AX50" s="281"/>
      <c r="AY50" s="281"/>
      <c r="AZ50" s="28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</row>
    <row r="51" spans="1:126">
      <c r="A51" s="287" t="s">
        <v>45</v>
      </c>
      <c r="B51" s="288">
        <v>52566808.41545248</v>
      </c>
      <c r="C51" s="288">
        <v>7179141.6107665366</v>
      </c>
      <c r="D51" s="288">
        <v>1852494.4821914104</v>
      </c>
      <c r="E51" s="288">
        <v>1765189.7603006379</v>
      </c>
      <c r="F51" s="288">
        <v>2975668.1301572239</v>
      </c>
      <c r="G51" s="288">
        <v>-66242.124984846247</v>
      </c>
      <c r="H51" s="288">
        <v>1463487.6620573138</v>
      </c>
      <c r="I51" s="288">
        <v>313627.0881980994</v>
      </c>
      <c r="J51" s="288">
        <v>1841571.4556644929</v>
      </c>
      <c r="K51" s="289">
        <f t="shared" si="0"/>
        <v>69891746.479803339</v>
      </c>
      <c r="L51" s="280"/>
      <c r="M51" s="287" t="s">
        <v>45</v>
      </c>
      <c r="N51" s="288">
        <v>52786864.686075591</v>
      </c>
      <c r="O51" s="288">
        <v>7209195.0832287529</v>
      </c>
      <c r="P51" s="288">
        <v>1852494.4821914111</v>
      </c>
      <c r="Q51" s="288">
        <v>1772579.2345202614</v>
      </c>
      <c r="R51" s="288">
        <v>2988124.9341952251</v>
      </c>
      <c r="S51" s="288">
        <v>-66519.429151138946</v>
      </c>
      <c r="T51" s="288">
        <v>1469614.1446558007</v>
      </c>
      <c r="U51" s="288">
        <v>314940.00046109629</v>
      </c>
      <c r="V51" s="288">
        <v>1841814.5362829282</v>
      </c>
      <c r="W51" s="289">
        <f t="shared" si="1"/>
        <v>70169107.67245993</v>
      </c>
      <c r="X51" s="280"/>
      <c r="Y51" s="287" t="s">
        <v>45</v>
      </c>
      <c r="Z51" s="288">
        <f t="shared" si="10"/>
        <v>220056.27062311023</v>
      </c>
      <c r="AA51" s="288">
        <f t="shared" si="10"/>
        <v>30053.472462216392</v>
      </c>
      <c r="AB51" s="288">
        <f t="shared" si="10"/>
        <v>0</v>
      </c>
      <c r="AC51" s="288">
        <f t="shared" si="10"/>
        <v>7389.4742196234874</v>
      </c>
      <c r="AD51" s="288">
        <f t="shared" si="10"/>
        <v>12456.804038001224</v>
      </c>
      <c r="AE51" s="288">
        <f t="shared" si="10"/>
        <v>-277.30416629269894</v>
      </c>
      <c r="AF51" s="288">
        <f t="shared" si="8"/>
        <v>6126.4825984868221</v>
      </c>
      <c r="AG51" s="288">
        <f t="shared" si="8"/>
        <v>1312.9122629968915</v>
      </c>
      <c r="AH51" s="288">
        <f t="shared" si="8"/>
        <v>243.08061843528412</v>
      </c>
      <c r="AI51" s="289">
        <f t="shared" si="3"/>
        <v>277361.19265657762</v>
      </c>
      <c r="AJ51" s="280"/>
      <c r="AK51" s="287" t="s">
        <v>45</v>
      </c>
      <c r="AL51" s="288">
        <f t="shared" si="11"/>
        <v>73352.090207703412</v>
      </c>
      <c r="AM51" s="288">
        <f t="shared" si="11"/>
        <v>10017.82415407213</v>
      </c>
      <c r="AN51" s="288">
        <f t="shared" si="11"/>
        <v>0</v>
      </c>
      <c r="AO51" s="288">
        <f t="shared" si="11"/>
        <v>2463.1580732078291</v>
      </c>
      <c r="AP51" s="288">
        <f t="shared" si="11"/>
        <v>4152.2680126670748</v>
      </c>
      <c r="AQ51" s="288">
        <f t="shared" si="11"/>
        <v>-92.434722097566308</v>
      </c>
      <c r="AR51" s="288">
        <f t="shared" si="9"/>
        <v>2042.160866162274</v>
      </c>
      <c r="AS51" s="288">
        <f t="shared" si="9"/>
        <v>437.63742099896382</v>
      </c>
      <c r="AT51" s="288">
        <f t="shared" si="9"/>
        <v>81.026872811761379</v>
      </c>
      <c r="AU51" s="289">
        <f t="shared" si="5"/>
        <v>92453.730885525889</v>
      </c>
      <c r="AV51" s="281"/>
      <c r="AW51" s="281"/>
      <c r="AX51" s="281"/>
      <c r="AY51" s="281"/>
      <c r="AZ51" s="28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</row>
    <row r="52" spans="1:126">
      <c r="A52" s="287" t="s">
        <v>46</v>
      </c>
      <c r="B52" s="288">
        <v>475653403.51928711</v>
      </c>
      <c r="C52" s="288">
        <v>64960823.082883507</v>
      </c>
      <c r="D52" s="288">
        <v>12954955.161184065</v>
      </c>
      <c r="E52" s="288">
        <v>15972408.115566317</v>
      </c>
      <c r="F52" s="288">
        <v>26925482.381713159</v>
      </c>
      <c r="G52" s="288">
        <v>-599395.1916648983</v>
      </c>
      <c r="H52" s="288">
        <v>13242441.541522559</v>
      </c>
      <c r="I52" s="288">
        <v>2837870.4439932765</v>
      </c>
      <c r="J52" s="288">
        <v>11510050.096665571</v>
      </c>
      <c r="K52" s="289">
        <f t="shared" si="0"/>
        <v>623458039.1511507</v>
      </c>
      <c r="L52" s="280"/>
      <c r="M52" s="287" t="s">
        <v>46</v>
      </c>
      <c r="N52" s="288">
        <v>474720406.32874131</v>
      </c>
      <c r="O52" s="288">
        <v>64833402.013290718</v>
      </c>
      <c r="P52" s="288">
        <v>12954955.161184067</v>
      </c>
      <c r="Q52" s="288">
        <v>15941078.134980004</v>
      </c>
      <c r="R52" s="288">
        <v>26872667.875960942</v>
      </c>
      <c r="S52" s="288">
        <v>-598219.47416616417</v>
      </c>
      <c r="T52" s="288">
        <v>13216466.40781639</v>
      </c>
      <c r="U52" s="288">
        <v>2832303.9429826899</v>
      </c>
      <c r="V52" s="288">
        <v>11510051.418965312</v>
      </c>
      <c r="W52" s="289">
        <f t="shared" si="1"/>
        <v>622283111.80975533</v>
      </c>
      <c r="X52" s="280"/>
      <c r="Y52" s="287" t="s">
        <v>46</v>
      </c>
      <c r="Z52" s="288">
        <f t="shared" si="10"/>
        <v>-932997.19054579735</v>
      </c>
      <c r="AA52" s="288">
        <f t="shared" si="10"/>
        <v>-127421.06959278882</v>
      </c>
      <c r="AB52" s="288">
        <f t="shared" si="10"/>
        <v>0</v>
      </c>
      <c r="AC52" s="288">
        <f t="shared" si="10"/>
        <v>-31329.980586312711</v>
      </c>
      <c r="AD52" s="288">
        <f t="shared" si="10"/>
        <v>-52814.505752217025</v>
      </c>
      <c r="AE52" s="288">
        <f t="shared" si="10"/>
        <v>1175.7174987341277</v>
      </c>
      <c r="AF52" s="288">
        <f t="shared" si="8"/>
        <v>-25975.133706169203</v>
      </c>
      <c r="AG52" s="288">
        <f t="shared" si="8"/>
        <v>-5566.5010105865076</v>
      </c>
      <c r="AH52" s="288">
        <f t="shared" si="8"/>
        <v>1.3222997412085533</v>
      </c>
      <c r="AI52" s="289">
        <f t="shared" si="3"/>
        <v>-1174927.3413953963</v>
      </c>
      <c r="AJ52" s="280"/>
      <c r="AK52" s="287" t="s">
        <v>46</v>
      </c>
      <c r="AL52" s="288">
        <f t="shared" si="11"/>
        <v>-310999.06351526576</v>
      </c>
      <c r="AM52" s="288">
        <f t="shared" si="11"/>
        <v>-42473.689864262938</v>
      </c>
      <c r="AN52" s="288">
        <f t="shared" si="11"/>
        <v>0</v>
      </c>
      <c r="AO52" s="288">
        <f t="shared" si="11"/>
        <v>-10443.326862104237</v>
      </c>
      <c r="AP52" s="288">
        <f t="shared" si="11"/>
        <v>-17604.835250739008</v>
      </c>
      <c r="AQ52" s="288">
        <f t="shared" si="11"/>
        <v>391.90583291137591</v>
      </c>
      <c r="AR52" s="288">
        <f t="shared" si="9"/>
        <v>-8658.3779020564016</v>
      </c>
      <c r="AS52" s="288">
        <f t="shared" si="9"/>
        <v>-1855.5003368621692</v>
      </c>
      <c r="AT52" s="288">
        <f t="shared" si="9"/>
        <v>0.4407665804028511</v>
      </c>
      <c r="AU52" s="289">
        <f t="shared" si="5"/>
        <v>-391642.44713179872</v>
      </c>
      <c r="AV52" s="281"/>
      <c r="AW52" s="281"/>
      <c r="AX52" s="281"/>
      <c r="AY52" s="281"/>
      <c r="AZ52" s="28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</row>
    <row r="53" spans="1:126">
      <c r="A53" s="287" t="s">
        <v>47</v>
      </c>
      <c r="B53" s="288">
        <v>919083597.60426188</v>
      </c>
      <c r="C53" s="288">
        <v>125520865.69886094</v>
      </c>
      <c r="D53" s="288">
        <v>21497505.951351851</v>
      </c>
      <c r="E53" s="288">
        <v>30862763.105747327</v>
      </c>
      <c r="F53" s="288">
        <v>52026894.018874921</v>
      </c>
      <c r="G53" s="288">
        <v>-1158184.2683476829</v>
      </c>
      <c r="H53" s="288">
        <v>25587771.94275488</v>
      </c>
      <c r="I53" s="288">
        <v>5483488.939429787</v>
      </c>
      <c r="J53" s="288">
        <v>8685181.4133043289</v>
      </c>
      <c r="K53" s="289">
        <f t="shared" si="0"/>
        <v>1187589884.4062381</v>
      </c>
      <c r="L53" s="280"/>
      <c r="M53" s="287" t="s">
        <v>47</v>
      </c>
      <c r="N53" s="288">
        <v>917280809.25438988</v>
      </c>
      <c r="O53" s="288">
        <v>125274655.71868327</v>
      </c>
      <c r="P53" s="288">
        <v>21497505.951351851</v>
      </c>
      <c r="Q53" s="288">
        <v>30802225.598694731</v>
      </c>
      <c r="R53" s="288">
        <v>51924842.933792189</v>
      </c>
      <c r="S53" s="288">
        <v>-1155912.4825042351</v>
      </c>
      <c r="T53" s="288">
        <v>25537581.364576984</v>
      </c>
      <c r="U53" s="288">
        <v>5472733.0408342462</v>
      </c>
      <c r="V53" s="288">
        <v>8685156.1750977878</v>
      </c>
      <c r="W53" s="289">
        <f t="shared" si="1"/>
        <v>1185319597.5549166</v>
      </c>
      <c r="X53" s="280"/>
      <c r="Y53" s="287" t="s">
        <v>47</v>
      </c>
      <c r="Z53" s="288">
        <f t="shared" si="10"/>
        <v>-1802788.3498719931</v>
      </c>
      <c r="AA53" s="288">
        <f t="shared" si="10"/>
        <v>-246209.98017767072</v>
      </c>
      <c r="AB53" s="288">
        <f t="shared" si="10"/>
        <v>0</v>
      </c>
      <c r="AC53" s="288">
        <f t="shared" si="10"/>
        <v>-60537.507052596658</v>
      </c>
      <c r="AD53" s="288">
        <f t="shared" si="10"/>
        <v>-102051.08508273214</v>
      </c>
      <c r="AE53" s="288">
        <f t="shared" si="10"/>
        <v>2271.7858434477821</v>
      </c>
      <c r="AF53" s="288">
        <f t="shared" si="8"/>
        <v>-50190.578177895397</v>
      </c>
      <c r="AG53" s="288">
        <f t="shared" si="8"/>
        <v>-10755.898595540784</v>
      </c>
      <c r="AH53" s="288">
        <f t="shared" si="8"/>
        <v>-25.238206541165709</v>
      </c>
      <c r="AI53" s="289">
        <f t="shared" si="3"/>
        <v>-2270286.8513215221</v>
      </c>
      <c r="AJ53" s="280"/>
      <c r="AK53" s="287" t="s">
        <v>47</v>
      </c>
      <c r="AL53" s="288">
        <f t="shared" si="11"/>
        <v>-600929.44995733106</v>
      </c>
      <c r="AM53" s="288">
        <f t="shared" si="11"/>
        <v>-82069.993392556906</v>
      </c>
      <c r="AN53" s="288">
        <f t="shared" si="11"/>
        <v>0</v>
      </c>
      <c r="AO53" s="288">
        <f t="shared" si="11"/>
        <v>-20179.169017532218</v>
      </c>
      <c r="AP53" s="288">
        <f t="shared" si="11"/>
        <v>-34017.028360910714</v>
      </c>
      <c r="AQ53" s="288">
        <f t="shared" si="11"/>
        <v>757.26194781592733</v>
      </c>
      <c r="AR53" s="288">
        <f t="shared" si="9"/>
        <v>-16730.192725965131</v>
      </c>
      <c r="AS53" s="288">
        <f t="shared" si="9"/>
        <v>-3585.2995318469279</v>
      </c>
      <c r="AT53" s="288">
        <f t="shared" si="9"/>
        <v>-8.4127355137219038</v>
      </c>
      <c r="AU53" s="289">
        <f t="shared" si="5"/>
        <v>-756762.28377384087</v>
      </c>
      <c r="AV53" s="281"/>
      <c r="AW53" s="281"/>
      <c r="AX53" s="281"/>
      <c r="AY53" s="281"/>
      <c r="AZ53" s="28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</row>
    <row r="54" spans="1:126">
      <c r="A54" s="287" t="s">
        <v>48</v>
      </c>
      <c r="B54" s="288">
        <v>247660697.72217745</v>
      </c>
      <c r="C54" s="288">
        <v>33823457.690577634</v>
      </c>
      <c r="D54" s="288">
        <v>6243948.2164898301</v>
      </c>
      <c r="E54" s="288">
        <v>8316428.9563295934</v>
      </c>
      <c r="F54" s="288">
        <v>14019417.718496114</v>
      </c>
      <c r="G54" s="288">
        <v>-312089.91732364986</v>
      </c>
      <c r="H54" s="288">
        <v>6895004.4033178855</v>
      </c>
      <c r="I54" s="288">
        <v>1477607.3691566079</v>
      </c>
      <c r="J54" s="288">
        <v>7529518.9580657864</v>
      </c>
      <c r="K54" s="289">
        <f t="shared" si="0"/>
        <v>325653991.11728722</v>
      </c>
      <c r="L54" s="280"/>
      <c r="M54" s="287" t="s">
        <v>48</v>
      </c>
      <c r="N54" s="288">
        <v>247174909.68098232</v>
      </c>
      <c r="O54" s="288">
        <v>33757112.762177311</v>
      </c>
      <c r="P54" s="288">
        <v>6243948.216489831</v>
      </c>
      <c r="Q54" s="288">
        <v>8300116.2277877172</v>
      </c>
      <c r="R54" s="288">
        <v>13991918.54105374</v>
      </c>
      <c r="S54" s="288">
        <v>-311477.75095648773</v>
      </c>
      <c r="T54" s="288">
        <v>6881479.8081199955</v>
      </c>
      <c r="U54" s="288">
        <v>1474709.0328597308</v>
      </c>
      <c r="V54" s="288">
        <v>7530220.9637981746</v>
      </c>
      <c r="W54" s="289">
        <f t="shared" si="1"/>
        <v>325042937.48231238</v>
      </c>
      <c r="X54" s="280"/>
      <c r="Y54" s="287" t="s">
        <v>48</v>
      </c>
      <c r="Z54" s="288">
        <f t="shared" si="10"/>
        <v>-485788.04119512439</v>
      </c>
      <c r="AA54" s="288">
        <f t="shared" si="10"/>
        <v>-66344.928400322795</v>
      </c>
      <c r="AB54" s="288">
        <f t="shared" si="10"/>
        <v>0</v>
      </c>
      <c r="AC54" s="288">
        <f t="shared" si="10"/>
        <v>-16312.728541876189</v>
      </c>
      <c r="AD54" s="288">
        <f t="shared" si="10"/>
        <v>-27499.177442373708</v>
      </c>
      <c r="AE54" s="288">
        <f t="shared" si="10"/>
        <v>612.16636716213543</v>
      </c>
      <c r="AF54" s="288">
        <f t="shared" si="8"/>
        <v>-13524.595197889954</v>
      </c>
      <c r="AG54" s="288">
        <f t="shared" si="8"/>
        <v>-2898.3362968771253</v>
      </c>
      <c r="AH54" s="288">
        <f t="shared" si="8"/>
        <v>702.00573238823563</v>
      </c>
      <c r="AI54" s="289">
        <f t="shared" si="3"/>
        <v>-611053.63497491379</v>
      </c>
      <c r="AJ54" s="280"/>
      <c r="AK54" s="287" t="s">
        <v>48</v>
      </c>
      <c r="AL54" s="288">
        <f t="shared" si="11"/>
        <v>-161929.34706504145</v>
      </c>
      <c r="AM54" s="288">
        <f t="shared" si="11"/>
        <v>-22114.97613344093</v>
      </c>
      <c r="AN54" s="288">
        <f t="shared" si="11"/>
        <v>0</v>
      </c>
      <c r="AO54" s="288">
        <f t="shared" si="11"/>
        <v>-5437.5761806253968</v>
      </c>
      <c r="AP54" s="288">
        <f t="shared" si="11"/>
        <v>-9166.3924807912354</v>
      </c>
      <c r="AQ54" s="288">
        <f t="shared" si="11"/>
        <v>204.05545572071182</v>
      </c>
      <c r="AR54" s="288">
        <f t="shared" si="9"/>
        <v>-4508.1983992966516</v>
      </c>
      <c r="AS54" s="288">
        <f t="shared" si="9"/>
        <v>-966.11209895904176</v>
      </c>
      <c r="AT54" s="288">
        <f t="shared" si="9"/>
        <v>234.00191079607853</v>
      </c>
      <c r="AU54" s="289">
        <f t="shared" si="5"/>
        <v>-203684.5449916379</v>
      </c>
      <c r="AV54" s="281"/>
      <c r="AW54" s="281"/>
      <c r="AX54" s="281"/>
      <c r="AY54" s="281"/>
      <c r="AZ54" s="28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</row>
    <row r="55" spans="1:126">
      <c r="A55" s="287" t="s">
        <v>49</v>
      </c>
      <c r="B55" s="288">
        <v>78941066.083106354</v>
      </c>
      <c r="C55" s="288">
        <v>10781120.433191542</v>
      </c>
      <c r="D55" s="288">
        <v>8551977.2512951046</v>
      </c>
      <c r="E55" s="288">
        <v>2650835.493298721</v>
      </c>
      <c r="F55" s="288">
        <v>4468645.1695454903</v>
      </c>
      <c r="G55" s="288">
        <v>-99477.676570848489</v>
      </c>
      <c r="H55" s="288">
        <v>2197760.901312707</v>
      </c>
      <c r="I55" s="288">
        <v>470982.68738758995</v>
      </c>
      <c r="J55" s="288">
        <v>1722870.8216332747</v>
      </c>
      <c r="K55" s="289">
        <f t="shared" si="0"/>
        <v>109685781.16419993</v>
      </c>
      <c r="L55" s="280"/>
      <c r="M55" s="287" t="s">
        <v>49</v>
      </c>
      <c r="N55" s="288">
        <v>79956792.625253797</v>
      </c>
      <c r="O55" s="288">
        <v>10919839.996043053</v>
      </c>
      <c r="P55" s="288">
        <v>8551977.2512951065</v>
      </c>
      <c r="Q55" s="288">
        <v>2684943.5197418332</v>
      </c>
      <c r="R55" s="288">
        <v>4526142.7653008848</v>
      </c>
      <c r="S55" s="288">
        <v>-100757.6455585715</v>
      </c>
      <c r="T55" s="288">
        <v>2226039.2637863918</v>
      </c>
      <c r="U55" s="288">
        <v>477042.77297052188</v>
      </c>
      <c r="V55" s="288">
        <v>1722725.8668079441</v>
      </c>
      <c r="W55" s="289">
        <f t="shared" si="1"/>
        <v>110964746.41564097</v>
      </c>
      <c r="X55" s="280"/>
      <c r="Y55" s="287" t="s">
        <v>49</v>
      </c>
      <c r="Z55" s="288">
        <f t="shared" si="10"/>
        <v>1015726.5421474427</v>
      </c>
      <c r="AA55" s="288">
        <f t="shared" si="10"/>
        <v>138719.56285151094</v>
      </c>
      <c r="AB55" s="288">
        <f t="shared" si="10"/>
        <v>0</v>
      </c>
      <c r="AC55" s="288">
        <f t="shared" si="10"/>
        <v>34108.026443112176</v>
      </c>
      <c r="AD55" s="288">
        <f t="shared" si="10"/>
        <v>57497.595755394548</v>
      </c>
      <c r="AE55" s="288">
        <f t="shared" si="10"/>
        <v>-1279.9689877230121</v>
      </c>
      <c r="AF55" s="288">
        <f t="shared" si="8"/>
        <v>28278.362473684829</v>
      </c>
      <c r="AG55" s="288">
        <f t="shared" si="8"/>
        <v>6060.0855829319335</v>
      </c>
      <c r="AH55" s="288">
        <f t="shared" si="8"/>
        <v>-144.95482533052564</v>
      </c>
      <c r="AI55" s="289">
        <f t="shared" si="3"/>
        <v>1278965.2514410235</v>
      </c>
      <c r="AJ55" s="280"/>
      <c r="AK55" s="287" t="s">
        <v>49</v>
      </c>
      <c r="AL55" s="288">
        <f t="shared" si="11"/>
        <v>338575.51404914755</v>
      </c>
      <c r="AM55" s="288">
        <f t="shared" si="11"/>
        <v>46239.854283836983</v>
      </c>
      <c r="AN55" s="288">
        <f t="shared" si="11"/>
        <v>0</v>
      </c>
      <c r="AO55" s="288">
        <f t="shared" si="11"/>
        <v>11369.342147704059</v>
      </c>
      <c r="AP55" s="288">
        <f t="shared" si="11"/>
        <v>19165.865251798183</v>
      </c>
      <c r="AQ55" s="288">
        <f t="shared" si="11"/>
        <v>-426.65632924100402</v>
      </c>
      <c r="AR55" s="288">
        <f t="shared" si="9"/>
        <v>9426.120824561609</v>
      </c>
      <c r="AS55" s="288">
        <f t="shared" si="9"/>
        <v>2020.0285276439779</v>
      </c>
      <c r="AT55" s="288">
        <f t="shared" si="9"/>
        <v>-48.318275110175215</v>
      </c>
      <c r="AU55" s="289">
        <f t="shared" si="5"/>
        <v>426321.7504803412</v>
      </c>
      <c r="AV55" s="281"/>
      <c r="AW55" s="281"/>
      <c r="AX55" s="281"/>
      <c r="AY55" s="281"/>
      <c r="AZ55" s="28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</row>
    <row r="56" spans="1:126">
      <c r="A56" s="287" t="s">
        <v>50</v>
      </c>
      <c r="B56" s="288">
        <v>15861309.273314588</v>
      </c>
      <c r="C56" s="288">
        <v>2166206.9438443715</v>
      </c>
      <c r="D56" s="288">
        <v>5602738.7485500965</v>
      </c>
      <c r="E56" s="288">
        <v>532621.65914539597</v>
      </c>
      <c r="F56" s="288">
        <v>897866.80854101817</v>
      </c>
      <c r="G56" s="288">
        <v>-19987.647395335247</v>
      </c>
      <c r="H56" s="288">
        <v>441587.21302066982</v>
      </c>
      <c r="I56" s="288">
        <v>94632.647336771857</v>
      </c>
      <c r="J56" s="288">
        <v>211134.96679663489</v>
      </c>
      <c r="K56" s="289">
        <f t="shared" si="0"/>
        <v>25788110.613154214</v>
      </c>
      <c r="L56" s="280"/>
      <c r="M56" s="287" t="s">
        <v>50</v>
      </c>
      <c r="N56" s="288">
        <v>16102991.257057657</v>
      </c>
      <c r="O56" s="288">
        <v>2199213.8780365642</v>
      </c>
      <c r="P56" s="288">
        <v>5602738.7485500984</v>
      </c>
      <c r="Q56" s="288">
        <v>540737.32330329472</v>
      </c>
      <c r="R56" s="288">
        <v>911547.78705836763</v>
      </c>
      <c r="S56" s="288">
        <v>-20292.203229259296</v>
      </c>
      <c r="T56" s="288">
        <v>448315.76687454141</v>
      </c>
      <c r="U56" s="288">
        <v>96074.584161854014</v>
      </c>
      <c r="V56" s="288">
        <v>211143.23688495002</v>
      </c>
      <c r="W56" s="289">
        <f t="shared" si="1"/>
        <v>26092470.37869807</v>
      </c>
      <c r="X56" s="280"/>
      <c r="Y56" s="287" t="s">
        <v>50</v>
      </c>
      <c r="Z56" s="288">
        <f t="shared" si="10"/>
        <v>241681.98374306969</v>
      </c>
      <c r="AA56" s="288">
        <f t="shared" si="10"/>
        <v>33006.934192192741</v>
      </c>
      <c r="AB56" s="288">
        <f t="shared" si="10"/>
        <v>0</v>
      </c>
      <c r="AC56" s="288">
        <f t="shared" si="10"/>
        <v>8115.6641578987474</v>
      </c>
      <c r="AD56" s="288">
        <f t="shared" si="10"/>
        <v>13680.97851734946</v>
      </c>
      <c r="AE56" s="288">
        <f t="shared" si="10"/>
        <v>-304.55583392404878</v>
      </c>
      <c r="AF56" s="288">
        <f t="shared" si="8"/>
        <v>6728.5538538715919</v>
      </c>
      <c r="AG56" s="288">
        <f t="shared" si="8"/>
        <v>1441.9368250821572</v>
      </c>
      <c r="AH56" s="288">
        <f t="shared" si="8"/>
        <v>8.2700883151264861</v>
      </c>
      <c r="AI56" s="289">
        <f t="shared" si="3"/>
        <v>304359.76554385549</v>
      </c>
      <c r="AJ56" s="280"/>
      <c r="AK56" s="287" t="s">
        <v>50</v>
      </c>
      <c r="AL56" s="288">
        <f t="shared" si="11"/>
        <v>80560.661247689903</v>
      </c>
      <c r="AM56" s="288">
        <f t="shared" si="11"/>
        <v>11002.31139739758</v>
      </c>
      <c r="AN56" s="288">
        <f t="shared" si="11"/>
        <v>0</v>
      </c>
      <c r="AO56" s="288">
        <f t="shared" si="11"/>
        <v>2705.2213859662493</v>
      </c>
      <c r="AP56" s="288">
        <f t="shared" si="11"/>
        <v>4560.3261724498198</v>
      </c>
      <c r="AQ56" s="288">
        <f t="shared" si="11"/>
        <v>-101.51861130801626</v>
      </c>
      <c r="AR56" s="288">
        <f t="shared" si="9"/>
        <v>2242.8512846238641</v>
      </c>
      <c r="AS56" s="288">
        <f t="shared" si="9"/>
        <v>480.64560836071905</v>
      </c>
      <c r="AT56" s="288">
        <f t="shared" si="9"/>
        <v>2.7566961050421619</v>
      </c>
      <c r="AU56" s="289">
        <f t="shared" si="5"/>
        <v>101453.25518128516</v>
      </c>
      <c r="AV56" s="281"/>
      <c r="AW56" s="281"/>
      <c r="AX56" s="281"/>
      <c r="AY56" s="281"/>
      <c r="AZ56" s="28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</row>
    <row r="57" spans="1:126" ht="13.5" thickBot="1">
      <c r="A57" s="287" t="s">
        <v>51</v>
      </c>
      <c r="B57" s="288">
        <v>21852302.082097881</v>
      </c>
      <c r="C57" s="288">
        <v>2984407.3836240862</v>
      </c>
      <c r="D57" s="288">
        <v>4723182.2882476561</v>
      </c>
      <c r="E57" s="288">
        <v>733798.77982047084</v>
      </c>
      <c r="F57" s="288">
        <v>1237001.0817919902</v>
      </c>
      <c r="G57" s="288">
        <v>-27537.203976481589</v>
      </c>
      <c r="H57" s="288">
        <v>608379.61155919486</v>
      </c>
      <c r="I57" s="288">
        <v>130376.4500646188</v>
      </c>
      <c r="J57" s="288">
        <v>185012.87446526028</v>
      </c>
      <c r="K57" s="289">
        <f t="shared" si="0"/>
        <v>32426923.347694673</v>
      </c>
      <c r="L57" s="280"/>
      <c r="M57" s="287" t="s">
        <v>51</v>
      </c>
      <c r="N57" s="288">
        <v>21809438.651922237</v>
      </c>
      <c r="O57" s="288">
        <v>2978553.4494700069</v>
      </c>
      <c r="P57" s="288">
        <v>4723182.288247657</v>
      </c>
      <c r="Q57" s="288">
        <v>732359.42882469774</v>
      </c>
      <c r="R57" s="288">
        <v>1234574.6962653128</v>
      </c>
      <c r="S57" s="288">
        <v>-27483.18957491218</v>
      </c>
      <c r="T57" s="288">
        <v>607186.27106342558</v>
      </c>
      <c r="U57" s="288">
        <v>130120.71582467931</v>
      </c>
      <c r="V57" s="288">
        <v>185023.80527563865</v>
      </c>
      <c r="W57" s="289">
        <f t="shared" si="1"/>
        <v>32372956.117318738</v>
      </c>
      <c r="X57" s="280"/>
      <c r="Y57" s="287" t="s">
        <v>51</v>
      </c>
      <c r="Z57" s="288">
        <f t="shared" si="10"/>
        <v>-42863.430175643414</v>
      </c>
      <c r="AA57" s="288">
        <f t="shared" si="10"/>
        <v>-5853.9341540792957</v>
      </c>
      <c r="AB57" s="288">
        <f t="shared" si="10"/>
        <v>0</v>
      </c>
      <c r="AC57" s="288">
        <f t="shared" si="10"/>
        <v>-1439.3509957731003</v>
      </c>
      <c r="AD57" s="288">
        <f t="shared" si="10"/>
        <v>-2426.3855266773608</v>
      </c>
      <c r="AE57" s="288">
        <f t="shared" si="10"/>
        <v>54.014401569409529</v>
      </c>
      <c r="AF57" s="288">
        <f t="shared" si="8"/>
        <v>-1193.3404957692837</v>
      </c>
      <c r="AG57" s="288">
        <f t="shared" si="8"/>
        <v>-255.73423993948381</v>
      </c>
      <c r="AH57" s="288">
        <f t="shared" si="8"/>
        <v>10.930810378369642</v>
      </c>
      <c r="AI57" s="289">
        <f t="shared" si="3"/>
        <v>-53967.230375934159</v>
      </c>
      <c r="AJ57" s="280"/>
      <c r="AK57" s="287" t="s">
        <v>51</v>
      </c>
      <c r="AL57" s="288">
        <f t="shared" si="11"/>
        <v>-14287.810058547804</v>
      </c>
      <c r="AM57" s="288">
        <f t="shared" si="11"/>
        <v>-1951.3113846930985</v>
      </c>
      <c r="AN57" s="288">
        <f t="shared" si="11"/>
        <v>0</v>
      </c>
      <c r="AO57" s="288">
        <f t="shared" si="11"/>
        <v>-479.78366525770008</v>
      </c>
      <c r="AP57" s="288">
        <f t="shared" si="11"/>
        <v>-808.79517555912025</v>
      </c>
      <c r="AQ57" s="288">
        <f t="shared" si="11"/>
        <v>18.00480052313651</v>
      </c>
      <c r="AR57" s="288">
        <f t="shared" si="9"/>
        <v>-397.78016525642789</v>
      </c>
      <c r="AS57" s="288">
        <f t="shared" si="9"/>
        <v>-85.244746646494605</v>
      </c>
      <c r="AT57" s="288">
        <f t="shared" si="9"/>
        <v>3.6436034594565476</v>
      </c>
      <c r="AU57" s="289">
        <f t="shared" si="5"/>
        <v>-17989.076791978052</v>
      </c>
      <c r="AV57" s="281"/>
      <c r="AW57" s="281"/>
      <c r="AX57" s="281"/>
      <c r="AY57" s="281"/>
      <c r="AZ57" s="28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</row>
    <row r="58" spans="1:126" ht="14.25" thickTop="1" thickBot="1">
      <c r="A58" s="290" t="s">
        <v>52</v>
      </c>
      <c r="B58" s="291">
        <f t="shared" ref="B58:I58" si="12">SUM(B7:B57)</f>
        <v>6575127028.5240002</v>
      </c>
      <c r="C58" s="291">
        <f t="shared" si="12"/>
        <v>897976679.00028718</v>
      </c>
      <c r="D58" s="291">
        <f t="shared" si="12"/>
        <v>249623807.9999198</v>
      </c>
      <c r="E58" s="291">
        <f t="shared" si="12"/>
        <v>220792307.03332442</v>
      </c>
      <c r="F58" s="291">
        <f t="shared" si="12"/>
        <v>372200568.00638509</v>
      </c>
      <c r="G58" s="291">
        <f t="shared" si="12"/>
        <v>-8285654.0000000009</v>
      </c>
      <c r="H58" s="291">
        <f t="shared" si="12"/>
        <v>183055003.20000005</v>
      </c>
      <c r="I58" s="291">
        <f t="shared" si="12"/>
        <v>39228897.600000016</v>
      </c>
      <c r="J58" s="291">
        <f>SUM(J7:J57)</f>
        <v>153149123.20000002</v>
      </c>
      <c r="K58" s="292">
        <f>SUM(K7:K57)</f>
        <v>8682867760.5639172</v>
      </c>
      <c r="L58" s="280"/>
      <c r="M58" s="290" t="s">
        <v>52</v>
      </c>
      <c r="N58" s="291">
        <f t="shared" ref="N58:U58" si="13">SUM(N7:N57)</f>
        <v>6575127028.5240002</v>
      </c>
      <c r="O58" s="291">
        <f t="shared" si="13"/>
        <v>897976679.00028753</v>
      </c>
      <c r="P58" s="291">
        <f t="shared" si="13"/>
        <v>249623807.99991986</v>
      </c>
      <c r="Q58" s="291">
        <f t="shared" si="13"/>
        <v>220792307.03332436</v>
      </c>
      <c r="R58" s="291">
        <f t="shared" si="13"/>
        <v>372200568.00638497</v>
      </c>
      <c r="S58" s="291">
        <f t="shared" si="13"/>
        <v>-8285653.9999999991</v>
      </c>
      <c r="T58" s="291">
        <f t="shared" si="13"/>
        <v>183055003.20000002</v>
      </c>
      <c r="U58" s="291">
        <f t="shared" si="13"/>
        <v>39228897.600000001</v>
      </c>
      <c r="V58" s="291">
        <f>SUM(V7:V57)</f>
        <v>153149123.20000005</v>
      </c>
      <c r="W58" s="292">
        <f>SUM(W7:W57)</f>
        <v>8682867760.5639172</v>
      </c>
      <c r="X58" s="280"/>
      <c r="Y58" s="290" t="s">
        <v>52</v>
      </c>
      <c r="Z58" s="291">
        <f t="shared" ref="Z58:AG58" si="14">SUM(Z7:Z57)</f>
        <v>-4.8242509365081787E-7</v>
      </c>
      <c r="AA58" s="291">
        <f t="shared" si="14"/>
        <v>-7.3574483394622803E-8</v>
      </c>
      <c r="AB58" s="291">
        <f t="shared" si="14"/>
        <v>0</v>
      </c>
      <c r="AC58" s="291">
        <f t="shared" si="14"/>
        <v>3.5768607631325722E-8</v>
      </c>
      <c r="AD58" s="291">
        <f t="shared" si="14"/>
        <v>-2.986053004860878E-8</v>
      </c>
      <c r="AE58" s="291">
        <f t="shared" si="14"/>
        <v>2.1555024432018399E-9</v>
      </c>
      <c r="AF58" s="291">
        <f t="shared" si="14"/>
        <v>-5.0931703299283981E-9</v>
      </c>
      <c r="AG58" s="291">
        <f t="shared" si="14"/>
        <v>-4.6493369154632092E-9</v>
      </c>
      <c r="AH58" s="291">
        <f>SUM(AH7:AH57)</f>
        <v>2.5407643988728523E-8</v>
      </c>
      <c r="AI58" s="292">
        <f>SUM(AI7:AI57)</f>
        <v>-5.3248368203639984E-7</v>
      </c>
      <c r="AJ58" s="280"/>
      <c r="AK58" s="290" t="s">
        <v>52</v>
      </c>
      <c r="AL58" s="291">
        <f t="shared" ref="AL58:AS58" si="15">SUM(AL7:AL57)</f>
        <v>-1.6058947949204594E-7</v>
      </c>
      <c r="AM58" s="291">
        <f t="shared" si="15"/>
        <v>-2.4537484932807274E-8</v>
      </c>
      <c r="AN58" s="291">
        <f t="shared" si="15"/>
        <v>0</v>
      </c>
      <c r="AO58" s="291">
        <f t="shared" si="15"/>
        <v>1.1930922028113855E-8</v>
      </c>
      <c r="AP58" s="291">
        <f t="shared" si="15"/>
        <v>-9.9562385003082454E-9</v>
      </c>
      <c r="AQ58" s="291">
        <f t="shared" si="15"/>
        <v>7.1833028414403088E-10</v>
      </c>
      <c r="AR58" s="291">
        <f t="shared" si="15"/>
        <v>-1.6787566892162431E-9</v>
      </c>
      <c r="AS58" s="291">
        <f t="shared" si="15"/>
        <v>-1.5513705875491723E-9</v>
      </c>
      <c r="AT58" s="291">
        <f>SUM(AT7:AT57)</f>
        <v>8.4693070334651566E-9</v>
      </c>
      <c r="AU58" s="292">
        <f>SUM(AU7:AU57)</f>
        <v>-1.7759521142579615E-7</v>
      </c>
      <c r="AV58" s="281"/>
      <c r="AW58" s="281"/>
      <c r="AX58" s="281"/>
      <c r="AY58" s="281"/>
      <c r="AZ58" s="28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</row>
    <row r="59" spans="1:126" ht="13.5" thickTop="1">
      <c r="A59" s="280"/>
      <c r="B59" s="280"/>
      <c r="C59" s="280"/>
      <c r="D59" s="280"/>
      <c r="E59" s="280"/>
      <c r="F59" s="280"/>
      <c r="G59" s="280"/>
      <c r="H59" s="280"/>
      <c r="I59" s="280"/>
      <c r="J59" s="280"/>
      <c r="K59" s="454">
        <f>K58-J58-D58</f>
        <v>8280094829.3639975</v>
      </c>
      <c r="L59" s="280"/>
      <c r="M59" s="280"/>
      <c r="N59" s="280"/>
      <c r="O59" s="280"/>
      <c r="P59" s="280"/>
      <c r="Q59" s="280"/>
      <c r="R59" s="280"/>
      <c r="S59" s="280"/>
      <c r="T59" s="280"/>
      <c r="U59" s="280"/>
      <c r="V59" s="280"/>
      <c r="W59" s="280"/>
      <c r="X59" s="280"/>
      <c r="Y59" s="280"/>
      <c r="Z59" s="280"/>
      <c r="AA59" s="280"/>
      <c r="AB59" s="280"/>
      <c r="AC59" s="280"/>
      <c r="AD59" s="280"/>
      <c r="AE59" s="280"/>
      <c r="AF59" s="280"/>
      <c r="AG59" s="280"/>
      <c r="AH59" s="280"/>
      <c r="AI59" s="280"/>
      <c r="AJ59" s="280"/>
      <c r="AK59" s="280"/>
      <c r="AL59" s="280"/>
      <c r="AM59" s="280"/>
      <c r="AN59" s="280"/>
      <c r="AO59" s="280"/>
      <c r="AP59" s="280"/>
      <c r="AQ59" s="280"/>
      <c r="AR59" s="280"/>
      <c r="AS59" s="280"/>
      <c r="AT59" s="280"/>
      <c r="AU59" s="280"/>
      <c r="AV59" s="281"/>
      <c r="AW59" s="281"/>
      <c r="AX59" s="281"/>
      <c r="AY59" s="281"/>
      <c r="AZ59" s="28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</row>
    <row r="60" spans="1:126">
      <c r="A60" s="280"/>
      <c r="B60" s="280"/>
      <c r="C60" s="280"/>
      <c r="D60" s="280"/>
      <c r="E60" s="280"/>
      <c r="F60" s="280"/>
      <c r="G60" s="280"/>
      <c r="H60" s="280"/>
      <c r="I60" s="280"/>
      <c r="J60" s="280"/>
      <c r="K60" s="280"/>
      <c r="L60" s="280"/>
      <c r="M60" s="280"/>
      <c r="N60" s="280"/>
      <c r="O60" s="280"/>
      <c r="P60" s="280"/>
      <c r="Q60" s="280"/>
      <c r="R60" s="280"/>
      <c r="S60" s="280"/>
      <c r="T60" s="280"/>
      <c r="U60" s="280"/>
      <c r="V60" s="280"/>
      <c r="W60" s="280"/>
      <c r="X60" s="280"/>
      <c r="Y60" s="280"/>
      <c r="Z60" s="280"/>
      <c r="AA60" s="280"/>
      <c r="AB60" s="280"/>
      <c r="AC60" s="280"/>
      <c r="AD60" s="280"/>
      <c r="AE60" s="280"/>
      <c r="AF60" s="280"/>
      <c r="AG60" s="280"/>
      <c r="AH60" s="280"/>
      <c r="AI60" s="280"/>
      <c r="AJ60" s="280"/>
      <c r="AK60" s="280"/>
      <c r="AL60" s="280"/>
      <c r="AM60" s="280"/>
      <c r="AN60" s="280"/>
      <c r="AO60" s="280"/>
      <c r="AP60" s="280"/>
      <c r="AQ60" s="280"/>
      <c r="AR60" s="280"/>
      <c r="AS60" s="280"/>
      <c r="AT60" s="280"/>
      <c r="AU60" s="280"/>
      <c r="AV60" s="281"/>
      <c r="AW60" s="281"/>
      <c r="AX60" s="281"/>
      <c r="AY60" s="281"/>
      <c r="AZ60" s="28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</row>
    <row r="61" spans="1:126">
      <c r="A61" s="280"/>
      <c r="B61" s="280"/>
      <c r="C61" s="280"/>
      <c r="D61" s="280"/>
      <c r="E61" s="280"/>
      <c r="F61" s="280"/>
      <c r="G61" s="280"/>
      <c r="H61" s="280"/>
      <c r="I61" s="280"/>
      <c r="J61" s="280"/>
      <c r="K61" s="280"/>
      <c r="L61" s="280"/>
      <c r="M61" s="280"/>
      <c r="N61" s="280"/>
      <c r="O61" s="280"/>
      <c r="P61" s="280"/>
      <c r="Q61" s="280"/>
      <c r="R61" s="280"/>
      <c r="S61" s="280"/>
      <c r="T61" s="280"/>
      <c r="U61" s="280"/>
      <c r="V61" s="280"/>
      <c r="W61" s="280"/>
      <c r="X61" s="280"/>
      <c r="Y61" s="280"/>
      <c r="Z61" s="280"/>
      <c r="AA61" s="280"/>
      <c r="AB61" s="280"/>
      <c r="AC61" s="280"/>
      <c r="AD61" s="280"/>
      <c r="AE61" s="280"/>
      <c r="AF61" s="280"/>
      <c r="AG61" s="280"/>
      <c r="AH61" s="280"/>
      <c r="AI61" s="280"/>
      <c r="AJ61" s="280"/>
      <c r="AK61" s="280"/>
      <c r="AL61" s="280"/>
      <c r="AM61" s="280"/>
      <c r="AN61" s="280"/>
      <c r="AO61" s="280"/>
      <c r="AP61" s="280"/>
      <c r="AQ61" s="280"/>
      <c r="AR61" s="280"/>
      <c r="AS61" s="280"/>
      <c r="AT61" s="280"/>
      <c r="AU61" s="280"/>
      <c r="AV61" s="281"/>
      <c r="AW61" s="281"/>
      <c r="AX61" s="281"/>
      <c r="AY61" s="281"/>
      <c r="AZ61" s="28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</row>
    <row r="62" spans="1:126">
      <c r="A62" s="280"/>
      <c r="B62" s="280"/>
      <c r="C62" s="280"/>
      <c r="D62" s="280"/>
      <c r="E62" s="280"/>
      <c r="F62" s="280"/>
      <c r="G62" s="280"/>
      <c r="H62" s="280"/>
      <c r="I62" s="280"/>
      <c r="J62" s="280"/>
      <c r="K62" s="280"/>
      <c r="L62" s="280"/>
      <c r="M62" s="493"/>
      <c r="N62" s="493"/>
      <c r="O62" s="493"/>
      <c r="P62" s="493"/>
      <c r="Q62" s="493"/>
      <c r="R62" s="493"/>
      <c r="S62" s="493"/>
      <c r="T62" s="493"/>
      <c r="U62" s="493"/>
      <c r="V62" s="493"/>
      <c r="W62" s="493"/>
      <c r="X62" s="455"/>
      <c r="Y62" s="280"/>
      <c r="Z62" s="280"/>
      <c r="AA62" s="280"/>
      <c r="AB62" s="280"/>
      <c r="AC62" s="280"/>
      <c r="AD62" s="280"/>
      <c r="AE62" s="280"/>
      <c r="AF62" s="280"/>
      <c r="AG62" s="280"/>
      <c r="AH62" s="280"/>
      <c r="AI62" s="280"/>
      <c r="AJ62" s="280"/>
      <c r="AK62" s="280"/>
      <c r="AL62" s="280"/>
      <c r="AM62" s="280"/>
      <c r="AN62" s="280"/>
      <c r="AO62" s="280"/>
      <c r="AP62" s="280"/>
      <c r="AQ62" s="280"/>
      <c r="AR62" s="280"/>
      <c r="AS62" s="280"/>
      <c r="AT62" s="280"/>
      <c r="AU62" s="280"/>
      <c r="AV62" s="281"/>
      <c r="AW62" s="281"/>
      <c r="AX62" s="281"/>
      <c r="AY62" s="281"/>
      <c r="AZ62" s="28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</row>
    <row r="63" spans="1:126">
      <c r="A63" s="280"/>
      <c r="B63" s="280"/>
      <c r="C63" s="280"/>
      <c r="D63" s="280"/>
      <c r="E63" s="280"/>
      <c r="F63" s="280"/>
      <c r="G63" s="280"/>
      <c r="H63" s="280"/>
      <c r="I63" s="280"/>
      <c r="J63" s="280"/>
      <c r="K63" s="280"/>
      <c r="L63" s="280"/>
      <c r="M63" s="493"/>
      <c r="N63" s="493"/>
      <c r="O63" s="493"/>
      <c r="P63" s="493"/>
      <c r="Q63" s="493"/>
      <c r="R63" s="493"/>
      <c r="S63" s="493"/>
      <c r="T63" s="493"/>
      <c r="U63" s="493"/>
      <c r="V63" s="493"/>
      <c r="W63" s="493"/>
      <c r="X63" s="455"/>
      <c r="Y63" s="280"/>
      <c r="Z63" s="280"/>
      <c r="AA63" s="280"/>
      <c r="AB63" s="280"/>
      <c r="AC63" s="280"/>
      <c r="AD63" s="280"/>
      <c r="AE63" s="280"/>
      <c r="AF63" s="280"/>
      <c r="AG63" s="280"/>
      <c r="AH63" s="280"/>
      <c r="AI63" s="280"/>
      <c r="AJ63" s="280"/>
      <c r="AK63" s="280"/>
      <c r="AL63" s="280"/>
      <c r="AM63" s="280"/>
      <c r="AN63" s="280"/>
      <c r="AO63" s="280"/>
      <c r="AP63" s="280"/>
      <c r="AQ63" s="280"/>
      <c r="AR63" s="280"/>
      <c r="AS63" s="280"/>
      <c r="AT63" s="280"/>
      <c r="AU63" s="280"/>
      <c r="AV63" s="281"/>
      <c r="AW63" s="281"/>
      <c r="AX63" s="281"/>
      <c r="AY63" s="281"/>
      <c r="AZ63" s="28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</row>
    <row r="64" spans="1:126">
      <c r="A64" s="280"/>
      <c r="B64" s="280"/>
      <c r="C64" s="280"/>
      <c r="D64" s="280"/>
      <c r="E64" s="280"/>
      <c r="F64" s="280"/>
      <c r="G64" s="280"/>
      <c r="H64" s="280"/>
      <c r="I64" s="280"/>
      <c r="J64" s="280"/>
      <c r="K64" s="280"/>
      <c r="L64" s="280"/>
      <c r="M64" s="493"/>
      <c r="N64" s="493"/>
      <c r="O64" s="493"/>
      <c r="P64" s="493"/>
      <c r="Q64" s="493"/>
      <c r="R64" s="493"/>
      <c r="S64" s="493"/>
      <c r="T64" s="493"/>
      <c r="U64" s="493"/>
      <c r="V64" s="493"/>
      <c r="W64" s="493"/>
      <c r="X64" s="455"/>
      <c r="Y64" s="280"/>
      <c r="Z64" s="280"/>
      <c r="AA64" s="280"/>
      <c r="AB64" s="280"/>
      <c r="AC64" s="280"/>
      <c r="AD64" s="280"/>
      <c r="AE64" s="280"/>
      <c r="AF64" s="280"/>
      <c r="AG64" s="280"/>
      <c r="AH64" s="280"/>
      <c r="AI64" s="280"/>
      <c r="AJ64" s="280"/>
      <c r="AK64" s="280"/>
      <c r="AL64" s="280"/>
      <c r="AM64" s="280"/>
      <c r="AN64" s="280"/>
      <c r="AO64" s="280"/>
      <c r="AP64" s="280"/>
      <c r="AQ64" s="280"/>
      <c r="AR64" s="280"/>
      <c r="AS64" s="280"/>
      <c r="AT64" s="280"/>
      <c r="AU64" s="280"/>
      <c r="AV64" s="281"/>
      <c r="AW64" s="281"/>
      <c r="AX64" s="281"/>
      <c r="AY64" s="281"/>
      <c r="AZ64" s="28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</row>
    <row r="65" spans="1:126">
      <c r="A65" s="280"/>
      <c r="B65" s="280"/>
      <c r="C65" s="280"/>
      <c r="D65" s="280"/>
      <c r="E65" s="280"/>
      <c r="F65" s="280"/>
      <c r="G65" s="280"/>
      <c r="H65" s="280"/>
      <c r="I65" s="280"/>
      <c r="J65" s="280"/>
      <c r="K65" s="280"/>
      <c r="L65" s="280"/>
      <c r="M65" s="493"/>
      <c r="N65" s="493"/>
      <c r="O65" s="493"/>
      <c r="P65" s="493"/>
      <c r="Q65" s="493"/>
      <c r="R65" s="493"/>
      <c r="S65" s="493"/>
      <c r="T65" s="493"/>
      <c r="U65" s="493"/>
      <c r="V65" s="493"/>
      <c r="W65" s="493"/>
      <c r="X65" s="455"/>
      <c r="Y65" s="280"/>
      <c r="Z65" s="280"/>
      <c r="AA65" s="280"/>
      <c r="AB65" s="280"/>
      <c r="AC65" s="280"/>
      <c r="AD65" s="280"/>
      <c r="AE65" s="280"/>
      <c r="AF65" s="280"/>
      <c r="AG65" s="280"/>
      <c r="AH65" s="280"/>
      <c r="AI65" s="280"/>
      <c r="AJ65" s="280"/>
      <c r="AK65" s="280"/>
      <c r="AL65" s="280"/>
      <c r="AM65" s="280"/>
      <c r="AN65" s="280"/>
      <c r="AO65" s="280"/>
      <c r="AP65" s="280"/>
      <c r="AQ65" s="280"/>
      <c r="AR65" s="280"/>
      <c r="AS65" s="280"/>
      <c r="AT65" s="280"/>
      <c r="AU65" s="280"/>
      <c r="AV65" s="281"/>
      <c r="AW65" s="281"/>
      <c r="AX65" s="281"/>
      <c r="AY65" s="281"/>
      <c r="AZ65" s="28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</row>
    <row r="66" spans="1:126">
      <c r="A66" s="280"/>
      <c r="B66" s="280"/>
      <c r="C66" s="280"/>
      <c r="D66" s="280"/>
      <c r="E66" s="280"/>
      <c r="F66" s="280"/>
      <c r="G66" s="280"/>
      <c r="H66" s="280"/>
      <c r="I66" s="280"/>
      <c r="J66" s="280"/>
      <c r="K66" s="280"/>
      <c r="L66" s="280"/>
      <c r="M66" s="455"/>
      <c r="N66" s="455"/>
      <c r="O66" s="455"/>
      <c r="P66" s="455"/>
      <c r="Q66" s="455"/>
      <c r="R66" s="455"/>
      <c r="S66" s="455"/>
      <c r="T66" s="455"/>
      <c r="U66" s="455"/>
      <c r="V66" s="455"/>
      <c r="W66" s="455"/>
      <c r="X66" s="455"/>
      <c r="Y66" s="280"/>
      <c r="Z66" s="280"/>
      <c r="AA66" s="280"/>
      <c r="AB66" s="280"/>
      <c r="AC66" s="280"/>
      <c r="AD66" s="280"/>
      <c r="AE66" s="280"/>
      <c r="AF66" s="280"/>
      <c r="AG66" s="280"/>
      <c r="AH66" s="280"/>
      <c r="AI66" s="280"/>
      <c r="AJ66" s="280"/>
      <c r="AK66" s="280"/>
      <c r="AL66" s="280"/>
      <c r="AM66" s="280"/>
      <c r="AN66" s="280"/>
      <c r="AO66" s="280"/>
      <c r="AP66" s="280"/>
      <c r="AQ66" s="280"/>
      <c r="AR66" s="280"/>
      <c r="AS66" s="280"/>
      <c r="AT66" s="280"/>
      <c r="AU66" s="280"/>
      <c r="AV66" s="281"/>
      <c r="AW66" s="281"/>
      <c r="AX66" s="281"/>
      <c r="AY66" s="281"/>
      <c r="AZ66" s="28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</row>
    <row r="67" spans="1:126">
      <c r="A67" s="280"/>
      <c r="B67" s="280"/>
      <c r="C67" s="280"/>
      <c r="D67" s="280"/>
      <c r="E67" s="280"/>
      <c r="F67" s="280"/>
      <c r="G67" s="280"/>
      <c r="H67" s="280"/>
      <c r="I67" s="280"/>
      <c r="J67" s="280"/>
      <c r="K67" s="280"/>
      <c r="L67" s="280"/>
      <c r="M67" s="456"/>
      <c r="N67" s="456"/>
      <c r="O67" s="456"/>
      <c r="P67" s="456"/>
      <c r="Q67" s="456"/>
      <c r="R67" s="456"/>
      <c r="S67" s="456"/>
      <c r="T67" s="456"/>
      <c r="U67" s="456"/>
      <c r="V67" s="456"/>
      <c r="W67" s="457"/>
      <c r="X67" s="455"/>
      <c r="Y67" s="280"/>
      <c r="Z67" s="280"/>
      <c r="AA67" s="280"/>
      <c r="AB67" s="280"/>
      <c r="AC67" s="280"/>
      <c r="AD67" s="280"/>
      <c r="AE67" s="280"/>
      <c r="AF67" s="280"/>
      <c r="AG67" s="280"/>
      <c r="AH67" s="280"/>
      <c r="AI67" s="280"/>
      <c r="AJ67" s="280"/>
      <c r="AK67" s="280"/>
      <c r="AL67" s="280"/>
      <c r="AM67" s="280"/>
      <c r="AN67" s="280"/>
      <c r="AO67" s="280"/>
      <c r="AP67" s="280"/>
      <c r="AQ67" s="280"/>
      <c r="AR67" s="280"/>
      <c r="AS67" s="280"/>
      <c r="AT67" s="280"/>
      <c r="AU67" s="280"/>
      <c r="AV67" s="281"/>
      <c r="AW67" s="281"/>
      <c r="AX67" s="281"/>
      <c r="AY67" s="281"/>
      <c r="AZ67" s="28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</row>
    <row r="68" spans="1:126">
      <c r="A68" s="280"/>
      <c r="B68" s="280"/>
      <c r="C68" s="280"/>
      <c r="D68" s="280"/>
      <c r="E68" s="280"/>
      <c r="F68" s="280"/>
      <c r="G68" s="280"/>
      <c r="H68" s="280"/>
      <c r="I68" s="280"/>
      <c r="J68" s="280"/>
      <c r="K68" s="280"/>
      <c r="L68" s="280"/>
      <c r="M68" s="458"/>
      <c r="N68" s="288"/>
      <c r="O68" s="288"/>
      <c r="P68" s="288"/>
      <c r="Q68" s="288"/>
      <c r="R68" s="288"/>
      <c r="S68" s="288"/>
      <c r="T68" s="288"/>
      <c r="U68" s="288"/>
      <c r="V68" s="288"/>
      <c r="W68" s="459"/>
      <c r="X68" s="455"/>
      <c r="Y68" s="280"/>
      <c r="Z68" s="280"/>
      <c r="AA68" s="280"/>
      <c r="AB68" s="280"/>
      <c r="AC68" s="280"/>
      <c r="AD68" s="280"/>
      <c r="AE68" s="280"/>
      <c r="AF68" s="280"/>
      <c r="AG68" s="280"/>
      <c r="AH68" s="280"/>
      <c r="AI68" s="280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0"/>
      <c r="AV68" s="281"/>
      <c r="AW68" s="281"/>
      <c r="AX68" s="281"/>
      <c r="AY68" s="281"/>
      <c r="AZ68" s="28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</row>
    <row r="69" spans="1:126">
      <c r="A69" s="280"/>
      <c r="B69" s="280"/>
      <c r="C69" s="280"/>
      <c r="D69" s="280"/>
      <c r="E69" s="280"/>
      <c r="F69" s="280"/>
      <c r="G69" s="280"/>
      <c r="H69" s="280"/>
      <c r="I69" s="280"/>
      <c r="J69" s="280"/>
      <c r="K69" s="280"/>
      <c r="L69" s="280"/>
      <c r="M69" s="458"/>
      <c r="N69" s="288"/>
      <c r="O69" s="288"/>
      <c r="P69" s="288"/>
      <c r="Q69" s="288"/>
      <c r="R69" s="288"/>
      <c r="S69" s="288"/>
      <c r="T69" s="288"/>
      <c r="U69" s="288"/>
      <c r="V69" s="288"/>
      <c r="W69" s="459"/>
      <c r="X69" s="455"/>
      <c r="Y69" s="280"/>
      <c r="Z69" s="280"/>
      <c r="AA69" s="280"/>
      <c r="AB69" s="280"/>
      <c r="AC69" s="280"/>
      <c r="AD69" s="280"/>
      <c r="AE69" s="280"/>
      <c r="AF69" s="280"/>
      <c r="AG69" s="280"/>
      <c r="AH69" s="280"/>
      <c r="AI69" s="280"/>
      <c r="AJ69" s="280"/>
      <c r="AK69" s="280"/>
      <c r="AL69" s="280"/>
      <c r="AM69" s="280"/>
      <c r="AN69" s="280"/>
      <c r="AO69" s="280"/>
      <c r="AP69" s="280"/>
      <c r="AQ69" s="280"/>
      <c r="AR69" s="280"/>
      <c r="AS69" s="280"/>
      <c r="AT69" s="280"/>
      <c r="AU69" s="280"/>
      <c r="AV69" s="281"/>
      <c r="AW69" s="281"/>
      <c r="AX69" s="281"/>
      <c r="AY69" s="281"/>
      <c r="AZ69" s="28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</row>
    <row r="70" spans="1:126">
      <c r="A70" s="280"/>
      <c r="B70" s="280"/>
      <c r="C70" s="280"/>
      <c r="D70" s="280"/>
      <c r="E70" s="280"/>
      <c r="F70" s="280"/>
      <c r="G70" s="280"/>
      <c r="H70" s="280"/>
      <c r="I70" s="280"/>
      <c r="J70" s="280"/>
      <c r="K70" s="280"/>
      <c r="L70" s="280"/>
      <c r="M70" s="458"/>
      <c r="N70" s="288"/>
      <c r="O70" s="288"/>
      <c r="P70" s="288"/>
      <c r="Q70" s="288"/>
      <c r="R70" s="288"/>
      <c r="S70" s="288"/>
      <c r="T70" s="288"/>
      <c r="U70" s="288"/>
      <c r="V70" s="288"/>
      <c r="W70" s="459"/>
      <c r="X70" s="455"/>
      <c r="Y70" s="280"/>
      <c r="Z70" s="280"/>
      <c r="AA70" s="280"/>
      <c r="AB70" s="280"/>
      <c r="AC70" s="280"/>
      <c r="AD70" s="280"/>
      <c r="AE70" s="280"/>
      <c r="AF70" s="280"/>
      <c r="AG70" s="280"/>
      <c r="AH70" s="280"/>
      <c r="AI70" s="280"/>
      <c r="AJ70" s="280"/>
      <c r="AK70" s="280"/>
      <c r="AL70" s="280"/>
      <c r="AM70" s="280"/>
      <c r="AN70" s="280"/>
      <c r="AO70" s="280"/>
      <c r="AP70" s="280"/>
      <c r="AQ70" s="280"/>
      <c r="AR70" s="280"/>
      <c r="AS70" s="280"/>
      <c r="AT70" s="280"/>
      <c r="AU70" s="280"/>
      <c r="AV70" s="281"/>
      <c r="AW70" s="281"/>
      <c r="AX70" s="281"/>
      <c r="AY70" s="281"/>
      <c r="AZ70" s="28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</row>
    <row r="71" spans="1:126">
      <c r="A71" s="280"/>
      <c r="B71" s="280"/>
      <c r="C71" s="280"/>
      <c r="D71" s="280"/>
      <c r="E71" s="280"/>
      <c r="F71" s="280"/>
      <c r="G71" s="280"/>
      <c r="H71" s="280"/>
      <c r="I71" s="280"/>
      <c r="J71" s="280"/>
      <c r="K71" s="280"/>
      <c r="L71" s="280"/>
      <c r="M71" s="458"/>
      <c r="N71" s="288"/>
      <c r="O71" s="288"/>
      <c r="P71" s="288"/>
      <c r="Q71" s="288"/>
      <c r="R71" s="288"/>
      <c r="S71" s="288"/>
      <c r="T71" s="288"/>
      <c r="U71" s="288"/>
      <c r="V71" s="288"/>
      <c r="W71" s="459"/>
      <c r="X71" s="455"/>
      <c r="Y71" s="280"/>
      <c r="Z71" s="280"/>
      <c r="AA71" s="280"/>
      <c r="AB71" s="280"/>
      <c r="AC71" s="280"/>
      <c r="AD71" s="280"/>
      <c r="AE71" s="280"/>
      <c r="AF71" s="280"/>
      <c r="AG71" s="280"/>
      <c r="AH71" s="280"/>
      <c r="AI71" s="280"/>
      <c r="AJ71" s="280"/>
      <c r="AK71" s="280"/>
      <c r="AL71" s="280"/>
      <c r="AM71" s="280"/>
      <c r="AN71" s="280"/>
      <c r="AO71" s="280"/>
      <c r="AP71" s="280"/>
      <c r="AQ71" s="280"/>
      <c r="AR71" s="280"/>
      <c r="AS71" s="280"/>
      <c r="AT71" s="280"/>
      <c r="AU71" s="280"/>
      <c r="AV71" s="281"/>
      <c r="AW71" s="281"/>
      <c r="AX71" s="281"/>
      <c r="AY71" s="281"/>
      <c r="AZ71" s="28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</row>
    <row r="72" spans="1:126">
      <c r="A72" s="280"/>
      <c r="B72" s="280"/>
      <c r="C72" s="280"/>
      <c r="D72" s="280"/>
      <c r="E72" s="280"/>
      <c r="F72" s="280"/>
      <c r="G72" s="280"/>
      <c r="H72" s="280"/>
      <c r="I72" s="280"/>
      <c r="J72" s="280"/>
      <c r="K72" s="280"/>
      <c r="L72" s="280"/>
      <c r="M72" s="458"/>
      <c r="N72" s="288"/>
      <c r="O72" s="288"/>
      <c r="P72" s="288"/>
      <c r="Q72" s="288"/>
      <c r="R72" s="288"/>
      <c r="S72" s="288"/>
      <c r="T72" s="288"/>
      <c r="U72" s="288"/>
      <c r="V72" s="288"/>
      <c r="W72" s="459"/>
      <c r="X72" s="455"/>
      <c r="Y72" s="280"/>
      <c r="Z72" s="280"/>
      <c r="AA72" s="280"/>
      <c r="AB72" s="280"/>
      <c r="AC72" s="280"/>
      <c r="AD72" s="280"/>
      <c r="AE72" s="280"/>
      <c r="AF72" s="280"/>
      <c r="AG72" s="280"/>
      <c r="AH72" s="280"/>
      <c r="AI72" s="280"/>
      <c r="AJ72" s="280"/>
      <c r="AK72" s="280"/>
      <c r="AL72" s="280"/>
      <c r="AM72" s="280"/>
      <c r="AN72" s="280"/>
      <c r="AO72" s="280"/>
      <c r="AP72" s="280"/>
      <c r="AQ72" s="280"/>
      <c r="AR72" s="280"/>
      <c r="AS72" s="280"/>
      <c r="AT72" s="280"/>
      <c r="AU72" s="280"/>
      <c r="AV72" s="281"/>
      <c r="AW72" s="281"/>
      <c r="AX72" s="281"/>
      <c r="AY72" s="281"/>
      <c r="AZ72" s="28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</row>
    <row r="73" spans="1:126">
      <c r="A73" s="280"/>
      <c r="B73" s="280"/>
      <c r="C73" s="280"/>
      <c r="D73" s="280"/>
      <c r="E73" s="280"/>
      <c r="F73" s="280"/>
      <c r="G73" s="280"/>
      <c r="H73" s="280"/>
      <c r="I73" s="280"/>
      <c r="J73" s="280"/>
      <c r="K73" s="280"/>
      <c r="L73" s="280"/>
      <c r="M73" s="458"/>
      <c r="N73" s="288"/>
      <c r="O73" s="288"/>
      <c r="P73" s="288"/>
      <c r="Q73" s="288"/>
      <c r="R73" s="288"/>
      <c r="S73" s="288"/>
      <c r="T73" s="288"/>
      <c r="U73" s="288"/>
      <c r="V73" s="288"/>
      <c r="W73" s="459"/>
      <c r="X73" s="455"/>
      <c r="Y73" s="280"/>
      <c r="Z73" s="280"/>
      <c r="AA73" s="280"/>
      <c r="AB73" s="280"/>
      <c r="AC73" s="280"/>
      <c r="AD73" s="280"/>
      <c r="AE73" s="280"/>
      <c r="AF73" s="280"/>
      <c r="AG73" s="280"/>
      <c r="AH73" s="280"/>
      <c r="AI73" s="280"/>
      <c r="AJ73" s="280"/>
      <c r="AK73" s="280"/>
      <c r="AL73" s="280"/>
      <c r="AM73" s="280"/>
      <c r="AN73" s="280"/>
      <c r="AO73" s="280"/>
      <c r="AP73" s="280"/>
      <c r="AQ73" s="280"/>
      <c r="AR73" s="280"/>
      <c r="AS73" s="280"/>
      <c r="AT73" s="280"/>
      <c r="AU73" s="280"/>
      <c r="AV73" s="281"/>
      <c r="AW73" s="281"/>
      <c r="AX73" s="281"/>
      <c r="AY73" s="281"/>
      <c r="AZ73" s="28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</row>
    <row r="74" spans="1:126">
      <c r="A74" s="280"/>
      <c r="B74" s="280"/>
      <c r="C74" s="280"/>
      <c r="D74" s="280"/>
      <c r="E74" s="280"/>
      <c r="F74" s="280"/>
      <c r="G74" s="280"/>
      <c r="H74" s="280"/>
      <c r="I74" s="280"/>
      <c r="J74" s="280"/>
      <c r="K74" s="280"/>
      <c r="L74" s="280"/>
      <c r="M74" s="458"/>
      <c r="N74" s="288"/>
      <c r="O74" s="288"/>
      <c r="P74" s="288"/>
      <c r="Q74" s="288"/>
      <c r="R74" s="288"/>
      <c r="S74" s="288"/>
      <c r="T74" s="288"/>
      <c r="U74" s="288"/>
      <c r="V74" s="288"/>
      <c r="W74" s="459"/>
      <c r="X74" s="455"/>
      <c r="Y74" s="280"/>
      <c r="Z74" s="280"/>
      <c r="AA74" s="280"/>
      <c r="AB74" s="280"/>
      <c r="AC74" s="280"/>
      <c r="AD74" s="280"/>
      <c r="AE74" s="280"/>
      <c r="AF74" s="280"/>
      <c r="AG74" s="280"/>
      <c r="AH74" s="280"/>
      <c r="AI74" s="280"/>
      <c r="AJ74" s="280"/>
      <c r="AK74" s="280"/>
      <c r="AL74" s="280"/>
      <c r="AM74" s="280"/>
      <c r="AN74" s="280"/>
      <c r="AO74" s="280"/>
      <c r="AP74" s="280"/>
      <c r="AQ74" s="280"/>
      <c r="AR74" s="280"/>
      <c r="AS74" s="280"/>
      <c r="AT74" s="280"/>
      <c r="AU74" s="280"/>
      <c r="AV74" s="281"/>
      <c r="AW74" s="281"/>
      <c r="AX74" s="281"/>
      <c r="AY74" s="281"/>
      <c r="AZ74" s="28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</row>
    <row r="75" spans="1:126">
      <c r="A75" s="280"/>
      <c r="B75" s="280"/>
      <c r="C75" s="280"/>
      <c r="D75" s="280"/>
      <c r="E75" s="280"/>
      <c r="F75" s="280"/>
      <c r="G75" s="280"/>
      <c r="H75" s="280"/>
      <c r="I75" s="280"/>
      <c r="J75" s="280"/>
      <c r="K75" s="280"/>
      <c r="L75" s="280"/>
      <c r="M75" s="458"/>
      <c r="N75" s="288"/>
      <c r="O75" s="288"/>
      <c r="P75" s="288"/>
      <c r="Q75" s="288"/>
      <c r="R75" s="288"/>
      <c r="S75" s="288"/>
      <c r="T75" s="288"/>
      <c r="U75" s="288"/>
      <c r="V75" s="288"/>
      <c r="W75" s="459"/>
      <c r="X75" s="455"/>
      <c r="Y75" s="280"/>
      <c r="Z75" s="280"/>
      <c r="AA75" s="280"/>
      <c r="AB75" s="280"/>
      <c r="AC75" s="280"/>
      <c r="AD75" s="280"/>
      <c r="AE75" s="280"/>
      <c r="AF75" s="280"/>
      <c r="AG75" s="280"/>
      <c r="AH75" s="280"/>
      <c r="AI75" s="280"/>
      <c r="AJ75" s="280"/>
      <c r="AK75" s="280"/>
      <c r="AL75" s="280"/>
      <c r="AM75" s="280"/>
      <c r="AN75" s="280"/>
      <c r="AO75" s="280"/>
      <c r="AP75" s="280"/>
      <c r="AQ75" s="280"/>
      <c r="AR75" s="280"/>
      <c r="AS75" s="280"/>
      <c r="AT75" s="280"/>
      <c r="AU75" s="280"/>
      <c r="AV75" s="281"/>
      <c r="AW75" s="281"/>
      <c r="AX75" s="281"/>
      <c r="AY75" s="281"/>
      <c r="AZ75" s="28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</row>
    <row r="76" spans="1:126">
      <c r="A76" s="280"/>
      <c r="B76" s="280"/>
      <c r="C76" s="280"/>
      <c r="D76" s="280"/>
      <c r="E76" s="280"/>
      <c r="F76" s="280"/>
      <c r="G76" s="280"/>
      <c r="H76" s="280"/>
      <c r="I76" s="280"/>
      <c r="J76" s="280"/>
      <c r="K76" s="280"/>
      <c r="L76" s="280"/>
      <c r="M76" s="458"/>
      <c r="N76" s="288"/>
      <c r="O76" s="288"/>
      <c r="P76" s="288"/>
      <c r="Q76" s="288"/>
      <c r="R76" s="288"/>
      <c r="S76" s="288"/>
      <c r="T76" s="288"/>
      <c r="U76" s="288"/>
      <c r="V76" s="288"/>
      <c r="W76" s="459"/>
      <c r="X76" s="455"/>
      <c r="Y76" s="280"/>
      <c r="Z76" s="280"/>
      <c r="AA76" s="280"/>
      <c r="AB76" s="280"/>
      <c r="AC76" s="280"/>
      <c r="AD76" s="280"/>
      <c r="AE76" s="280"/>
      <c r="AF76" s="280"/>
      <c r="AG76" s="280"/>
      <c r="AH76" s="280"/>
      <c r="AI76" s="280"/>
      <c r="AJ76" s="280"/>
      <c r="AK76" s="280"/>
      <c r="AL76" s="280"/>
      <c r="AM76" s="280"/>
      <c r="AN76" s="280"/>
      <c r="AO76" s="280"/>
      <c r="AP76" s="280"/>
      <c r="AQ76" s="280"/>
      <c r="AR76" s="280"/>
      <c r="AS76" s="280"/>
      <c r="AT76" s="280"/>
      <c r="AU76" s="280"/>
      <c r="AV76" s="281"/>
      <c r="AW76" s="281"/>
      <c r="AX76" s="281"/>
      <c r="AY76" s="281"/>
      <c r="AZ76" s="28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</row>
    <row r="77" spans="1:126">
      <c r="A77" s="280"/>
      <c r="B77" s="280"/>
      <c r="C77" s="280"/>
      <c r="D77" s="280"/>
      <c r="E77" s="280"/>
      <c r="F77" s="280"/>
      <c r="G77" s="280"/>
      <c r="H77" s="280"/>
      <c r="I77" s="280"/>
      <c r="J77" s="280"/>
      <c r="K77" s="280"/>
      <c r="L77" s="280"/>
      <c r="M77" s="458"/>
      <c r="N77" s="288"/>
      <c r="O77" s="288"/>
      <c r="P77" s="288"/>
      <c r="Q77" s="288"/>
      <c r="R77" s="288"/>
      <c r="S77" s="288"/>
      <c r="T77" s="288"/>
      <c r="U77" s="288"/>
      <c r="V77" s="288"/>
      <c r="W77" s="459"/>
      <c r="X77" s="455"/>
      <c r="Y77" s="280"/>
      <c r="Z77" s="280"/>
      <c r="AA77" s="280"/>
      <c r="AB77" s="280"/>
      <c r="AC77" s="280"/>
      <c r="AD77" s="280"/>
      <c r="AE77" s="280"/>
      <c r="AF77" s="280"/>
      <c r="AG77" s="280"/>
      <c r="AH77" s="280"/>
      <c r="AI77" s="280"/>
      <c r="AJ77" s="280"/>
      <c r="AK77" s="280"/>
      <c r="AL77" s="280"/>
      <c r="AM77" s="280"/>
      <c r="AN77" s="280"/>
      <c r="AO77" s="280"/>
      <c r="AP77" s="280"/>
      <c r="AQ77" s="280"/>
      <c r="AR77" s="280"/>
      <c r="AS77" s="280"/>
      <c r="AT77" s="280"/>
      <c r="AU77" s="280"/>
      <c r="AV77" s="281"/>
      <c r="AW77" s="281"/>
      <c r="AX77" s="281"/>
      <c r="AY77" s="281"/>
      <c r="AZ77" s="28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</row>
    <row r="78" spans="1:126">
      <c r="A78" s="280"/>
      <c r="B78" s="280"/>
      <c r="C78" s="280"/>
      <c r="D78" s="280"/>
      <c r="E78" s="280"/>
      <c r="F78" s="280"/>
      <c r="G78" s="280"/>
      <c r="H78" s="280"/>
      <c r="I78" s="280"/>
      <c r="J78" s="280"/>
      <c r="K78" s="280"/>
      <c r="L78" s="280"/>
      <c r="M78" s="458"/>
      <c r="N78" s="288"/>
      <c r="O78" s="288"/>
      <c r="P78" s="288"/>
      <c r="Q78" s="288"/>
      <c r="R78" s="288"/>
      <c r="S78" s="288"/>
      <c r="T78" s="288"/>
      <c r="U78" s="288"/>
      <c r="V78" s="288"/>
      <c r="W78" s="459"/>
      <c r="X78" s="455"/>
      <c r="Y78" s="280"/>
      <c r="Z78" s="280"/>
      <c r="AA78" s="280"/>
      <c r="AB78" s="280"/>
      <c r="AC78" s="280"/>
      <c r="AD78" s="280"/>
      <c r="AE78" s="280"/>
      <c r="AF78" s="280"/>
      <c r="AG78" s="280"/>
      <c r="AH78" s="280"/>
      <c r="AI78" s="280"/>
      <c r="AJ78" s="280"/>
      <c r="AK78" s="280"/>
      <c r="AL78" s="280"/>
      <c r="AM78" s="280"/>
      <c r="AN78" s="280"/>
      <c r="AO78" s="280"/>
      <c r="AP78" s="280"/>
      <c r="AQ78" s="280"/>
      <c r="AR78" s="280"/>
      <c r="AS78" s="280"/>
      <c r="AT78" s="280"/>
      <c r="AU78" s="280"/>
      <c r="AV78" s="281"/>
      <c r="AW78" s="281"/>
      <c r="AX78" s="281"/>
      <c r="AY78" s="281"/>
      <c r="AZ78" s="28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</row>
    <row r="79" spans="1:126">
      <c r="A79" s="280"/>
      <c r="B79" s="280"/>
      <c r="C79" s="280"/>
      <c r="D79" s="280"/>
      <c r="E79" s="280"/>
      <c r="F79" s="280"/>
      <c r="G79" s="280"/>
      <c r="H79" s="280"/>
      <c r="I79" s="280"/>
      <c r="J79" s="280"/>
      <c r="K79" s="280"/>
      <c r="L79" s="280"/>
      <c r="M79" s="458"/>
      <c r="N79" s="288"/>
      <c r="O79" s="288"/>
      <c r="P79" s="288"/>
      <c r="Q79" s="288"/>
      <c r="R79" s="288"/>
      <c r="S79" s="288"/>
      <c r="T79" s="288"/>
      <c r="U79" s="288"/>
      <c r="V79" s="288"/>
      <c r="W79" s="459"/>
      <c r="X79" s="455"/>
      <c r="Y79" s="280"/>
      <c r="Z79" s="280"/>
      <c r="AA79" s="280"/>
      <c r="AB79" s="280"/>
      <c r="AC79" s="280"/>
      <c r="AD79" s="280"/>
      <c r="AE79" s="280"/>
      <c r="AF79" s="280"/>
      <c r="AG79" s="280"/>
      <c r="AH79" s="280"/>
      <c r="AI79" s="280"/>
      <c r="AJ79" s="280"/>
      <c r="AK79" s="280"/>
      <c r="AL79" s="280"/>
      <c r="AM79" s="280"/>
      <c r="AN79" s="280"/>
      <c r="AO79" s="280"/>
      <c r="AP79" s="280"/>
      <c r="AQ79" s="280"/>
      <c r="AR79" s="280"/>
      <c r="AS79" s="280"/>
      <c r="AT79" s="280"/>
      <c r="AU79" s="280"/>
      <c r="AV79" s="281"/>
      <c r="AW79" s="281"/>
      <c r="AX79" s="281"/>
      <c r="AY79" s="281"/>
      <c r="AZ79" s="28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</row>
    <row r="80" spans="1:126">
      <c r="A80" s="280"/>
      <c r="B80" s="280"/>
      <c r="C80" s="280"/>
      <c r="D80" s="280"/>
      <c r="E80" s="280"/>
      <c r="F80" s="280"/>
      <c r="G80" s="280"/>
      <c r="H80" s="280"/>
      <c r="I80" s="280"/>
      <c r="J80" s="280"/>
      <c r="K80" s="280"/>
      <c r="L80" s="280"/>
      <c r="M80" s="458"/>
      <c r="N80" s="288"/>
      <c r="O80" s="288"/>
      <c r="P80" s="288"/>
      <c r="Q80" s="288"/>
      <c r="R80" s="288"/>
      <c r="S80" s="288"/>
      <c r="T80" s="288"/>
      <c r="U80" s="288"/>
      <c r="V80" s="288"/>
      <c r="W80" s="459"/>
      <c r="X80" s="455"/>
      <c r="Y80" s="280"/>
      <c r="Z80" s="280"/>
      <c r="AA80" s="280"/>
      <c r="AB80" s="280"/>
      <c r="AC80" s="280"/>
      <c r="AD80" s="280"/>
      <c r="AE80" s="280"/>
      <c r="AF80" s="280"/>
      <c r="AG80" s="280"/>
      <c r="AH80" s="280"/>
      <c r="AI80" s="280"/>
      <c r="AJ80" s="280"/>
      <c r="AK80" s="280"/>
      <c r="AL80" s="280"/>
      <c r="AM80" s="280"/>
      <c r="AN80" s="280"/>
      <c r="AO80" s="280"/>
      <c r="AP80" s="280"/>
      <c r="AQ80" s="280"/>
      <c r="AR80" s="280"/>
      <c r="AS80" s="280"/>
      <c r="AT80" s="280"/>
      <c r="AU80" s="280"/>
      <c r="AV80" s="281"/>
      <c r="AW80" s="281"/>
      <c r="AX80" s="281"/>
      <c r="AY80" s="281"/>
      <c r="AZ80" s="28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</row>
    <row r="81" spans="1:126">
      <c r="A81" s="280"/>
      <c r="B81" s="280"/>
      <c r="C81" s="280"/>
      <c r="D81" s="280"/>
      <c r="E81" s="280"/>
      <c r="F81" s="280"/>
      <c r="G81" s="280"/>
      <c r="H81" s="280"/>
      <c r="I81" s="280"/>
      <c r="J81" s="280"/>
      <c r="K81" s="280"/>
      <c r="L81" s="280"/>
      <c r="M81" s="458"/>
      <c r="N81" s="288"/>
      <c r="O81" s="288"/>
      <c r="P81" s="288"/>
      <c r="Q81" s="288"/>
      <c r="R81" s="288"/>
      <c r="S81" s="288"/>
      <c r="T81" s="288"/>
      <c r="U81" s="288"/>
      <c r="V81" s="288"/>
      <c r="W81" s="459"/>
      <c r="X81" s="455"/>
      <c r="Y81" s="280"/>
      <c r="Z81" s="280"/>
      <c r="AA81" s="280"/>
      <c r="AB81" s="280"/>
      <c r="AC81" s="280"/>
      <c r="AD81" s="280"/>
      <c r="AE81" s="280"/>
      <c r="AF81" s="280"/>
      <c r="AG81" s="280"/>
      <c r="AH81" s="280"/>
      <c r="AI81" s="280"/>
      <c r="AJ81" s="280"/>
      <c r="AK81" s="280"/>
      <c r="AL81" s="280"/>
      <c r="AM81" s="280"/>
      <c r="AN81" s="280"/>
      <c r="AO81" s="280"/>
      <c r="AP81" s="280"/>
      <c r="AQ81" s="280"/>
      <c r="AR81" s="280"/>
      <c r="AS81" s="280"/>
      <c r="AT81" s="280"/>
      <c r="AU81" s="280"/>
      <c r="AV81" s="281"/>
      <c r="AW81" s="281"/>
      <c r="AX81" s="281"/>
      <c r="AY81" s="281"/>
      <c r="AZ81" s="28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</row>
    <row r="82" spans="1:126">
      <c r="A82" s="280"/>
      <c r="B82" s="280"/>
      <c r="C82" s="280"/>
      <c r="D82" s="280"/>
      <c r="E82" s="280"/>
      <c r="F82" s="280"/>
      <c r="G82" s="280"/>
      <c r="H82" s="280"/>
      <c r="I82" s="280"/>
      <c r="J82" s="280"/>
      <c r="K82" s="280"/>
      <c r="L82" s="280"/>
      <c r="M82" s="458"/>
      <c r="N82" s="288"/>
      <c r="O82" s="288"/>
      <c r="P82" s="288"/>
      <c r="Q82" s="288"/>
      <c r="R82" s="288"/>
      <c r="S82" s="288"/>
      <c r="T82" s="288"/>
      <c r="U82" s="288"/>
      <c r="V82" s="288"/>
      <c r="W82" s="459"/>
      <c r="X82" s="455"/>
      <c r="Y82" s="280"/>
      <c r="Z82" s="280"/>
      <c r="AA82" s="280"/>
      <c r="AB82" s="280"/>
      <c r="AC82" s="280"/>
      <c r="AD82" s="280"/>
      <c r="AE82" s="280"/>
      <c r="AF82" s="280"/>
      <c r="AG82" s="280"/>
      <c r="AH82" s="280"/>
      <c r="AI82" s="280"/>
      <c r="AJ82" s="280"/>
      <c r="AK82" s="280"/>
      <c r="AL82" s="280"/>
      <c r="AM82" s="280"/>
      <c r="AN82" s="280"/>
      <c r="AO82" s="280"/>
      <c r="AP82" s="280"/>
      <c r="AQ82" s="280"/>
      <c r="AR82" s="280"/>
      <c r="AS82" s="280"/>
      <c r="AT82" s="280"/>
      <c r="AU82" s="280"/>
      <c r="AV82" s="281"/>
      <c r="AW82" s="281"/>
      <c r="AX82" s="281"/>
      <c r="AY82" s="281"/>
      <c r="AZ82" s="28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</row>
    <row r="83" spans="1:126">
      <c r="A83" s="280"/>
      <c r="B83" s="280"/>
      <c r="C83" s="280"/>
      <c r="D83" s="280"/>
      <c r="E83" s="280"/>
      <c r="F83" s="280"/>
      <c r="G83" s="280"/>
      <c r="H83" s="280"/>
      <c r="I83" s="280"/>
      <c r="J83" s="280"/>
      <c r="K83" s="280"/>
      <c r="L83" s="280"/>
      <c r="M83" s="458"/>
      <c r="N83" s="288"/>
      <c r="O83" s="288"/>
      <c r="P83" s="288"/>
      <c r="Q83" s="288"/>
      <c r="R83" s="288"/>
      <c r="S83" s="288"/>
      <c r="T83" s="288"/>
      <c r="U83" s="288"/>
      <c r="V83" s="288"/>
      <c r="W83" s="459"/>
      <c r="X83" s="455"/>
      <c r="Y83" s="280"/>
      <c r="Z83" s="280"/>
      <c r="AA83" s="280"/>
      <c r="AB83" s="280"/>
      <c r="AC83" s="280"/>
      <c r="AD83" s="280"/>
      <c r="AE83" s="280"/>
      <c r="AF83" s="280"/>
      <c r="AG83" s="280"/>
      <c r="AH83" s="280"/>
      <c r="AI83" s="280"/>
      <c r="AJ83" s="280"/>
      <c r="AK83" s="280"/>
      <c r="AL83" s="280"/>
      <c r="AM83" s="280"/>
      <c r="AN83" s="280"/>
      <c r="AO83" s="280"/>
      <c r="AP83" s="280"/>
      <c r="AQ83" s="280"/>
      <c r="AR83" s="280"/>
      <c r="AS83" s="280"/>
      <c r="AT83" s="280"/>
      <c r="AU83" s="280"/>
      <c r="AV83" s="281"/>
      <c r="AW83" s="281"/>
      <c r="AX83" s="281"/>
      <c r="AY83" s="281"/>
      <c r="AZ83" s="28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</row>
    <row r="84" spans="1:126">
      <c r="A84" s="280"/>
      <c r="B84" s="280"/>
      <c r="C84" s="280"/>
      <c r="D84" s="280"/>
      <c r="E84" s="280"/>
      <c r="F84" s="280"/>
      <c r="G84" s="280"/>
      <c r="H84" s="280"/>
      <c r="I84" s="280"/>
      <c r="J84" s="280"/>
      <c r="K84" s="280"/>
      <c r="L84" s="280"/>
      <c r="M84" s="458"/>
      <c r="N84" s="288"/>
      <c r="O84" s="288"/>
      <c r="P84" s="288"/>
      <c r="Q84" s="288"/>
      <c r="R84" s="288"/>
      <c r="S84" s="288"/>
      <c r="T84" s="288"/>
      <c r="U84" s="288"/>
      <c r="V84" s="288"/>
      <c r="W84" s="459"/>
      <c r="X84" s="455"/>
      <c r="Y84" s="280"/>
      <c r="Z84" s="280"/>
      <c r="AA84" s="280"/>
      <c r="AB84" s="280"/>
      <c r="AC84" s="280"/>
      <c r="AD84" s="280"/>
      <c r="AE84" s="280"/>
      <c r="AF84" s="280"/>
      <c r="AG84" s="280"/>
      <c r="AH84" s="280"/>
      <c r="AI84" s="280"/>
      <c r="AJ84" s="280"/>
      <c r="AK84" s="280"/>
      <c r="AL84" s="280"/>
      <c r="AM84" s="280"/>
      <c r="AN84" s="280"/>
      <c r="AO84" s="280"/>
      <c r="AP84" s="280"/>
      <c r="AQ84" s="280"/>
      <c r="AR84" s="280"/>
      <c r="AS84" s="280"/>
      <c r="AT84" s="280"/>
      <c r="AU84" s="280"/>
      <c r="AV84" s="281"/>
      <c r="AW84" s="281"/>
      <c r="AX84" s="281"/>
      <c r="AY84" s="281"/>
      <c r="AZ84" s="28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</row>
    <row r="85" spans="1:126">
      <c r="A85" s="280"/>
      <c r="B85" s="280"/>
      <c r="C85" s="280"/>
      <c r="D85" s="280"/>
      <c r="E85" s="280"/>
      <c r="F85" s="280"/>
      <c r="G85" s="280"/>
      <c r="H85" s="280"/>
      <c r="I85" s="280"/>
      <c r="J85" s="280"/>
      <c r="K85" s="280"/>
      <c r="L85" s="280"/>
      <c r="M85" s="458"/>
      <c r="N85" s="288"/>
      <c r="O85" s="288"/>
      <c r="P85" s="288"/>
      <c r="Q85" s="288"/>
      <c r="R85" s="288"/>
      <c r="S85" s="288"/>
      <c r="T85" s="288"/>
      <c r="U85" s="288"/>
      <c r="V85" s="288"/>
      <c r="W85" s="459"/>
      <c r="X85" s="455"/>
      <c r="Y85" s="280"/>
      <c r="Z85" s="280"/>
      <c r="AA85" s="280"/>
      <c r="AB85" s="280"/>
      <c r="AC85" s="280"/>
      <c r="AD85" s="280"/>
      <c r="AE85" s="280"/>
      <c r="AF85" s="280"/>
      <c r="AG85" s="280"/>
      <c r="AH85" s="280"/>
      <c r="AI85" s="280"/>
      <c r="AJ85" s="280"/>
      <c r="AK85" s="280"/>
      <c r="AL85" s="280"/>
      <c r="AM85" s="280"/>
      <c r="AN85" s="280"/>
      <c r="AO85" s="280"/>
      <c r="AP85" s="280"/>
      <c r="AQ85" s="280"/>
      <c r="AR85" s="280"/>
      <c r="AS85" s="280"/>
      <c r="AT85" s="280"/>
      <c r="AU85" s="280"/>
      <c r="AV85" s="281"/>
      <c r="AW85" s="281"/>
      <c r="AX85" s="281"/>
      <c r="AY85" s="281"/>
      <c r="AZ85" s="28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</row>
    <row r="86" spans="1:126">
      <c r="A86" s="280"/>
      <c r="B86" s="280"/>
      <c r="C86" s="280"/>
      <c r="D86" s="280"/>
      <c r="E86" s="280"/>
      <c r="F86" s="280"/>
      <c r="G86" s="280"/>
      <c r="H86" s="280"/>
      <c r="I86" s="280"/>
      <c r="J86" s="280"/>
      <c r="K86" s="280"/>
      <c r="L86" s="280"/>
      <c r="M86" s="458"/>
      <c r="N86" s="288"/>
      <c r="O86" s="288"/>
      <c r="P86" s="288"/>
      <c r="Q86" s="288"/>
      <c r="R86" s="288"/>
      <c r="S86" s="288"/>
      <c r="T86" s="288"/>
      <c r="U86" s="288"/>
      <c r="V86" s="288"/>
      <c r="W86" s="459"/>
      <c r="X86" s="455"/>
      <c r="Y86" s="280"/>
      <c r="Z86" s="280"/>
      <c r="AA86" s="280"/>
      <c r="AB86" s="280"/>
      <c r="AC86" s="280"/>
      <c r="AD86" s="280"/>
      <c r="AE86" s="280"/>
      <c r="AF86" s="280"/>
      <c r="AG86" s="280"/>
      <c r="AH86" s="280"/>
      <c r="AI86" s="280"/>
      <c r="AJ86" s="280"/>
      <c r="AK86" s="280"/>
      <c r="AL86" s="280"/>
      <c r="AM86" s="280"/>
      <c r="AN86" s="280"/>
      <c r="AO86" s="280"/>
      <c r="AP86" s="280"/>
      <c r="AQ86" s="280"/>
      <c r="AR86" s="280"/>
      <c r="AS86" s="280"/>
      <c r="AT86" s="280"/>
      <c r="AU86" s="280"/>
      <c r="AV86" s="281"/>
      <c r="AW86" s="281"/>
      <c r="AX86" s="281"/>
      <c r="AY86" s="281"/>
      <c r="AZ86" s="28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</row>
    <row r="87" spans="1:126">
      <c r="A87" s="280"/>
      <c r="B87" s="280"/>
      <c r="C87" s="280"/>
      <c r="D87" s="280"/>
      <c r="E87" s="280"/>
      <c r="F87" s="280"/>
      <c r="G87" s="280"/>
      <c r="H87" s="280"/>
      <c r="I87" s="280"/>
      <c r="J87" s="280"/>
      <c r="K87" s="280"/>
      <c r="L87" s="280"/>
      <c r="M87" s="458"/>
      <c r="N87" s="288"/>
      <c r="O87" s="288"/>
      <c r="P87" s="288"/>
      <c r="Q87" s="288"/>
      <c r="R87" s="288"/>
      <c r="S87" s="288"/>
      <c r="T87" s="288"/>
      <c r="U87" s="288"/>
      <c r="V87" s="288"/>
      <c r="W87" s="459"/>
      <c r="X87" s="455"/>
      <c r="Y87" s="280"/>
      <c r="Z87" s="280"/>
      <c r="AA87" s="280"/>
      <c r="AB87" s="280"/>
      <c r="AC87" s="280"/>
      <c r="AD87" s="280"/>
      <c r="AE87" s="280"/>
      <c r="AF87" s="280"/>
      <c r="AG87" s="280"/>
      <c r="AH87" s="280"/>
      <c r="AI87" s="280"/>
      <c r="AJ87" s="280"/>
      <c r="AK87" s="280"/>
      <c r="AL87" s="280"/>
      <c r="AM87" s="280"/>
      <c r="AN87" s="280"/>
      <c r="AO87" s="280"/>
      <c r="AP87" s="280"/>
      <c r="AQ87" s="280"/>
      <c r="AR87" s="280"/>
      <c r="AS87" s="280"/>
      <c r="AT87" s="280"/>
      <c r="AU87" s="280"/>
      <c r="AV87" s="281"/>
      <c r="AW87" s="281"/>
      <c r="AX87" s="281"/>
      <c r="AY87" s="281"/>
      <c r="AZ87" s="28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</row>
    <row r="88" spans="1:126">
      <c r="A88" s="280"/>
      <c r="B88" s="280"/>
      <c r="C88" s="280"/>
      <c r="D88" s="280"/>
      <c r="E88" s="280"/>
      <c r="F88" s="280"/>
      <c r="G88" s="280"/>
      <c r="H88" s="280"/>
      <c r="I88" s="280"/>
      <c r="J88" s="280"/>
      <c r="K88" s="280"/>
      <c r="L88" s="280"/>
      <c r="M88" s="458"/>
      <c r="N88" s="288"/>
      <c r="O88" s="288"/>
      <c r="P88" s="288"/>
      <c r="Q88" s="288"/>
      <c r="R88" s="288"/>
      <c r="S88" s="288"/>
      <c r="T88" s="288"/>
      <c r="U88" s="288"/>
      <c r="V88" s="288"/>
      <c r="W88" s="459"/>
      <c r="X88" s="455"/>
      <c r="Y88" s="280"/>
      <c r="Z88" s="280"/>
      <c r="AA88" s="280"/>
      <c r="AB88" s="280"/>
      <c r="AC88" s="280"/>
      <c r="AD88" s="280"/>
      <c r="AE88" s="280"/>
      <c r="AF88" s="280"/>
      <c r="AG88" s="280"/>
      <c r="AH88" s="280"/>
      <c r="AI88" s="280"/>
      <c r="AJ88" s="280"/>
      <c r="AK88" s="280"/>
      <c r="AL88" s="280"/>
      <c r="AM88" s="280"/>
      <c r="AN88" s="280"/>
      <c r="AO88" s="280"/>
      <c r="AP88" s="280"/>
      <c r="AQ88" s="280"/>
      <c r="AR88" s="280"/>
      <c r="AS88" s="280"/>
      <c r="AT88" s="280"/>
      <c r="AU88" s="280"/>
      <c r="AV88" s="281"/>
      <c r="AW88" s="281"/>
      <c r="AX88" s="281"/>
      <c r="AY88" s="281"/>
      <c r="AZ88" s="28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</row>
    <row r="89" spans="1:126">
      <c r="A89" s="280"/>
      <c r="B89" s="280"/>
      <c r="C89" s="280"/>
      <c r="D89" s="280"/>
      <c r="E89" s="280"/>
      <c r="F89" s="280"/>
      <c r="G89" s="280"/>
      <c r="H89" s="280"/>
      <c r="I89" s="280"/>
      <c r="J89" s="280"/>
      <c r="K89" s="280"/>
      <c r="L89" s="280"/>
      <c r="M89" s="458"/>
      <c r="N89" s="288"/>
      <c r="O89" s="288"/>
      <c r="P89" s="288"/>
      <c r="Q89" s="288"/>
      <c r="R89" s="288"/>
      <c r="S89" s="288"/>
      <c r="T89" s="288"/>
      <c r="U89" s="288"/>
      <c r="V89" s="288"/>
      <c r="W89" s="459"/>
      <c r="X89" s="455"/>
      <c r="Y89" s="280"/>
      <c r="Z89" s="280"/>
      <c r="AA89" s="280"/>
      <c r="AB89" s="280"/>
      <c r="AC89" s="280"/>
      <c r="AD89" s="280"/>
      <c r="AE89" s="280"/>
      <c r="AF89" s="280"/>
      <c r="AG89" s="280"/>
      <c r="AH89" s="280"/>
      <c r="AI89" s="280"/>
      <c r="AJ89" s="280"/>
      <c r="AK89" s="280"/>
      <c r="AL89" s="280"/>
      <c r="AM89" s="280"/>
      <c r="AN89" s="280"/>
      <c r="AO89" s="280"/>
      <c r="AP89" s="280"/>
      <c r="AQ89" s="280"/>
      <c r="AR89" s="280"/>
      <c r="AS89" s="280"/>
      <c r="AT89" s="280"/>
      <c r="AU89" s="280"/>
      <c r="AV89" s="281"/>
      <c r="AW89" s="281"/>
      <c r="AX89" s="281"/>
      <c r="AY89" s="281"/>
      <c r="AZ89" s="28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</row>
    <row r="90" spans="1:126">
      <c r="A90" s="280"/>
      <c r="B90" s="280"/>
      <c r="C90" s="280"/>
      <c r="D90" s="280"/>
      <c r="E90" s="280"/>
      <c r="F90" s="280"/>
      <c r="G90" s="280"/>
      <c r="H90" s="280"/>
      <c r="I90" s="280"/>
      <c r="J90" s="280"/>
      <c r="K90" s="280"/>
      <c r="L90" s="280"/>
      <c r="M90" s="458"/>
      <c r="N90" s="288"/>
      <c r="O90" s="288"/>
      <c r="P90" s="288"/>
      <c r="Q90" s="288"/>
      <c r="R90" s="288"/>
      <c r="S90" s="288"/>
      <c r="T90" s="288"/>
      <c r="U90" s="288"/>
      <c r="V90" s="288"/>
      <c r="W90" s="459"/>
      <c r="X90" s="455"/>
      <c r="Y90" s="280"/>
      <c r="Z90" s="280"/>
      <c r="AA90" s="280"/>
      <c r="AB90" s="280"/>
      <c r="AC90" s="280"/>
      <c r="AD90" s="280"/>
      <c r="AE90" s="280"/>
      <c r="AF90" s="280"/>
      <c r="AG90" s="280"/>
      <c r="AH90" s="280"/>
      <c r="AI90" s="280"/>
      <c r="AJ90" s="280"/>
      <c r="AK90" s="280"/>
      <c r="AL90" s="280"/>
      <c r="AM90" s="280"/>
      <c r="AN90" s="280"/>
      <c r="AO90" s="280"/>
      <c r="AP90" s="280"/>
      <c r="AQ90" s="280"/>
      <c r="AR90" s="280"/>
      <c r="AS90" s="280"/>
      <c r="AT90" s="280"/>
      <c r="AU90" s="280"/>
      <c r="AV90" s="281"/>
      <c r="AW90" s="281"/>
      <c r="AX90" s="281"/>
      <c r="AY90" s="281"/>
      <c r="AZ90" s="28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</row>
    <row r="91" spans="1:126">
      <c r="A91" s="280"/>
      <c r="B91" s="280"/>
      <c r="C91" s="280"/>
      <c r="D91" s="280"/>
      <c r="E91" s="280"/>
      <c r="F91" s="280"/>
      <c r="G91" s="280"/>
      <c r="H91" s="280"/>
      <c r="I91" s="280"/>
      <c r="J91" s="280"/>
      <c r="K91" s="280"/>
      <c r="L91" s="280"/>
      <c r="M91" s="458"/>
      <c r="N91" s="288"/>
      <c r="O91" s="288"/>
      <c r="P91" s="288"/>
      <c r="Q91" s="288"/>
      <c r="R91" s="288"/>
      <c r="S91" s="288"/>
      <c r="T91" s="288"/>
      <c r="U91" s="288"/>
      <c r="V91" s="288"/>
      <c r="W91" s="459"/>
      <c r="X91" s="455"/>
      <c r="Y91" s="280"/>
      <c r="Z91" s="280"/>
      <c r="AA91" s="280"/>
      <c r="AB91" s="280"/>
      <c r="AC91" s="280"/>
      <c r="AD91" s="280"/>
      <c r="AE91" s="280"/>
      <c r="AF91" s="280"/>
      <c r="AG91" s="280"/>
      <c r="AH91" s="280"/>
      <c r="AI91" s="280"/>
      <c r="AJ91" s="280"/>
      <c r="AK91" s="280"/>
      <c r="AL91" s="280"/>
      <c r="AM91" s="280"/>
      <c r="AN91" s="280"/>
      <c r="AO91" s="280"/>
      <c r="AP91" s="280"/>
      <c r="AQ91" s="280"/>
      <c r="AR91" s="280"/>
      <c r="AS91" s="280"/>
      <c r="AT91" s="280"/>
      <c r="AU91" s="280"/>
      <c r="AV91" s="281"/>
      <c r="AW91" s="281"/>
      <c r="AX91" s="281"/>
      <c r="AY91" s="281"/>
      <c r="AZ91" s="28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</row>
    <row r="92" spans="1:126">
      <c r="A92" s="280"/>
      <c r="B92" s="280"/>
      <c r="C92" s="280"/>
      <c r="D92" s="280"/>
      <c r="E92" s="280"/>
      <c r="F92" s="280"/>
      <c r="G92" s="280"/>
      <c r="H92" s="280"/>
      <c r="I92" s="280"/>
      <c r="J92" s="280"/>
      <c r="K92" s="280"/>
      <c r="L92" s="280"/>
      <c r="M92" s="458"/>
      <c r="N92" s="288"/>
      <c r="O92" s="288"/>
      <c r="P92" s="288"/>
      <c r="Q92" s="288"/>
      <c r="R92" s="288"/>
      <c r="S92" s="288"/>
      <c r="T92" s="288"/>
      <c r="U92" s="288"/>
      <c r="V92" s="288"/>
      <c r="W92" s="459"/>
      <c r="X92" s="455"/>
      <c r="Y92" s="280"/>
      <c r="Z92" s="280"/>
      <c r="AA92" s="280"/>
      <c r="AB92" s="280"/>
      <c r="AC92" s="280"/>
      <c r="AD92" s="280"/>
      <c r="AE92" s="280"/>
      <c r="AF92" s="280"/>
      <c r="AG92" s="280"/>
      <c r="AH92" s="280"/>
      <c r="AI92" s="280"/>
      <c r="AJ92" s="280"/>
      <c r="AK92" s="280"/>
      <c r="AL92" s="280"/>
      <c r="AM92" s="280"/>
      <c r="AN92" s="280"/>
      <c r="AO92" s="280"/>
      <c r="AP92" s="280"/>
      <c r="AQ92" s="280"/>
      <c r="AR92" s="280"/>
      <c r="AS92" s="280"/>
      <c r="AT92" s="280"/>
      <c r="AU92" s="280"/>
      <c r="AV92" s="281"/>
      <c r="AW92" s="281"/>
      <c r="AX92" s="281"/>
      <c r="AY92" s="281"/>
      <c r="AZ92" s="28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</row>
    <row r="93" spans="1:126">
      <c r="A93" s="280"/>
      <c r="B93" s="280"/>
      <c r="C93" s="280"/>
      <c r="D93" s="280"/>
      <c r="E93" s="280"/>
      <c r="F93" s="280"/>
      <c r="G93" s="280"/>
      <c r="H93" s="280"/>
      <c r="I93" s="280"/>
      <c r="J93" s="280"/>
      <c r="K93" s="280"/>
      <c r="L93" s="280"/>
      <c r="M93" s="458"/>
      <c r="N93" s="288"/>
      <c r="O93" s="288"/>
      <c r="P93" s="288"/>
      <c r="Q93" s="288"/>
      <c r="R93" s="288"/>
      <c r="S93" s="288"/>
      <c r="T93" s="288"/>
      <c r="U93" s="288"/>
      <c r="V93" s="288"/>
      <c r="W93" s="459"/>
      <c r="X93" s="455"/>
      <c r="Y93" s="280"/>
      <c r="Z93" s="280"/>
      <c r="AA93" s="280"/>
      <c r="AB93" s="280"/>
      <c r="AC93" s="280"/>
      <c r="AD93" s="280"/>
      <c r="AE93" s="280"/>
      <c r="AF93" s="280"/>
      <c r="AG93" s="280"/>
      <c r="AH93" s="280"/>
      <c r="AI93" s="280"/>
      <c r="AJ93" s="280"/>
      <c r="AK93" s="280"/>
      <c r="AL93" s="280"/>
      <c r="AM93" s="280"/>
      <c r="AN93" s="280"/>
      <c r="AO93" s="280"/>
      <c r="AP93" s="280"/>
      <c r="AQ93" s="280"/>
      <c r="AR93" s="280"/>
      <c r="AS93" s="280"/>
      <c r="AT93" s="280"/>
      <c r="AU93" s="280"/>
      <c r="AV93" s="281"/>
      <c r="AW93" s="281"/>
      <c r="AX93" s="281"/>
      <c r="AY93" s="281"/>
      <c r="AZ93" s="28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</row>
    <row r="94" spans="1:126">
      <c r="A94" s="280"/>
      <c r="B94" s="280"/>
      <c r="C94" s="280"/>
      <c r="D94" s="280"/>
      <c r="E94" s="280"/>
      <c r="F94" s="280"/>
      <c r="G94" s="280"/>
      <c r="H94" s="280"/>
      <c r="I94" s="280"/>
      <c r="J94" s="280"/>
      <c r="K94" s="280"/>
      <c r="L94" s="280"/>
      <c r="M94" s="458"/>
      <c r="N94" s="288"/>
      <c r="O94" s="288"/>
      <c r="P94" s="288"/>
      <c r="Q94" s="288"/>
      <c r="R94" s="288"/>
      <c r="S94" s="288"/>
      <c r="T94" s="288"/>
      <c r="U94" s="288"/>
      <c r="V94" s="288"/>
      <c r="W94" s="459"/>
      <c r="X94" s="455"/>
      <c r="Y94" s="280"/>
      <c r="Z94" s="280"/>
      <c r="AA94" s="280"/>
      <c r="AB94" s="280"/>
      <c r="AC94" s="280"/>
      <c r="AD94" s="280"/>
      <c r="AE94" s="280"/>
      <c r="AF94" s="280"/>
      <c r="AG94" s="280"/>
      <c r="AH94" s="280"/>
      <c r="AI94" s="280"/>
      <c r="AJ94" s="280"/>
      <c r="AK94" s="280"/>
      <c r="AL94" s="280"/>
      <c r="AM94" s="280"/>
      <c r="AN94" s="280"/>
      <c r="AO94" s="280"/>
      <c r="AP94" s="280"/>
      <c r="AQ94" s="280"/>
      <c r="AR94" s="280"/>
      <c r="AS94" s="280"/>
      <c r="AT94" s="280"/>
      <c r="AU94" s="280"/>
      <c r="AV94" s="281"/>
      <c r="AW94" s="281"/>
      <c r="AX94" s="281"/>
      <c r="AY94" s="281"/>
      <c r="AZ94" s="28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</row>
    <row r="95" spans="1:126">
      <c r="A95" s="280"/>
      <c r="B95" s="280"/>
      <c r="C95" s="280"/>
      <c r="D95" s="280"/>
      <c r="E95" s="280"/>
      <c r="F95" s="280"/>
      <c r="G95" s="280"/>
      <c r="H95" s="280"/>
      <c r="I95" s="280"/>
      <c r="J95" s="280"/>
      <c r="K95" s="280"/>
      <c r="L95" s="280"/>
      <c r="M95" s="458"/>
      <c r="N95" s="288"/>
      <c r="O95" s="288"/>
      <c r="P95" s="288"/>
      <c r="Q95" s="288"/>
      <c r="R95" s="288"/>
      <c r="S95" s="288"/>
      <c r="T95" s="288"/>
      <c r="U95" s="288"/>
      <c r="V95" s="288"/>
      <c r="W95" s="459"/>
      <c r="X95" s="455"/>
      <c r="Y95" s="280"/>
      <c r="Z95" s="280"/>
      <c r="AA95" s="280"/>
      <c r="AB95" s="280"/>
      <c r="AC95" s="280"/>
      <c r="AD95" s="280"/>
      <c r="AE95" s="280"/>
      <c r="AF95" s="280"/>
      <c r="AG95" s="280"/>
      <c r="AH95" s="280"/>
      <c r="AI95" s="280"/>
      <c r="AJ95" s="280"/>
      <c r="AK95" s="280"/>
      <c r="AL95" s="280"/>
      <c r="AM95" s="280"/>
      <c r="AN95" s="280"/>
      <c r="AO95" s="280"/>
      <c r="AP95" s="280"/>
      <c r="AQ95" s="280"/>
      <c r="AR95" s="280"/>
      <c r="AS95" s="280"/>
      <c r="AT95" s="280"/>
      <c r="AU95" s="280"/>
      <c r="AV95" s="281"/>
      <c r="AW95" s="281"/>
      <c r="AX95" s="281"/>
      <c r="AY95" s="281"/>
      <c r="AZ95" s="28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</row>
    <row r="96" spans="1:126">
      <c r="A96" s="280"/>
      <c r="B96" s="280"/>
      <c r="C96" s="280"/>
      <c r="D96" s="280"/>
      <c r="E96" s="280"/>
      <c r="F96" s="280"/>
      <c r="G96" s="280"/>
      <c r="H96" s="280"/>
      <c r="I96" s="280"/>
      <c r="J96" s="280"/>
      <c r="K96" s="280"/>
      <c r="L96" s="280"/>
      <c r="M96" s="458"/>
      <c r="N96" s="288"/>
      <c r="O96" s="288"/>
      <c r="P96" s="288"/>
      <c r="Q96" s="288"/>
      <c r="R96" s="288"/>
      <c r="S96" s="288"/>
      <c r="T96" s="288"/>
      <c r="U96" s="288"/>
      <c r="V96" s="288"/>
      <c r="W96" s="459"/>
      <c r="X96" s="455"/>
      <c r="Y96" s="280"/>
      <c r="Z96" s="280"/>
      <c r="AA96" s="280"/>
      <c r="AB96" s="280"/>
      <c r="AC96" s="280"/>
      <c r="AD96" s="280"/>
      <c r="AE96" s="280"/>
      <c r="AF96" s="280"/>
      <c r="AG96" s="280"/>
      <c r="AH96" s="280"/>
      <c r="AI96" s="280"/>
      <c r="AJ96" s="280"/>
      <c r="AK96" s="280"/>
      <c r="AL96" s="280"/>
      <c r="AM96" s="280"/>
      <c r="AN96" s="280"/>
      <c r="AO96" s="280"/>
      <c r="AP96" s="280"/>
      <c r="AQ96" s="280"/>
      <c r="AR96" s="280"/>
      <c r="AS96" s="280"/>
      <c r="AT96" s="280"/>
      <c r="AU96" s="280"/>
      <c r="AV96" s="281"/>
      <c r="AW96" s="281"/>
      <c r="AX96" s="281"/>
      <c r="AY96" s="281"/>
      <c r="AZ96" s="28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</row>
    <row r="97" spans="1:126">
      <c r="A97" s="280"/>
      <c r="B97" s="280"/>
      <c r="C97" s="280"/>
      <c r="D97" s="280"/>
      <c r="E97" s="280"/>
      <c r="F97" s="280"/>
      <c r="G97" s="280"/>
      <c r="H97" s="280"/>
      <c r="I97" s="280"/>
      <c r="J97" s="280"/>
      <c r="K97" s="280"/>
      <c r="L97" s="280"/>
      <c r="M97" s="458"/>
      <c r="N97" s="288"/>
      <c r="O97" s="288"/>
      <c r="P97" s="288"/>
      <c r="Q97" s="288"/>
      <c r="R97" s="288"/>
      <c r="S97" s="288"/>
      <c r="T97" s="288"/>
      <c r="U97" s="288"/>
      <c r="V97" s="288"/>
      <c r="W97" s="459"/>
      <c r="X97" s="455"/>
      <c r="Y97" s="280"/>
      <c r="Z97" s="280"/>
      <c r="AA97" s="280"/>
      <c r="AB97" s="280"/>
      <c r="AC97" s="280"/>
      <c r="AD97" s="280"/>
      <c r="AE97" s="280"/>
      <c r="AF97" s="280"/>
      <c r="AG97" s="280"/>
      <c r="AH97" s="280"/>
      <c r="AI97" s="280"/>
      <c r="AJ97" s="280"/>
      <c r="AK97" s="280"/>
      <c r="AL97" s="280"/>
      <c r="AM97" s="280"/>
      <c r="AN97" s="280"/>
      <c r="AO97" s="280"/>
      <c r="AP97" s="280"/>
      <c r="AQ97" s="280"/>
      <c r="AR97" s="280"/>
      <c r="AS97" s="280"/>
      <c r="AT97" s="280"/>
      <c r="AU97" s="280"/>
      <c r="AV97" s="281"/>
      <c r="AW97" s="281"/>
      <c r="AX97" s="281"/>
      <c r="AY97" s="281"/>
      <c r="AZ97" s="28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</row>
    <row r="98" spans="1:126">
      <c r="A98" s="280"/>
      <c r="B98" s="280"/>
      <c r="C98" s="280"/>
      <c r="D98" s="280"/>
      <c r="E98" s="280"/>
      <c r="F98" s="280"/>
      <c r="G98" s="280"/>
      <c r="H98" s="280"/>
      <c r="I98" s="280"/>
      <c r="J98" s="280"/>
      <c r="K98" s="280"/>
      <c r="L98" s="280"/>
      <c r="M98" s="458"/>
      <c r="N98" s="288"/>
      <c r="O98" s="288"/>
      <c r="P98" s="288"/>
      <c r="Q98" s="288"/>
      <c r="R98" s="288"/>
      <c r="S98" s="288"/>
      <c r="T98" s="288"/>
      <c r="U98" s="288"/>
      <c r="V98" s="288"/>
      <c r="W98" s="459"/>
      <c r="X98" s="455"/>
      <c r="Y98" s="280"/>
      <c r="Z98" s="280"/>
      <c r="AA98" s="280"/>
      <c r="AB98" s="280"/>
      <c r="AC98" s="280"/>
      <c r="AD98" s="280"/>
      <c r="AE98" s="280"/>
      <c r="AF98" s="280"/>
      <c r="AG98" s="280"/>
      <c r="AH98" s="280"/>
      <c r="AI98" s="280"/>
      <c r="AJ98" s="280"/>
      <c r="AK98" s="280"/>
      <c r="AL98" s="280"/>
      <c r="AM98" s="280"/>
      <c r="AN98" s="280"/>
      <c r="AO98" s="280"/>
      <c r="AP98" s="280"/>
      <c r="AQ98" s="280"/>
      <c r="AR98" s="280"/>
      <c r="AS98" s="280"/>
      <c r="AT98" s="280"/>
      <c r="AU98" s="280"/>
      <c r="AV98" s="281"/>
      <c r="AW98" s="281"/>
      <c r="AX98" s="281"/>
      <c r="AY98" s="281"/>
      <c r="AZ98" s="28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</row>
    <row r="99" spans="1:126">
      <c r="A99" s="280"/>
      <c r="B99" s="280"/>
      <c r="C99" s="280"/>
      <c r="D99" s="280"/>
      <c r="E99" s="280"/>
      <c r="F99" s="280"/>
      <c r="G99" s="280"/>
      <c r="H99" s="280"/>
      <c r="I99" s="280"/>
      <c r="J99" s="280"/>
      <c r="K99" s="280"/>
      <c r="L99" s="280"/>
      <c r="M99" s="458"/>
      <c r="N99" s="288"/>
      <c r="O99" s="288"/>
      <c r="P99" s="288"/>
      <c r="Q99" s="288"/>
      <c r="R99" s="288"/>
      <c r="S99" s="288"/>
      <c r="T99" s="288"/>
      <c r="U99" s="288"/>
      <c r="V99" s="288"/>
      <c r="W99" s="459"/>
      <c r="X99" s="455"/>
      <c r="Y99" s="280"/>
      <c r="Z99" s="280"/>
      <c r="AA99" s="280"/>
      <c r="AB99" s="280"/>
      <c r="AC99" s="280"/>
      <c r="AD99" s="280"/>
      <c r="AE99" s="280"/>
      <c r="AF99" s="280"/>
      <c r="AG99" s="280"/>
      <c r="AH99" s="280"/>
      <c r="AI99" s="280"/>
      <c r="AJ99" s="280"/>
      <c r="AK99" s="280"/>
      <c r="AL99" s="280"/>
      <c r="AM99" s="280"/>
      <c r="AN99" s="280"/>
      <c r="AO99" s="280"/>
      <c r="AP99" s="280"/>
      <c r="AQ99" s="280"/>
      <c r="AR99" s="280"/>
      <c r="AS99" s="280"/>
      <c r="AT99" s="280"/>
      <c r="AU99" s="280"/>
      <c r="AV99" s="281"/>
      <c r="AW99" s="281"/>
      <c r="AX99" s="281"/>
      <c r="AY99" s="281"/>
      <c r="AZ99" s="28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</row>
    <row r="100" spans="1:126">
      <c r="A100" s="280"/>
      <c r="B100" s="280"/>
      <c r="C100" s="280"/>
      <c r="D100" s="280"/>
      <c r="E100" s="280"/>
      <c r="F100" s="280"/>
      <c r="G100" s="280"/>
      <c r="H100" s="280"/>
      <c r="I100" s="280"/>
      <c r="J100" s="280"/>
      <c r="K100" s="280"/>
      <c r="L100" s="280"/>
      <c r="M100" s="458"/>
      <c r="N100" s="288"/>
      <c r="O100" s="288"/>
      <c r="P100" s="288"/>
      <c r="Q100" s="288"/>
      <c r="R100" s="288"/>
      <c r="S100" s="288"/>
      <c r="T100" s="288"/>
      <c r="U100" s="288"/>
      <c r="V100" s="288"/>
      <c r="W100" s="459"/>
      <c r="X100" s="455"/>
      <c r="Y100" s="280"/>
      <c r="Z100" s="280"/>
      <c r="AA100" s="280"/>
      <c r="AB100" s="280"/>
      <c r="AC100" s="280"/>
      <c r="AD100" s="280"/>
      <c r="AE100" s="280"/>
      <c r="AF100" s="280"/>
      <c r="AG100" s="280"/>
      <c r="AH100" s="280"/>
      <c r="AI100" s="280"/>
      <c r="AJ100" s="280"/>
      <c r="AK100" s="280"/>
      <c r="AL100" s="280"/>
      <c r="AM100" s="280"/>
      <c r="AN100" s="280"/>
      <c r="AO100" s="280"/>
      <c r="AP100" s="280"/>
      <c r="AQ100" s="280"/>
      <c r="AR100" s="280"/>
      <c r="AS100" s="280"/>
      <c r="AT100" s="280"/>
      <c r="AU100" s="280"/>
      <c r="AV100" s="281"/>
      <c r="AW100" s="281"/>
      <c r="AX100" s="281"/>
      <c r="AY100" s="281"/>
      <c r="AZ100" s="28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</row>
    <row r="101" spans="1:126">
      <c r="A101" s="280"/>
      <c r="B101" s="280"/>
      <c r="C101" s="280"/>
      <c r="D101" s="280"/>
      <c r="E101" s="280"/>
      <c r="F101" s="280"/>
      <c r="G101" s="280"/>
      <c r="H101" s="280"/>
      <c r="I101" s="280"/>
      <c r="J101" s="280"/>
      <c r="K101" s="280"/>
      <c r="L101" s="280"/>
      <c r="M101" s="458"/>
      <c r="N101" s="288"/>
      <c r="O101" s="288"/>
      <c r="P101" s="288"/>
      <c r="Q101" s="288"/>
      <c r="R101" s="288"/>
      <c r="S101" s="288"/>
      <c r="T101" s="288"/>
      <c r="U101" s="288"/>
      <c r="V101" s="288"/>
      <c r="W101" s="459"/>
      <c r="X101" s="455"/>
      <c r="Y101" s="280"/>
      <c r="Z101" s="280"/>
      <c r="AA101" s="280"/>
      <c r="AB101" s="280"/>
      <c r="AC101" s="280"/>
      <c r="AD101" s="280"/>
      <c r="AE101" s="280"/>
      <c r="AF101" s="280"/>
      <c r="AG101" s="280"/>
      <c r="AH101" s="280"/>
      <c r="AI101" s="280"/>
      <c r="AJ101" s="280"/>
      <c r="AK101" s="280"/>
      <c r="AL101" s="280"/>
      <c r="AM101" s="280"/>
      <c r="AN101" s="280"/>
      <c r="AO101" s="280"/>
      <c r="AP101" s="280"/>
      <c r="AQ101" s="280"/>
      <c r="AR101" s="280"/>
      <c r="AS101" s="280"/>
      <c r="AT101" s="280"/>
      <c r="AU101" s="280"/>
      <c r="AV101" s="281"/>
      <c r="AW101" s="281"/>
      <c r="AX101" s="281"/>
      <c r="AY101" s="281"/>
      <c r="AZ101" s="28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</row>
    <row r="102" spans="1:126">
      <c r="A102" s="280"/>
      <c r="B102" s="280"/>
      <c r="C102" s="280"/>
      <c r="D102" s="280"/>
      <c r="E102" s="280"/>
      <c r="F102" s="280"/>
      <c r="G102" s="280"/>
      <c r="H102" s="280"/>
      <c r="I102" s="280"/>
      <c r="J102" s="280"/>
      <c r="K102" s="280"/>
      <c r="L102" s="280"/>
      <c r="M102" s="458"/>
      <c r="N102" s="288"/>
      <c r="O102" s="288"/>
      <c r="P102" s="288"/>
      <c r="Q102" s="288"/>
      <c r="R102" s="288"/>
      <c r="S102" s="288"/>
      <c r="T102" s="288"/>
      <c r="U102" s="288"/>
      <c r="V102" s="288"/>
      <c r="W102" s="459"/>
      <c r="X102" s="455"/>
      <c r="Y102" s="280"/>
      <c r="Z102" s="280"/>
      <c r="AA102" s="280"/>
      <c r="AB102" s="280"/>
      <c r="AC102" s="280"/>
      <c r="AD102" s="280"/>
      <c r="AE102" s="280"/>
      <c r="AF102" s="280"/>
      <c r="AG102" s="280"/>
      <c r="AH102" s="280"/>
      <c r="AI102" s="280"/>
      <c r="AJ102" s="280"/>
      <c r="AK102" s="280"/>
      <c r="AL102" s="280"/>
      <c r="AM102" s="280"/>
      <c r="AN102" s="280"/>
      <c r="AO102" s="280"/>
      <c r="AP102" s="280"/>
      <c r="AQ102" s="280"/>
      <c r="AR102" s="280"/>
      <c r="AS102" s="280"/>
      <c r="AT102" s="280"/>
      <c r="AU102" s="280"/>
      <c r="AV102" s="281"/>
      <c r="AW102" s="281"/>
      <c r="AX102" s="281"/>
      <c r="AY102" s="281"/>
      <c r="AZ102" s="28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</row>
    <row r="103" spans="1:126">
      <c r="A103" s="280"/>
      <c r="B103" s="280"/>
      <c r="C103" s="280"/>
      <c r="D103" s="280"/>
      <c r="E103" s="280"/>
      <c r="F103" s="280"/>
      <c r="G103" s="280"/>
      <c r="H103" s="280"/>
      <c r="I103" s="280"/>
      <c r="J103" s="280"/>
      <c r="K103" s="280"/>
      <c r="L103" s="280"/>
      <c r="M103" s="458"/>
      <c r="N103" s="288"/>
      <c r="O103" s="288"/>
      <c r="P103" s="288"/>
      <c r="Q103" s="288"/>
      <c r="R103" s="288"/>
      <c r="S103" s="288"/>
      <c r="T103" s="288"/>
      <c r="U103" s="288"/>
      <c r="V103" s="288"/>
      <c r="W103" s="459"/>
      <c r="X103" s="455"/>
      <c r="Y103" s="280"/>
      <c r="Z103" s="280"/>
      <c r="AA103" s="280"/>
      <c r="AB103" s="280"/>
      <c r="AC103" s="280"/>
      <c r="AD103" s="280"/>
      <c r="AE103" s="280"/>
      <c r="AF103" s="280"/>
      <c r="AG103" s="280"/>
      <c r="AH103" s="280"/>
      <c r="AI103" s="280"/>
      <c r="AJ103" s="280"/>
      <c r="AK103" s="280"/>
      <c r="AL103" s="280"/>
      <c r="AM103" s="280"/>
      <c r="AN103" s="280"/>
      <c r="AO103" s="280"/>
      <c r="AP103" s="280"/>
      <c r="AQ103" s="280"/>
      <c r="AR103" s="280"/>
      <c r="AS103" s="280"/>
      <c r="AT103" s="280"/>
      <c r="AU103" s="280"/>
      <c r="AV103" s="281"/>
      <c r="AW103" s="281"/>
      <c r="AX103" s="281"/>
      <c r="AY103" s="281"/>
      <c r="AZ103" s="28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</row>
    <row r="104" spans="1:126">
      <c r="A104" s="280"/>
      <c r="B104" s="280"/>
      <c r="C104" s="280"/>
      <c r="D104" s="280"/>
      <c r="E104" s="280"/>
      <c r="F104" s="280"/>
      <c r="G104" s="280"/>
      <c r="H104" s="280"/>
      <c r="I104" s="280"/>
      <c r="J104" s="280"/>
      <c r="K104" s="280"/>
      <c r="L104" s="280"/>
      <c r="M104" s="458"/>
      <c r="N104" s="288"/>
      <c r="O104" s="288"/>
      <c r="P104" s="288"/>
      <c r="Q104" s="288"/>
      <c r="R104" s="288"/>
      <c r="S104" s="288"/>
      <c r="T104" s="288"/>
      <c r="U104" s="288"/>
      <c r="V104" s="288"/>
      <c r="W104" s="459"/>
      <c r="X104" s="455"/>
      <c r="Y104" s="280"/>
      <c r="Z104" s="280"/>
      <c r="AA104" s="280"/>
      <c r="AB104" s="280"/>
      <c r="AC104" s="280"/>
      <c r="AD104" s="280"/>
      <c r="AE104" s="280"/>
      <c r="AF104" s="280"/>
      <c r="AG104" s="280"/>
      <c r="AH104" s="280"/>
      <c r="AI104" s="280"/>
      <c r="AJ104" s="280"/>
      <c r="AK104" s="280"/>
      <c r="AL104" s="280"/>
      <c r="AM104" s="280"/>
      <c r="AN104" s="280"/>
      <c r="AO104" s="280"/>
      <c r="AP104" s="280"/>
      <c r="AQ104" s="280"/>
      <c r="AR104" s="280"/>
      <c r="AS104" s="280"/>
      <c r="AT104" s="280"/>
      <c r="AU104" s="280"/>
      <c r="AV104" s="281"/>
      <c r="AW104" s="281"/>
      <c r="AX104" s="281"/>
      <c r="AY104" s="281"/>
      <c r="AZ104" s="28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</row>
    <row r="105" spans="1:126">
      <c r="A105" s="280"/>
      <c r="B105" s="280"/>
      <c r="C105" s="280"/>
      <c r="D105" s="280"/>
      <c r="E105" s="280"/>
      <c r="F105" s="280"/>
      <c r="G105" s="280"/>
      <c r="H105" s="280"/>
      <c r="I105" s="280"/>
      <c r="J105" s="280"/>
      <c r="K105" s="280"/>
      <c r="L105" s="280"/>
      <c r="M105" s="458"/>
      <c r="N105" s="288"/>
      <c r="O105" s="288"/>
      <c r="P105" s="288"/>
      <c r="Q105" s="288"/>
      <c r="R105" s="288"/>
      <c r="S105" s="288"/>
      <c r="T105" s="288"/>
      <c r="U105" s="288"/>
      <c r="V105" s="288"/>
      <c r="W105" s="459"/>
      <c r="X105" s="455"/>
      <c r="Y105" s="280"/>
      <c r="Z105" s="280"/>
      <c r="AA105" s="280"/>
      <c r="AB105" s="280"/>
      <c r="AC105" s="280"/>
      <c r="AD105" s="280"/>
      <c r="AE105" s="280"/>
      <c r="AF105" s="280"/>
      <c r="AG105" s="280"/>
      <c r="AH105" s="280"/>
      <c r="AI105" s="280"/>
      <c r="AJ105" s="280"/>
      <c r="AK105" s="280"/>
      <c r="AL105" s="280"/>
      <c r="AM105" s="280"/>
      <c r="AN105" s="280"/>
      <c r="AO105" s="280"/>
      <c r="AP105" s="280"/>
      <c r="AQ105" s="280"/>
      <c r="AR105" s="280"/>
      <c r="AS105" s="280"/>
      <c r="AT105" s="280"/>
      <c r="AU105" s="280"/>
      <c r="AV105" s="281"/>
      <c r="AW105" s="281"/>
      <c r="AX105" s="281"/>
      <c r="AY105" s="281"/>
      <c r="AZ105" s="28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</row>
    <row r="106" spans="1:126">
      <c r="A106" s="280"/>
      <c r="B106" s="280"/>
      <c r="C106" s="280"/>
      <c r="D106" s="280"/>
      <c r="E106" s="280"/>
      <c r="F106" s="280"/>
      <c r="G106" s="280"/>
      <c r="H106" s="280"/>
      <c r="I106" s="280"/>
      <c r="J106" s="280"/>
      <c r="K106" s="280"/>
      <c r="L106" s="280"/>
      <c r="M106" s="458"/>
      <c r="N106" s="288"/>
      <c r="O106" s="288"/>
      <c r="P106" s="288"/>
      <c r="Q106" s="288"/>
      <c r="R106" s="288"/>
      <c r="S106" s="288"/>
      <c r="T106" s="288"/>
      <c r="U106" s="288"/>
      <c r="V106" s="288"/>
      <c r="W106" s="459"/>
      <c r="X106" s="455"/>
      <c r="Y106" s="280"/>
      <c r="Z106" s="280"/>
      <c r="AA106" s="280"/>
      <c r="AB106" s="280"/>
      <c r="AC106" s="280"/>
      <c r="AD106" s="280"/>
      <c r="AE106" s="280"/>
      <c r="AF106" s="280"/>
      <c r="AG106" s="280"/>
      <c r="AH106" s="280"/>
      <c r="AI106" s="280"/>
      <c r="AJ106" s="280"/>
      <c r="AK106" s="280"/>
      <c r="AL106" s="280"/>
      <c r="AM106" s="280"/>
      <c r="AN106" s="280"/>
      <c r="AO106" s="280"/>
      <c r="AP106" s="280"/>
      <c r="AQ106" s="280"/>
      <c r="AR106" s="280"/>
      <c r="AS106" s="280"/>
      <c r="AT106" s="280"/>
      <c r="AU106" s="280"/>
      <c r="AV106" s="281"/>
      <c r="AW106" s="281"/>
      <c r="AX106" s="281"/>
      <c r="AY106" s="281"/>
      <c r="AZ106" s="28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</row>
    <row r="107" spans="1:126">
      <c r="A107" s="280"/>
      <c r="B107" s="280"/>
      <c r="C107" s="280"/>
      <c r="D107" s="280"/>
      <c r="E107" s="280"/>
      <c r="F107" s="280"/>
      <c r="G107" s="280"/>
      <c r="H107" s="280"/>
      <c r="I107" s="280"/>
      <c r="J107" s="280"/>
      <c r="K107" s="280"/>
      <c r="L107" s="280"/>
      <c r="M107" s="458"/>
      <c r="N107" s="288"/>
      <c r="O107" s="288"/>
      <c r="P107" s="288"/>
      <c r="Q107" s="288"/>
      <c r="R107" s="288"/>
      <c r="S107" s="288"/>
      <c r="T107" s="288"/>
      <c r="U107" s="288"/>
      <c r="V107" s="288"/>
      <c r="W107" s="459"/>
      <c r="X107" s="455"/>
      <c r="Y107" s="280"/>
      <c r="Z107" s="280"/>
      <c r="AA107" s="280"/>
      <c r="AB107" s="280"/>
      <c r="AC107" s="280"/>
      <c r="AD107" s="280"/>
      <c r="AE107" s="280"/>
      <c r="AF107" s="280"/>
      <c r="AG107" s="280"/>
      <c r="AH107" s="280"/>
      <c r="AI107" s="280"/>
      <c r="AJ107" s="280"/>
      <c r="AK107" s="280"/>
      <c r="AL107" s="280"/>
      <c r="AM107" s="280"/>
      <c r="AN107" s="280"/>
      <c r="AO107" s="280"/>
      <c r="AP107" s="280"/>
      <c r="AQ107" s="280"/>
      <c r="AR107" s="280"/>
      <c r="AS107" s="280"/>
      <c r="AT107" s="280"/>
      <c r="AU107" s="280"/>
      <c r="AV107" s="281"/>
      <c r="AW107" s="281"/>
      <c r="AX107" s="281"/>
      <c r="AY107" s="281"/>
      <c r="AZ107" s="28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</row>
    <row r="108" spans="1:126">
      <c r="A108" s="280"/>
      <c r="B108" s="280"/>
      <c r="C108" s="280"/>
      <c r="D108" s="280"/>
      <c r="E108" s="280"/>
      <c r="F108" s="280"/>
      <c r="G108" s="280"/>
      <c r="H108" s="280"/>
      <c r="I108" s="280"/>
      <c r="J108" s="280"/>
      <c r="K108" s="280"/>
      <c r="L108" s="280"/>
      <c r="M108" s="458"/>
      <c r="N108" s="288"/>
      <c r="O108" s="288"/>
      <c r="P108" s="288"/>
      <c r="Q108" s="288"/>
      <c r="R108" s="288"/>
      <c r="S108" s="288"/>
      <c r="T108" s="288"/>
      <c r="U108" s="288"/>
      <c r="V108" s="288"/>
      <c r="W108" s="459"/>
      <c r="X108" s="455"/>
      <c r="Y108" s="280"/>
      <c r="Z108" s="280"/>
      <c r="AA108" s="280"/>
      <c r="AB108" s="280"/>
      <c r="AC108" s="280"/>
      <c r="AD108" s="280"/>
      <c r="AE108" s="280"/>
      <c r="AF108" s="280"/>
      <c r="AG108" s="280"/>
      <c r="AH108" s="280"/>
      <c r="AI108" s="280"/>
      <c r="AJ108" s="280"/>
      <c r="AK108" s="280"/>
      <c r="AL108" s="280"/>
      <c r="AM108" s="280"/>
      <c r="AN108" s="280"/>
      <c r="AO108" s="280"/>
      <c r="AP108" s="280"/>
      <c r="AQ108" s="280"/>
      <c r="AR108" s="280"/>
      <c r="AS108" s="280"/>
      <c r="AT108" s="280"/>
      <c r="AU108" s="280"/>
      <c r="AV108" s="281"/>
      <c r="AW108" s="281"/>
      <c r="AX108" s="281"/>
      <c r="AY108" s="281"/>
      <c r="AZ108" s="28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</row>
    <row r="109" spans="1:126">
      <c r="A109" s="280"/>
      <c r="B109" s="280"/>
      <c r="C109" s="280"/>
      <c r="D109" s="280"/>
      <c r="E109" s="280"/>
      <c r="F109" s="280"/>
      <c r="G109" s="280"/>
      <c r="H109" s="280"/>
      <c r="I109" s="280"/>
      <c r="J109" s="280"/>
      <c r="K109" s="280"/>
      <c r="L109" s="280"/>
      <c r="M109" s="458"/>
      <c r="N109" s="288"/>
      <c r="O109" s="288"/>
      <c r="P109" s="288"/>
      <c r="Q109" s="288"/>
      <c r="R109" s="288"/>
      <c r="S109" s="288"/>
      <c r="T109" s="288"/>
      <c r="U109" s="288"/>
      <c r="V109" s="288"/>
      <c r="W109" s="459"/>
      <c r="X109" s="455"/>
      <c r="Y109" s="280"/>
      <c r="Z109" s="280"/>
      <c r="AA109" s="280"/>
      <c r="AB109" s="280"/>
      <c r="AC109" s="280"/>
      <c r="AD109" s="280"/>
      <c r="AE109" s="280"/>
      <c r="AF109" s="280"/>
      <c r="AG109" s="280"/>
      <c r="AH109" s="280"/>
      <c r="AI109" s="280"/>
      <c r="AJ109" s="280"/>
      <c r="AK109" s="280"/>
      <c r="AL109" s="280"/>
      <c r="AM109" s="280"/>
      <c r="AN109" s="280"/>
      <c r="AO109" s="280"/>
      <c r="AP109" s="280"/>
      <c r="AQ109" s="280"/>
      <c r="AR109" s="280"/>
      <c r="AS109" s="280"/>
      <c r="AT109" s="280"/>
      <c r="AU109" s="280"/>
      <c r="AV109" s="281"/>
      <c r="AW109" s="281"/>
      <c r="AX109" s="281"/>
      <c r="AY109" s="281"/>
      <c r="AZ109" s="28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</row>
    <row r="110" spans="1:126">
      <c r="A110" s="280"/>
      <c r="B110" s="280"/>
      <c r="C110" s="280"/>
      <c r="D110" s="280"/>
      <c r="E110" s="280"/>
      <c r="F110" s="280"/>
      <c r="G110" s="280"/>
      <c r="H110" s="280"/>
      <c r="I110" s="280"/>
      <c r="J110" s="280"/>
      <c r="K110" s="280"/>
      <c r="L110" s="280"/>
      <c r="M110" s="458"/>
      <c r="N110" s="288"/>
      <c r="O110" s="288"/>
      <c r="P110" s="288"/>
      <c r="Q110" s="288"/>
      <c r="R110" s="288"/>
      <c r="S110" s="288"/>
      <c r="T110" s="288"/>
      <c r="U110" s="288"/>
      <c r="V110" s="288"/>
      <c r="W110" s="459"/>
      <c r="X110" s="455"/>
      <c r="Y110" s="280"/>
      <c r="Z110" s="280"/>
      <c r="AA110" s="280"/>
      <c r="AB110" s="280"/>
      <c r="AC110" s="280"/>
      <c r="AD110" s="280"/>
      <c r="AE110" s="280"/>
      <c r="AF110" s="280"/>
      <c r="AG110" s="280"/>
      <c r="AH110" s="280"/>
      <c r="AI110" s="280"/>
      <c r="AJ110" s="280"/>
      <c r="AK110" s="280"/>
      <c r="AL110" s="280"/>
      <c r="AM110" s="280"/>
      <c r="AN110" s="280"/>
      <c r="AO110" s="280"/>
      <c r="AP110" s="280"/>
      <c r="AQ110" s="280"/>
      <c r="AR110" s="280"/>
      <c r="AS110" s="280"/>
      <c r="AT110" s="280"/>
      <c r="AU110" s="280"/>
      <c r="AV110" s="281"/>
      <c r="AW110" s="281"/>
      <c r="AX110" s="281"/>
      <c r="AY110" s="281"/>
      <c r="AZ110" s="28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</row>
    <row r="111" spans="1:126">
      <c r="A111" s="280"/>
      <c r="B111" s="280"/>
      <c r="C111" s="280"/>
      <c r="D111" s="280"/>
      <c r="E111" s="280"/>
      <c r="F111" s="280"/>
      <c r="G111" s="280"/>
      <c r="H111" s="280"/>
      <c r="I111" s="280"/>
      <c r="J111" s="280"/>
      <c r="K111" s="280"/>
      <c r="L111" s="280"/>
      <c r="M111" s="458"/>
      <c r="N111" s="288"/>
      <c r="O111" s="288"/>
      <c r="P111" s="288"/>
      <c r="Q111" s="288"/>
      <c r="R111" s="288"/>
      <c r="S111" s="288"/>
      <c r="T111" s="288"/>
      <c r="U111" s="288"/>
      <c r="V111" s="288"/>
      <c r="W111" s="459"/>
      <c r="X111" s="455"/>
      <c r="Y111" s="280"/>
      <c r="Z111" s="280"/>
      <c r="AA111" s="280"/>
      <c r="AB111" s="280"/>
      <c r="AC111" s="280"/>
      <c r="AD111" s="280"/>
      <c r="AE111" s="280"/>
      <c r="AF111" s="280"/>
      <c r="AG111" s="280"/>
      <c r="AH111" s="280"/>
      <c r="AI111" s="280"/>
      <c r="AJ111" s="280"/>
      <c r="AK111" s="280"/>
      <c r="AL111" s="280"/>
      <c r="AM111" s="280"/>
      <c r="AN111" s="280"/>
      <c r="AO111" s="280"/>
      <c r="AP111" s="280"/>
      <c r="AQ111" s="280"/>
      <c r="AR111" s="280"/>
      <c r="AS111" s="280"/>
      <c r="AT111" s="280"/>
      <c r="AU111" s="280"/>
      <c r="AV111" s="281"/>
      <c r="AW111" s="281"/>
      <c r="AX111" s="281"/>
      <c r="AY111" s="281"/>
      <c r="AZ111" s="28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</row>
    <row r="112" spans="1:126">
      <c r="A112" s="280"/>
      <c r="B112" s="280"/>
      <c r="C112" s="280"/>
      <c r="D112" s="280"/>
      <c r="E112" s="280"/>
      <c r="F112" s="280"/>
      <c r="G112" s="280"/>
      <c r="H112" s="280"/>
      <c r="I112" s="280"/>
      <c r="J112" s="280"/>
      <c r="K112" s="280"/>
      <c r="L112" s="280"/>
      <c r="M112" s="458"/>
      <c r="N112" s="288"/>
      <c r="O112" s="288"/>
      <c r="P112" s="288"/>
      <c r="Q112" s="288"/>
      <c r="R112" s="288"/>
      <c r="S112" s="288"/>
      <c r="T112" s="288"/>
      <c r="U112" s="288"/>
      <c r="V112" s="288"/>
      <c r="W112" s="459"/>
      <c r="X112" s="455"/>
      <c r="Y112" s="280"/>
      <c r="Z112" s="280"/>
      <c r="AA112" s="280"/>
      <c r="AB112" s="280"/>
      <c r="AC112" s="280"/>
      <c r="AD112" s="280"/>
      <c r="AE112" s="280"/>
      <c r="AF112" s="280"/>
      <c r="AG112" s="280"/>
      <c r="AH112" s="280"/>
      <c r="AI112" s="280"/>
      <c r="AJ112" s="280"/>
      <c r="AK112" s="280"/>
      <c r="AL112" s="280"/>
      <c r="AM112" s="280"/>
      <c r="AN112" s="280"/>
      <c r="AO112" s="280"/>
      <c r="AP112" s="280"/>
      <c r="AQ112" s="280"/>
      <c r="AR112" s="280"/>
      <c r="AS112" s="280"/>
      <c r="AT112" s="280"/>
      <c r="AU112" s="280"/>
      <c r="AV112" s="281"/>
      <c r="AW112" s="281"/>
      <c r="AX112" s="281"/>
      <c r="AY112" s="281"/>
      <c r="AZ112" s="28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</row>
    <row r="113" spans="1:126">
      <c r="A113" s="280"/>
      <c r="B113" s="280"/>
      <c r="C113" s="280"/>
      <c r="D113" s="280"/>
      <c r="E113" s="280"/>
      <c r="F113" s="280"/>
      <c r="G113" s="280"/>
      <c r="H113" s="280"/>
      <c r="I113" s="280"/>
      <c r="J113" s="280"/>
      <c r="K113" s="280"/>
      <c r="L113" s="280"/>
      <c r="M113" s="458"/>
      <c r="N113" s="288"/>
      <c r="O113" s="288"/>
      <c r="P113" s="288"/>
      <c r="Q113" s="288"/>
      <c r="R113" s="288"/>
      <c r="S113" s="288"/>
      <c r="T113" s="288"/>
      <c r="U113" s="288"/>
      <c r="V113" s="288"/>
      <c r="W113" s="459"/>
      <c r="X113" s="455"/>
      <c r="Y113" s="280"/>
      <c r="Z113" s="280"/>
      <c r="AA113" s="280"/>
      <c r="AB113" s="280"/>
      <c r="AC113" s="280"/>
      <c r="AD113" s="280"/>
      <c r="AE113" s="280"/>
      <c r="AF113" s="280"/>
      <c r="AG113" s="280"/>
      <c r="AH113" s="280"/>
      <c r="AI113" s="280"/>
      <c r="AJ113" s="280"/>
      <c r="AK113" s="280"/>
      <c r="AL113" s="280"/>
      <c r="AM113" s="280"/>
      <c r="AN113" s="280"/>
      <c r="AO113" s="280"/>
      <c r="AP113" s="280"/>
      <c r="AQ113" s="280"/>
      <c r="AR113" s="280"/>
      <c r="AS113" s="280"/>
      <c r="AT113" s="280"/>
      <c r="AU113" s="280"/>
      <c r="AV113" s="281"/>
      <c r="AW113" s="281"/>
      <c r="AX113" s="281"/>
      <c r="AY113" s="281"/>
      <c r="AZ113" s="28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</row>
    <row r="114" spans="1:126">
      <c r="A114" s="280"/>
      <c r="B114" s="280"/>
      <c r="C114" s="280"/>
      <c r="D114" s="280"/>
      <c r="E114" s="280"/>
      <c r="F114" s="280"/>
      <c r="G114" s="280"/>
      <c r="H114" s="280"/>
      <c r="I114" s="280"/>
      <c r="J114" s="280"/>
      <c r="K114" s="280"/>
      <c r="L114" s="280"/>
      <c r="M114" s="458"/>
      <c r="N114" s="288"/>
      <c r="O114" s="288"/>
      <c r="P114" s="288"/>
      <c r="Q114" s="288"/>
      <c r="R114" s="288"/>
      <c r="S114" s="288"/>
      <c r="T114" s="288"/>
      <c r="U114" s="288"/>
      <c r="V114" s="288"/>
      <c r="W114" s="459"/>
      <c r="X114" s="455"/>
      <c r="Y114" s="280"/>
      <c r="Z114" s="280"/>
      <c r="AA114" s="280"/>
      <c r="AB114" s="280"/>
      <c r="AC114" s="280"/>
      <c r="AD114" s="280"/>
      <c r="AE114" s="280"/>
      <c r="AF114" s="280"/>
      <c r="AG114" s="280"/>
      <c r="AH114" s="280"/>
      <c r="AI114" s="280"/>
      <c r="AJ114" s="280"/>
      <c r="AK114" s="280"/>
      <c r="AL114" s="280"/>
      <c r="AM114" s="280"/>
      <c r="AN114" s="280"/>
      <c r="AO114" s="280"/>
      <c r="AP114" s="280"/>
      <c r="AQ114" s="280"/>
      <c r="AR114" s="280"/>
      <c r="AS114" s="280"/>
      <c r="AT114" s="280"/>
      <c r="AU114" s="280"/>
      <c r="AV114" s="281"/>
      <c r="AW114" s="281"/>
      <c r="AX114" s="281"/>
      <c r="AY114" s="281"/>
      <c r="AZ114" s="28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</row>
    <row r="115" spans="1:126">
      <c r="A115" s="280"/>
      <c r="B115" s="280"/>
      <c r="C115" s="280"/>
      <c r="D115" s="280"/>
      <c r="E115" s="280"/>
      <c r="F115" s="280"/>
      <c r="G115" s="280"/>
      <c r="H115" s="280"/>
      <c r="I115" s="280"/>
      <c r="J115" s="280"/>
      <c r="K115" s="280"/>
      <c r="L115" s="280"/>
      <c r="M115" s="458"/>
      <c r="N115" s="288"/>
      <c r="O115" s="288"/>
      <c r="P115" s="288"/>
      <c r="Q115" s="288"/>
      <c r="R115" s="288"/>
      <c r="S115" s="288"/>
      <c r="T115" s="288"/>
      <c r="U115" s="288"/>
      <c r="V115" s="288"/>
      <c r="W115" s="459"/>
      <c r="X115" s="455"/>
      <c r="Y115" s="280"/>
      <c r="Z115" s="280"/>
      <c r="AA115" s="280"/>
      <c r="AB115" s="280"/>
      <c r="AC115" s="280"/>
      <c r="AD115" s="280"/>
      <c r="AE115" s="280"/>
      <c r="AF115" s="280"/>
      <c r="AG115" s="280"/>
      <c r="AH115" s="280"/>
      <c r="AI115" s="280"/>
      <c r="AJ115" s="280"/>
      <c r="AK115" s="280"/>
      <c r="AL115" s="280"/>
      <c r="AM115" s="280"/>
      <c r="AN115" s="280"/>
      <c r="AO115" s="280"/>
      <c r="AP115" s="280"/>
      <c r="AQ115" s="280"/>
      <c r="AR115" s="280"/>
      <c r="AS115" s="280"/>
      <c r="AT115" s="280"/>
      <c r="AU115" s="280"/>
      <c r="AV115" s="281"/>
      <c r="AW115" s="281"/>
      <c r="AX115" s="281"/>
      <c r="AY115" s="281"/>
      <c r="AZ115" s="28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</row>
    <row r="116" spans="1:126">
      <c r="A116" s="280"/>
      <c r="B116" s="280"/>
      <c r="C116" s="280"/>
      <c r="D116" s="280"/>
      <c r="E116" s="280"/>
      <c r="F116" s="280"/>
      <c r="G116" s="280"/>
      <c r="H116" s="280"/>
      <c r="I116" s="280"/>
      <c r="J116" s="280"/>
      <c r="K116" s="280"/>
      <c r="L116" s="280"/>
      <c r="M116" s="458"/>
      <c r="N116" s="288"/>
      <c r="O116" s="288"/>
      <c r="P116" s="288"/>
      <c r="Q116" s="288"/>
      <c r="R116" s="288"/>
      <c r="S116" s="288"/>
      <c r="T116" s="288"/>
      <c r="U116" s="288"/>
      <c r="V116" s="288"/>
      <c r="W116" s="459"/>
      <c r="X116" s="455"/>
      <c r="Y116" s="280"/>
      <c r="Z116" s="280"/>
      <c r="AA116" s="280"/>
      <c r="AB116" s="280"/>
      <c r="AC116" s="280"/>
      <c r="AD116" s="280"/>
      <c r="AE116" s="280"/>
      <c r="AF116" s="280"/>
      <c r="AG116" s="280"/>
      <c r="AH116" s="280"/>
      <c r="AI116" s="280"/>
      <c r="AJ116" s="280"/>
      <c r="AK116" s="280"/>
      <c r="AL116" s="280"/>
      <c r="AM116" s="280"/>
      <c r="AN116" s="280"/>
      <c r="AO116" s="280"/>
      <c r="AP116" s="280"/>
      <c r="AQ116" s="280"/>
      <c r="AR116" s="280"/>
      <c r="AS116" s="280"/>
      <c r="AT116" s="280"/>
      <c r="AU116" s="280"/>
      <c r="AV116" s="281"/>
      <c r="AW116" s="281"/>
      <c r="AX116" s="281"/>
      <c r="AY116" s="281"/>
      <c r="AZ116" s="28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</row>
    <row r="117" spans="1:126">
      <c r="A117" s="280"/>
      <c r="B117" s="280"/>
      <c r="C117" s="280"/>
      <c r="D117" s="280"/>
      <c r="E117" s="280"/>
      <c r="F117" s="280"/>
      <c r="G117" s="280"/>
      <c r="H117" s="280"/>
      <c r="I117" s="280"/>
      <c r="J117" s="280"/>
      <c r="K117" s="280"/>
      <c r="L117" s="280"/>
      <c r="M117" s="458"/>
      <c r="N117" s="288"/>
      <c r="O117" s="288"/>
      <c r="P117" s="288"/>
      <c r="Q117" s="288"/>
      <c r="R117" s="288"/>
      <c r="S117" s="288"/>
      <c r="T117" s="288"/>
      <c r="U117" s="288"/>
      <c r="V117" s="288"/>
      <c r="W117" s="459"/>
      <c r="X117" s="455"/>
      <c r="Y117" s="280"/>
      <c r="Z117" s="280"/>
      <c r="AA117" s="280"/>
      <c r="AB117" s="280"/>
      <c r="AC117" s="280"/>
      <c r="AD117" s="280"/>
      <c r="AE117" s="280"/>
      <c r="AF117" s="280"/>
      <c r="AG117" s="280"/>
      <c r="AH117" s="280"/>
      <c r="AI117" s="280"/>
      <c r="AJ117" s="280"/>
      <c r="AK117" s="280"/>
      <c r="AL117" s="280"/>
      <c r="AM117" s="280"/>
      <c r="AN117" s="280"/>
      <c r="AO117" s="280"/>
      <c r="AP117" s="280"/>
      <c r="AQ117" s="280"/>
      <c r="AR117" s="280"/>
      <c r="AS117" s="280"/>
      <c r="AT117" s="280"/>
      <c r="AU117" s="280"/>
      <c r="AV117" s="281"/>
      <c r="AW117" s="281"/>
      <c r="AX117" s="281"/>
      <c r="AY117" s="281"/>
      <c r="AZ117" s="28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</row>
    <row r="118" spans="1:126">
      <c r="A118" s="280"/>
      <c r="B118" s="280"/>
      <c r="C118" s="280"/>
      <c r="D118" s="280"/>
      <c r="E118" s="280"/>
      <c r="F118" s="280"/>
      <c r="G118" s="280"/>
      <c r="H118" s="280"/>
      <c r="I118" s="280"/>
      <c r="J118" s="280"/>
      <c r="K118" s="280"/>
      <c r="L118" s="280"/>
      <c r="M118" s="458"/>
      <c r="N118" s="288"/>
      <c r="O118" s="288"/>
      <c r="P118" s="288"/>
      <c r="Q118" s="288"/>
      <c r="R118" s="288"/>
      <c r="S118" s="288"/>
      <c r="T118" s="288"/>
      <c r="U118" s="288"/>
      <c r="V118" s="288"/>
      <c r="W118" s="459"/>
      <c r="X118" s="455"/>
      <c r="Y118" s="280"/>
      <c r="Z118" s="280"/>
      <c r="AA118" s="280"/>
      <c r="AB118" s="280"/>
      <c r="AC118" s="280"/>
      <c r="AD118" s="280"/>
      <c r="AE118" s="280"/>
      <c r="AF118" s="280"/>
      <c r="AG118" s="280"/>
      <c r="AH118" s="280"/>
      <c r="AI118" s="280"/>
      <c r="AJ118" s="280"/>
      <c r="AK118" s="280"/>
      <c r="AL118" s="280"/>
      <c r="AM118" s="280"/>
      <c r="AN118" s="280"/>
      <c r="AO118" s="280"/>
      <c r="AP118" s="280"/>
      <c r="AQ118" s="280"/>
      <c r="AR118" s="280"/>
      <c r="AS118" s="280"/>
      <c r="AT118" s="280"/>
      <c r="AU118" s="280"/>
      <c r="AV118" s="281"/>
      <c r="AW118" s="281"/>
      <c r="AX118" s="281"/>
      <c r="AY118" s="281"/>
      <c r="AZ118" s="28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</row>
    <row r="119" spans="1:126">
      <c r="A119" s="280"/>
      <c r="B119" s="280"/>
      <c r="C119" s="280"/>
      <c r="D119" s="280"/>
      <c r="E119" s="280"/>
      <c r="F119" s="280"/>
      <c r="G119" s="280"/>
      <c r="H119" s="280"/>
      <c r="I119" s="280"/>
      <c r="J119" s="280"/>
      <c r="K119" s="280"/>
      <c r="L119" s="280"/>
      <c r="M119" s="458"/>
      <c r="N119" s="460"/>
      <c r="O119" s="460"/>
      <c r="P119" s="460"/>
      <c r="Q119" s="460"/>
      <c r="R119" s="460"/>
      <c r="S119" s="460"/>
      <c r="T119" s="460"/>
      <c r="U119" s="460"/>
      <c r="V119" s="460"/>
      <c r="W119" s="460"/>
      <c r="X119" s="455"/>
      <c r="Y119" s="280"/>
      <c r="Z119" s="280"/>
      <c r="AA119" s="280"/>
      <c r="AB119" s="280"/>
      <c r="AC119" s="280"/>
      <c r="AD119" s="280"/>
      <c r="AE119" s="280"/>
      <c r="AF119" s="280"/>
      <c r="AG119" s="280"/>
      <c r="AH119" s="280"/>
      <c r="AI119" s="280"/>
      <c r="AJ119" s="280"/>
      <c r="AK119" s="280"/>
      <c r="AL119" s="280"/>
      <c r="AM119" s="280"/>
      <c r="AN119" s="280"/>
      <c r="AO119" s="280"/>
      <c r="AP119" s="280"/>
      <c r="AQ119" s="280"/>
      <c r="AR119" s="280"/>
      <c r="AS119" s="280"/>
      <c r="AT119" s="280"/>
      <c r="AU119" s="280"/>
      <c r="AV119" s="281"/>
      <c r="AW119" s="281"/>
      <c r="AX119" s="281"/>
      <c r="AY119" s="281"/>
      <c r="AZ119" s="28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</row>
    <row r="120" spans="1:126">
      <c r="A120" s="280"/>
      <c r="B120" s="280"/>
      <c r="C120" s="280"/>
      <c r="D120" s="280"/>
      <c r="E120" s="280"/>
      <c r="F120" s="280"/>
      <c r="G120" s="280"/>
      <c r="H120" s="280"/>
      <c r="I120" s="280"/>
      <c r="J120" s="280"/>
      <c r="K120" s="280"/>
      <c r="L120" s="280"/>
      <c r="M120" s="455"/>
      <c r="N120" s="455"/>
      <c r="O120" s="455"/>
      <c r="P120" s="455"/>
      <c r="Q120" s="455"/>
      <c r="R120" s="455"/>
      <c r="S120" s="455"/>
      <c r="T120" s="455"/>
      <c r="U120" s="455"/>
      <c r="V120" s="455"/>
      <c r="W120" s="455"/>
      <c r="X120" s="455"/>
      <c r="Y120" s="280"/>
      <c r="Z120" s="280"/>
      <c r="AA120" s="280"/>
      <c r="AB120" s="280"/>
      <c r="AC120" s="280"/>
      <c r="AD120" s="280"/>
      <c r="AE120" s="280"/>
      <c r="AF120" s="280"/>
      <c r="AG120" s="280"/>
      <c r="AH120" s="280"/>
      <c r="AI120" s="280"/>
      <c r="AJ120" s="280"/>
      <c r="AK120" s="280"/>
      <c r="AL120" s="280"/>
      <c r="AM120" s="280"/>
      <c r="AN120" s="280"/>
      <c r="AO120" s="280"/>
      <c r="AP120" s="280"/>
      <c r="AQ120" s="280"/>
      <c r="AR120" s="280"/>
      <c r="AS120" s="280"/>
      <c r="AT120" s="280"/>
      <c r="AU120" s="280"/>
      <c r="AV120" s="281"/>
      <c r="AW120" s="281"/>
      <c r="AX120" s="281"/>
      <c r="AY120" s="281"/>
      <c r="AZ120" s="28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</row>
    <row r="121" spans="1:126">
      <c r="A121" s="280"/>
      <c r="B121" s="280"/>
      <c r="C121" s="280"/>
      <c r="D121" s="280"/>
      <c r="E121" s="280"/>
      <c r="F121" s="280"/>
      <c r="G121" s="280"/>
      <c r="H121" s="280"/>
      <c r="I121" s="280"/>
      <c r="J121" s="280"/>
      <c r="K121" s="280"/>
      <c r="L121" s="280"/>
      <c r="M121" s="455"/>
      <c r="N121" s="455"/>
      <c r="O121" s="455"/>
      <c r="P121" s="455"/>
      <c r="Q121" s="455"/>
      <c r="R121" s="455"/>
      <c r="S121" s="455"/>
      <c r="T121" s="455"/>
      <c r="U121" s="455"/>
      <c r="V121" s="455"/>
      <c r="W121" s="455"/>
      <c r="X121" s="455"/>
      <c r="Y121" s="280"/>
      <c r="Z121" s="280"/>
      <c r="AA121" s="280"/>
      <c r="AB121" s="280"/>
      <c r="AC121" s="280"/>
      <c r="AD121" s="280"/>
      <c r="AE121" s="280"/>
      <c r="AF121" s="280"/>
      <c r="AG121" s="280"/>
      <c r="AH121" s="280"/>
      <c r="AI121" s="280"/>
      <c r="AJ121" s="280"/>
      <c r="AK121" s="280"/>
      <c r="AL121" s="280"/>
      <c r="AM121" s="280"/>
      <c r="AN121" s="280"/>
      <c r="AO121" s="280"/>
      <c r="AP121" s="280"/>
      <c r="AQ121" s="280"/>
      <c r="AR121" s="280"/>
      <c r="AS121" s="280"/>
      <c r="AT121" s="280"/>
      <c r="AU121" s="280"/>
      <c r="AV121" s="281"/>
      <c r="AW121" s="281"/>
      <c r="AX121" s="281"/>
      <c r="AY121" s="281"/>
      <c r="AZ121" s="28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</row>
    <row r="122" spans="1:126">
      <c r="A122" s="280"/>
      <c r="B122" s="280"/>
      <c r="C122" s="280"/>
      <c r="D122" s="280"/>
      <c r="E122" s="280"/>
      <c r="F122" s="280"/>
      <c r="G122" s="280"/>
      <c r="H122" s="280"/>
      <c r="I122" s="280"/>
      <c r="J122" s="280"/>
      <c r="K122" s="280"/>
      <c r="L122" s="280"/>
      <c r="M122" s="455"/>
      <c r="N122" s="455"/>
      <c r="O122" s="455"/>
      <c r="P122" s="455"/>
      <c r="Q122" s="455"/>
      <c r="R122" s="455"/>
      <c r="S122" s="455"/>
      <c r="T122" s="455"/>
      <c r="U122" s="455"/>
      <c r="V122" s="455"/>
      <c r="W122" s="455"/>
      <c r="X122" s="455"/>
      <c r="Y122" s="280"/>
      <c r="Z122" s="280"/>
      <c r="AA122" s="280"/>
      <c r="AB122" s="280"/>
      <c r="AC122" s="280"/>
      <c r="AD122" s="280"/>
      <c r="AE122" s="280"/>
      <c r="AF122" s="280"/>
      <c r="AG122" s="280"/>
      <c r="AH122" s="280"/>
      <c r="AI122" s="280"/>
      <c r="AJ122" s="280"/>
      <c r="AK122" s="280"/>
      <c r="AL122" s="280"/>
      <c r="AM122" s="280"/>
      <c r="AN122" s="280"/>
      <c r="AO122" s="280"/>
      <c r="AP122" s="280"/>
      <c r="AQ122" s="280"/>
      <c r="AR122" s="280"/>
      <c r="AS122" s="280"/>
      <c r="AT122" s="280"/>
      <c r="AU122" s="280"/>
      <c r="AV122" s="281"/>
      <c r="AW122" s="281"/>
      <c r="AX122" s="281"/>
      <c r="AY122" s="281"/>
      <c r="AZ122" s="28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</row>
    <row r="123" spans="1:126">
      <c r="A123" s="280"/>
      <c r="B123" s="280"/>
      <c r="C123" s="280"/>
      <c r="D123" s="280"/>
      <c r="E123" s="280"/>
      <c r="F123" s="280"/>
      <c r="G123" s="280"/>
      <c r="H123" s="280"/>
      <c r="I123" s="280"/>
      <c r="J123" s="280"/>
      <c r="K123" s="280"/>
      <c r="L123" s="280"/>
      <c r="M123" s="455"/>
      <c r="N123" s="455"/>
      <c r="O123" s="455"/>
      <c r="P123" s="455"/>
      <c r="Q123" s="455"/>
      <c r="R123" s="455"/>
      <c r="S123" s="455"/>
      <c r="T123" s="455"/>
      <c r="U123" s="455"/>
      <c r="V123" s="455"/>
      <c r="W123" s="455"/>
      <c r="X123" s="455"/>
      <c r="Y123" s="280"/>
      <c r="Z123" s="280"/>
      <c r="AA123" s="280"/>
      <c r="AB123" s="280"/>
      <c r="AC123" s="280"/>
      <c r="AD123" s="280"/>
      <c r="AE123" s="280"/>
      <c r="AF123" s="280"/>
      <c r="AG123" s="280"/>
      <c r="AH123" s="280"/>
      <c r="AI123" s="280"/>
      <c r="AJ123" s="280"/>
      <c r="AK123" s="280"/>
      <c r="AL123" s="280"/>
      <c r="AM123" s="280"/>
      <c r="AN123" s="280"/>
      <c r="AO123" s="280"/>
      <c r="AP123" s="280"/>
      <c r="AQ123" s="280"/>
      <c r="AR123" s="280"/>
      <c r="AS123" s="280"/>
      <c r="AT123" s="280"/>
      <c r="AU123" s="280"/>
      <c r="AV123" s="281"/>
      <c r="AW123" s="281"/>
      <c r="AX123" s="281"/>
      <c r="AY123" s="281"/>
      <c r="AZ123" s="28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</row>
    <row r="124" spans="1:126">
      <c r="A124" s="280"/>
      <c r="B124" s="280"/>
      <c r="C124" s="280"/>
      <c r="D124" s="280"/>
      <c r="E124" s="280"/>
      <c r="F124" s="280"/>
      <c r="G124" s="280"/>
      <c r="H124" s="280"/>
      <c r="I124" s="280"/>
      <c r="J124" s="280"/>
      <c r="K124" s="280"/>
      <c r="L124" s="280"/>
      <c r="M124" s="280"/>
      <c r="N124" s="280"/>
      <c r="O124" s="280"/>
      <c r="P124" s="280"/>
      <c r="Q124" s="280"/>
      <c r="R124" s="280"/>
      <c r="S124" s="280"/>
      <c r="T124" s="280"/>
      <c r="U124" s="280"/>
      <c r="V124" s="280"/>
      <c r="W124" s="280"/>
      <c r="X124" s="280"/>
      <c r="Y124" s="280"/>
      <c r="Z124" s="280"/>
      <c r="AA124" s="280"/>
      <c r="AB124" s="280"/>
      <c r="AC124" s="280"/>
      <c r="AD124" s="280"/>
      <c r="AE124" s="280"/>
      <c r="AF124" s="280"/>
      <c r="AG124" s="280"/>
      <c r="AH124" s="280"/>
      <c r="AI124" s="280"/>
      <c r="AJ124" s="280"/>
      <c r="AK124" s="280"/>
      <c r="AL124" s="280"/>
      <c r="AM124" s="280"/>
      <c r="AN124" s="280"/>
      <c r="AO124" s="280"/>
      <c r="AP124" s="280"/>
      <c r="AQ124" s="280"/>
      <c r="AR124" s="280"/>
      <c r="AS124" s="280"/>
      <c r="AT124" s="280"/>
      <c r="AU124" s="280"/>
      <c r="AV124" s="281"/>
      <c r="AW124" s="281"/>
      <c r="AX124" s="281"/>
      <c r="AY124" s="281"/>
      <c r="AZ124" s="28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</row>
    <row r="125" spans="1:126">
      <c r="A125" s="280"/>
      <c r="B125" s="280"/>
      <c r="C125" s="280"/>
      <c r="D125" s="280"/>
      <c r="E125" s="280"/>
      <c r="F125" s="280"/>
      <c r="G125" s="280"/>
      <c r="H125" s="280"/>
      <c r="I125" s="280"/>
      <c r="J125" s="280"/>
      <c r="K125" s="280"/>
      <c r="L125" s="280"/>
      <c r="M125" s="280"/>
      <c r="N125" s="280"/>
      <c r="O125" s="280"/>
      <c r="P125" s="280"/>
      <c r="Q125" s="280"/>
      <c r="R125" s="280"/>
      <c r="S125" s="280"/>
      <c r="T125" s="280"/>
      <c r="U125" s="280"/>
      <c r="V125" s="280"/>
      <c r="W125" s="280"/>
      <c r="X125" s="280"/>
      <c r="Y125" s="280"/>
      <c r="Z125" s="280"/>
      <c r="AA125" s="280"/>
      <c r="AB125" s="280"/>
      <c r="AC125" s="280"/>
      <c r="AD125" s="280"/>
      <c r="AE125" s="280"/>
      <c r="AF125" s="280"/>
      <c r="AG125" s="280"/>
      <c r="AH125" s="280"/>
      <c r="AI125" s="280"/>
      <c r="AJ125" s="280"/>
      <c r="AK125" s="280"/>
      <c r="AL125" s="280"/>
      <c r="AM125" s="280"/>
      <c r="AN125" s="280"/>
      <c r="AO125" s="280"/>
      <c r="AP125" s="280"/>
      <c r="AQ125" s="280"/>
      <c r="AR125" s="280"/>
      <c r="AS125" s="280"/>
      <c r="AT125" s="280"/>
      <c r="AU125" s="280"/>
      <c r="AV125" s="281"/>
      <c r="AW125" s="281"/>
      <c r="AX125" s="281"/>
      <c r="AY125" s="281"/>
      <c r="AZ125" s="28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</row>
    <row r="126" spans="1:126">
      <c r="A126" s="280"/>
      <c r="B126" s="280"/>
      <c r="C126" s="280"/>
      <c r="D126" s="280"/>
      <c r="E126" s="280"/>
      <c r="F126" s="280"/>
      <c r="G126" s="280"/>
      <c r="H126" s="280"/>
      <c r="I126" s="280"/>
      <c r="J126" s="280"/>
      <c r="K126" s="280"/>
      <c r="L126" s="280"/>
      <c r="M126" s="280"/>
      <c r="N126" s="280"/>
      <c r="O126" s="280"/>
      <c r="P126" s="280"/>
      <c r="Q126" s="280"/>
      <c r="R126" s="280"/>
      <c r="S126" s="280"/>
      <c r="T126" s="280"/>
      <c r="U126" s="280"/>
      <c r="V126" s="280"/>
      <c r="W126" s="280"/>
      <c r="X126" s="280"/>
      <c r="Y126" s="280"/>
      <c r="Z126" s="280"/>
      <c r="AA126" s="280"/>
      <c r="AB126" s="280"/>
      <c r="AC126" s="280"/>
      <c r="AD126" s="280"/>
      <c r="AE126" s="280"/>
      <c r="AF126" s="280"/>
      <c r="AG126" s="280"/>
      <c r="AH126" s="280"/>
      <c r="AI126" s="280"/>
      <c r="AJ126" s="280"/>
      <c r="AK126" s="280"/>
      <c r="AL126" s="280"/>
      <c r="AM126" s="280"/>
      <c r="AN126" s="280"/>
      <c r="AO126" s="280"/>
      <c r="AP126" s="280"/>
      <c r="AQ126" s="280"/>
      <c r="AR126" s="280"/>
      <c r="AS126" s="280"/>
      <c r="AT126" s="280"/>
      <c r="AU126" s="280"/>
      <c r="AV126" s="281"/>
      <c r="AW126" s="281"/>
      <c r="AX126" s="281"/>
      <c r="AY126" s="281"/>
      <c r="AZ126" s="28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</row>
    <row r="127" spans="1:126">
      <c r="A127" s="280"/>
      <c r="B127" s="280"/>
      <c r="C127" s="280"/>
      <c r="D127" s="280"/>
      <c r="E127" s="280"/>
      <c r="F127" s="280"/>
      <c r="G127" s="280"/>
      <c r="H127" s="280"/>
      <c r="I127" s="280"/>
      <c r="J127" s="280"/>
      <c r="K127" s="280"/>
      <c r="L127" s="280"/>
      <c r="M127" s="280"/>
      <c r="N127" s="280"/>
      <c r="O127" s="280"/>
      <c r="P127" s="280"/>
      <c r="Q127" s="280"/>
      <c r="R127" s="280"/>
      <c r="S127" s="280"/>
      <c r="T127" s="280"/>
      <c r="U127" s="280"/>
      <c r="V127" s="280"/>
      <c r="W127" s="280"/>
      <c r="X127" s="280"/>
      <c r="Y127" s="280"/>
      <c r="Z127" s="280"/>
      <c r="AA127" s="280"/>
      <c r="AB127" s="280"/>
      <c r="AC127" s="280"/>
      <c r="AD127" s="280"/>
      <c r="AE127" s="280"/>
      <c r="AF127" s="280"/>
      <c r="AG127" s="280"/>
      <c r="AH127" s="280"/>
      <c r="AI127" s="280"/>
      <c r="AJ127" s="280"/>
      <c r="AK127" s="280"/>
      <c r="AL127" s="280"/>
      <c r="AM127" s="280"/>
      <c r="AN127" s="280"/>
      <c r="AO127" s="280"/>
      <c r="AP127" s="280"/>
      <c r="AQ127" s="280"/>
      <c r="AR127" s="280"/>
      <c r="AS127" s="280"/>
      <c r="AT127" s="280"/>
      <c r="AU127" s="280"/>
      <c r="AV127" s="281"/>
      <c r="AW127" s="281"/>
      <c r="AX127" s="281"/>
      <c r="AY127" s="281"/>
      <c r="AZ127" s="28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</row>
    <row r="128" spans="1:126">
      <c r="A128" s="280"/>
      <c r="B128" s="280"/>
      <c r="C128" s="280"/>
      <c r="D128" s="280"/>
      <c r="E128" s="280"/>
      <c r="F128" s="280"/>
      <c r="G128" s="280"/>
      <c r="H128" s="280"/>
      <c r="I128" s="280"/>
      <c r="J128" s="280"/>
      <c r="K128" s="280"/>
      <c r="L128" s="280"/>
      <c r="M128" s="280"/>
      <c r="N128" s="280"/>
      <c r="O128" s="280"/>
      <c r="P128" s="280"/>
      <c r="Q128" s="280"/>
      <c r="R128" s="280"/>
      <c r="S128" s="280"/>
      <c r="T128" s="280"/>
      <c r="U128" s="280"/>
      <c r="V128" s="280"/>
      <c r="W128" s="280"/>
      <c r="X128" s="280"/>
      <c r="Y128" s="280"/>
      <c r="Z128" s="280"/>
      <c r="AA128" s="280"/>
      <c r="AB128" s="280"/>
      <c r="AC128" s="280"/>
      <c r="AD128" s="280"/>
      <c r="AE128" s="280"/>
      <c r="AF128" s="280"/>
      <c r="AG128" s="280"/>
      <c r="AH128" s="280"/>
      <c r="AI128" s="280"/>
      <c r="AJ128" s="280"/>
      <c r="AK128" s="280"/>
      <c r="AL128" s="280"/>
      <c r="AM128" s="280"/>
      <c r="AN128" s="280"/>
      <c r="AO128" s="280"/>
      <c r="AP128" s="280"/>
      <c r="AQ128" s="280"/>
      <c r="AR128" s="280"/>
      <c r="AS128" s="280"/>
      <c r="AT128" s="280"/>
      <c r="AU128" s="280"/>
      <c r="AV128" s="281"/>
      <c r="AW128" s="281"/>
      <c r="AX128" s="281"/>
      <c r="AY128" s="281"/>
      <c r="AZ128" s="28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</row>
    <row r="129" spans="1:126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</row>
    <row r="130" spans="1:126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</row>
    <row r="131" spans="1:126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</row>
    <row r="132" spans="1:126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</row>
    <row r="133" spans="1:126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</row>
    <row r="134" spans="1:126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</row>
    <row r="135" spans="1:126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</row>
    <row r="136" spans="1:12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</row>
    <row r="137" spans="1:126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</row>
    <row r="138" spans="1:126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</row>
    <row r="139" spans="1:126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</row>
    <row r="140" spans="1:126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</row>
    <row r="141" spans="1:126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</row>
    <row r="142" spans="1:126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</row>
    <row r="143" spans="1:126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</row>
    <row r="144" spans="1:126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</row>
    <row r="145" spans="1:126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</row>
    <row r="146" spans="1:12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</row>
    <row r="147" spans="1:126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</row>
    <row r="148" spans="1:126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</row>
    <row r="149" spans="1:126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</row>
    <row r="150" spans="1:126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</row>
    <row r="151" spans="1:126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</row>
    <row r="152" spans="1:126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</row>
    <row r="153" spans="1:126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</row>
    <row r="154" spans="1:126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</row>
    <row r="155" spans="1:126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</row>
    <row r="156" spans="1:12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</row>
    <row r="157" spans="1:126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</row>
    <row r="158" spans="1:126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</row>
    <row r="159" spans="1:126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</row>
    <row r="160" spans="1:126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</row>
    <row r="161" spans="1:126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</row>
    <row r="162" spans="1:126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</row>
    <row r="163" spans="1:126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</row>
    <row r="164" spans="1:126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</row>
    <row r="165" spans="1:126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</row>
    <row r="166" spans="1:12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</row>
    <row r="167" spans="1:126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</row>
    <row r="168" spans="1:126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</row>
    <row r="169" spans="1:126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</row>
    <row r="170" spans="1:126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</row>
    <row r="171" spans="1:126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</row>
    <row r="172" spans="1:126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</row>
    <row r="173" spans="1:126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</row>
    <row r="174" spans="1:126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</row>
    <row r="175" spans="1:126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</row>
    <row r="176" spans="1:12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</row>
    <row r="177" spans="1:126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</row>
    <row r="178" spans="1:126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</row>
    <row r="179" spans="1:126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</row>
    <row r="180" spans="1:126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</row>
    <row r="181" spans="1:126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</row>
    <row r="182" spans="1:126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</row>
    <row r="183" spans="1:126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</row>
    <row r="184" spans="1:126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</row>
    <row r="185" spans="1:126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</row>
    <row r="186" spans="1:12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</row>
    <row r="187" spans="1:126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</row>
    <row r="188" spans="1:126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</row>
    <row r="189" spans="1:126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1"/>
      <c r="DH189" s="21"/>
      <c r="DI189" s="21"/>
      <c r="DJ189" s="21"/>
      <c r="DK189" s="21"/>
      <c r="DL189" s="21"/>
      <c r="DM189" s="21"/>
      <c r="DN189" s="21"/>
      <c r="DO189" s="21"/>
      <c r="DP189" s="21"/>
      <c r="DQ189" s="21"/>
      <c r="DR189" s="21"/>
      <c r="DS189" s="21"/>
      <c r="DT189" s="21"/>
      <c r="DU189" s="21"/>
      <c r="DV189" s="21"/>
    </row>
    <row r="190" spans="1:126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</row>
    <row r="191" spans="1:126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</row>
    <row r="192" spans="1:126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  <c r="DB192" s="21"/>
      <c r="DC192" s="21"/>
      <c r="DD192" s="21"/>
      <c r="DE192" s="21"/>
      <c r="DF192" s="21"/>
      <c r="DG192" s="21"/>
      <c r="DH192" s="21"/>
      <c r="DI192" s="21"/>
      <c r="DJ192" s="21"/>
      <c r="DK192" s="21"/>
      <c r="DL192" s="21"/>
      <c r="DM192" s="21"/>
      <c r="DN192" s="21"/>
      <c r="DO192" s="21"/>
      <c r="DP192" s="21"/>
      <c r="DQ192" s="21"/>
      <c r="DR192" s="21"/>
      <c r="DS192" s="21"/>
      <c r="DT192" s="21"/>
      <c r="DU192" s="21"/>
      <c r="DV192" s="21"/>
    </row>
    <row r="193" spans="1:126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</row>
    <row r="194" spans="1:126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W194" s="21"/>
      <c r="CX194" s="21"/>
      <c r="CY194" s="21"/>
      <c r="CZ194" s="21"/>
      <c r="DA194" s="21"/>
      <c r="DB194" s="21"/>
      <c r="DC194" s="21"/>
      <c r="DD194" s="21"/>
      <c r="DE194" s="21"/>
      <c r="DF194" s="21"/>
      <c r="DG194" s="21"/>
      <c r="DH194" s="21"/>
      <c r="DI194" s="21"/>
      <c r="DJ194" s="21"/>
      <c r="DK194" s="21"/>
      <c r="DL194" s="21"/>
      <c r="DM194" s="21"/>
      <c r="DN194" s="21"/>
      <c r="DO194" s="21"/>
      <c r="DP194" s="21"/>
      <c r="DQ194" s="21"/>
      <c r="DR194" s="21"/>
      <c r="DS194" s="21"/>
      <c r="DT194" s="21"/>
      <c r="DU194" s="21"/>
      <c r="DV194" s="21"/>
    </row>
    <row r="195" spans="1:126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1"/>
      <c r="DH195" s="21"/>
      <c r="DI195" s="21"/>
      <c r="DJ195" s="21"/>
      <c r="DK195" s="21"/>
      <c r="DL195" s="21"/>
      <c r="DM195" s="21"/>
      <c r="DN195" s="21"/>
      <c r="DO195" s="21"/>
      <c r="DP195" s="21"/>
      <c r="DQ195" s="21"/>
      <c r="DR195" s="21"/>
      <c r="DS195" s="21"/>
      <c r="DT195" s="21"/>
      <c r="DU195" s="21"/>
      <c r="DV195" s="21"/>
    </row>
    <row r="196" spans="1:12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W196" s="21"/>
      <c r="CX196" s="21"/>
      <c r="CY196" s="21"/>
      <c r="CZ196" s="21"/>
      <c r="DA196" s="21"/>
      <c r="DB196" s="21"/>
      <c r="DC196" s="21"/>
      <c r="DD196" s="21"/>
      <c r="DE196" s="21"/>
      <c r="DF196" s="21"/>
      <c r="DG196" s="21"/>
      <c r="DH196" s="21"/>
      <c r="DI196" s="21"/>
      <c r="DJ196" s="21"/>
      <c r="DK196" s="21"/>
      <c r="DL196" s="21"/>
      <c r="DM196" s="21"/>
      <c r="DN196" s="21"/>
      <c r="DO196" s="21"/>
      <c r="DP196" s="21"/>
      <c r="DQ196" s="21"/>
      <c r="DR196" s="21"/>
      <c r="DS196" s="21"/>
      <c r="DT196" s="21"/>
      <c r="DU196" s="21"/>
      <c r="DV196" s="21"/>
    </row>
    <row r="197" spans="1:126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</row>
    <row r="198" spans="1:126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  <c r="DB198" s="21"/>
      <c r="DC198" s="21"/>
      <c r="DD198" s="21"/>
      <c r="DE198" s="21"/>
      <c r="DF198" s="21"/>
      <c r="DG198" s="21"/>
      <c r="DH198" s="21"/>
      <c r="DI198" s="21"/>
      <c r="DJ198" s="21"/>
      <c r="DK198" s="21"/>
      <c r="DL198" s="21"/>
      <c r="DM198" s="21"/>
      <c r="DN198" s="21"/>
      <c r="DO198" s="21"/>
      <c r="DP198" s="21"/>
      <c r="DQ198" s="21"/>
      <c r="DR198" s="21"/>
      <c r="DS198" s="21"/>
      <c r="DT198" s="21"/>
      <c r="DU198" s="21"/>
      <c r="DV198" s="21"/>
    </row>
    <row r="199" spans="1:126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</row>
    <row r="200" spans="1:126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21"/>
      <c r="CV200" s="21"/>
      <c r="CW200" s="21"/>
      <c r="CX200" s="21"/>
      <c r="CY200" s="21"/>
      <c r="CZ200" s="21"/>
      <c r="DA200" s="21"/>
      <c r="DB200" s="21"/>
      <c r="DC200" s="21"/>
      <c r="DD200" s="21"/>
      <c r="DE200" s="21"/>
      <c r="DF200" s="21"/>
      <c r="DG200" s="21"/>
      <c r="DH200" s="21"/>
      <c r="DI200" s="21"/>
      <c r="DJ200" s="21"/>
      <c r="DK200" s="21"/>
      <c r="DL200" s="21"/>
      <c r="DM200" s="21"/>
      <c r="DN200" s="21"/>
      <c r="DO200" s="21"/>
      <c r="DP200" s="21"/>
      <c r="DQ200" s="21"/>
      <c r="DR200" s="21"/>
      <c r="DS200" s="21"/>
      <c r="DT200" s="21"/>
      <c r="DU200" s="21"/>
      <c r="DV200" s="21"/>
    </row>
    <row r="201" spans="1:126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1"/>
      <c r="DH201" s="21"/>
      <c r="DI201" s="21"/>
      <c r="DJ201" s="21"/>
      <c r="DK201" s="21"/>
      <c r="DL201" s="21"/>
      <c r="DM201" s="21"/>
      <c r="DN201" s="21"/>
      <c r="DO201" s="21"/>
      <c r="DP201" s="21"/>
      <c r="DQ201" s="21"/>
      <c r="DR201" s="21"/>
      <c r="DS201" s="21"/>
      <c r="DT201" s="21"/>
      <c r="DU201" s="21"/>
      <c r="DV201" s="21"/>
    </row>
    <row r="202" spans="1:126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21"/>
      <c r="CV202" s="21"/>
      <c r="CW202" s="21"/>
      <c r="CX202" s="21"/>
      <c r="CY202" s="21"/>
      <c r="CZ202" s="21"/>
      <c r="DA202" s="21"/>
      <c r="DB202" s="21"/>
      <c r="DC202" s="21"/>
      <c r="DD202" s="21"/>
      <c r="DE202" s="21"/>
      <c r="DF202" s="21"/>
      <c r="DG202" s="21"/>
      <c r="DH202" s="21"/>
      <c r="DI202" s="21"/>
      <c r="DJ202" s="21"/>
      <c r="DK202" s="21"/>
      <c r="DL202" s="21"/>
      <c r="DM202" s="21"/>
      <c r="DN202" s="21"/>
      <c r="DO202" s="21"/>
      <c r="DP202" s="21"/>
      <c r="DQ202" s="21"/>
      <c r="DR202" s="21"/>
      <c r="DS202" s="21"/>
      <c r="DT202" s="21"/>
      <c r="DU202" s="21"/>
      <c r="DV202" s="21"/>
    </row>
    <row r="203" spans="1:126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</row>
    <row r="204" spans="1:126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</row>
    <row r="205" spans="1:126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</row>
    <row r="206" spans="1:12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</row>
    <row r="207" spans="1:126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</row>
    <row r="208" spans="1:126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</row>
    <row r="209" spans="1:126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</row>
    <row r="210" spans="1:126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</row>
    <row r="211" spans="1:126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</row>
    <row r="212" spans="1:126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</row>
    <row r="213" spans="1:126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</row>
    <row r="214" spans="1:126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</row>
    <row r="215" spans="1:126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</row>
    <row r="216" spans="1:12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</row>
    <row r="217" spans="1:126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</row>
    <row r="218" spans="1:126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</row>
    <row r="219" spans="1:126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</row>
    <row r="220" spans="1:126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</row>
    <row r="221" spans="1:126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</row>
    <row r="222" spans="1:126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</row>
    <row r="223" spans="1:126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</row>
    <row r="224" spans="1:126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</row>
    <row r="225" spans="1:126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</row>
    <row r="226" spans="1:1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</row>
    <row r="227" spans="1:126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</row>
    <row r="228" spans="1:126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</row>
    <row r="229" spans="1:126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</row>
    <row r="230" spans="1:126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</row>
    <row r="231" spans="1:126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</row>
    <row r="232" spans="1:126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</row>
    <row r="233" spans="1:126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</row>
    <row r="234" spans="1:126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</row>
    <row r="235" spans="1:126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</row>
    <row r="236" spans="1:12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</row>
    <row r="237" spans="1:126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</row>
    <row r="238" spans="1:126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</row>
    <row r="239" spans="1:126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</row>
    <row r="240" spans="1:126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</row>
    <row r="241" spans="1:126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</row>
    <row r="242" spans="1:126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</row>
    <row r="243" spans="1:126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</row>
    <row r="244" spans="1:126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</row>
    <row r="245" spans="1:126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</row>
    <row r="246" spans="1:12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</row>
    <row r="247" spans="1:126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1"/>
      <c r="DH247" s="21"/>
      <c r="DI247" s="21"/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/>
      <c r="DU247" s="21"/>
      <c r="DV247" s="21"/>
    </row>
    <row r="248" spans="1:126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</row>
    <row r="249" spans="1:126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1"/>
      <c r="DH249" s="21"/>
      <c r="DI249" s="21"/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/>
      <c r="DU249" s="21"/>
      <c r="DV249" s="21"/>
    </row>
    <row r="250" spans="1:126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  <c r="DB250" s="21"/>
      <c r="DC250" s="21"/>
      <c r="DD250" s="21"/>
      <c r="DE250" s="21"/>
      <c r="DF250" s="21"/>
      <c r="DG250" s="21"/>
      <c r="DH250" s="21"/>
      <c r="DI250" s="21"/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/>
      <c r="DU250" s="21"/>
      <c r="DV250" s="21"/>
    </row>
    <row r="251" spans="1:126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</row>
    <row r="252" spans="1:126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</row>
    <row r="253" spans="1:126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</row>
    <row r="254" spans="1:126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</row>
    <row r="255" spans="1:126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</row>
    <row r="256" spans="1:12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</row>
    <row r="257" spans="1:126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1"/>
      <c r="DH257" s="21"/>
      <c r="DI257" s="21"/>
      <c r="DJ257" s="21"/>
      <c r="DK257" s="21"/>
      <c r="DL257" s="21"/>
      <c r="DM257" s="21"/>
      <c r="DN257" s="21"/>
      <c r="DO257" s="21"/>
      <c r="DP257" s="21"/>
      <c r="DQ257" s="21"/>
      <c r="DR257" s="21"/>
      <c r="DS257" s="21"/>
      <c r="DT257" s="21"/>
      <c r="DU257" s="21"/>
      <c r="DV257" s="21"/>
    </row>
    <row r="258" spans="1:126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CW258" s="21"/>
      <c r="CX258" s="21"/>
      <c r="CY258" s="21"/>
      <c r="CZ258" s="21"/>
      <c r="DA258" s="21"/>
      <c r="DB258" s="21"/>
      <c r="DC258" s="21"/>
      <c r="DD258" s="21"/>
      <c r="DE258" s="21"/>
      <c r="DF258" s="21"/>
      <c r="DG258" s="21"/>
      <c r="DH258" s="21"/>
      <c r="DI258" s="21"/>
      <c r="DJ258" s="21"/>
      <c r="DK258" s="21"/>
      <c r="DL258" s="21"/>
      <c r="DM258" s="21"/>
      <c r="DN258" s="21"/>
      <c r="DO258" s="21"/>
      <c r="DP258" s="21"/>
      <c r="DQ258" s="21"/>
      <c r="DR258" s="21"/>
      <c r="DS258" s="21"/>
      <c r="DT258" s="21"/>
      <c r="DU258" s="21"/>
      <c r="DV258" s="21"/>
    </row>
    <row r="259" spans="1:126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</row>
    <row r="260" spans="1:126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  <c r="DB260" s="21"/>
      <c r="DC260" s="21"/>
      <c r="DD260" s="21"/>
      <c r="DE260" s="21"/>
      <c r="DF260" s="21"/>
      <c r="DG260" s="21"/>
      <c r="DH260" s="21"/>
      <c r="DI260" s="21"/>
      <c r="DJ260" s="21"/>
      <c r="DK260" s="21"/>
      <c r="DL260" s="21"/>
      <c r="DM260" s="21"/>
      <c r="DN260" s="21"/>
      <c r="DO260" s="21"/>
      <c r="DP260" s="21"/>
      <c r="DQ260" s="21"/>
      <c r="DR260" s="21"/>
      <c r="DS260" s="21"/>
      <c r="DT260" s="21"/>
      <c r="DU260" s="21"/>
      <c r="DV260" s="21"/>
    </row>
    <row r="261" spans="1:126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</row>
    <row r="262" spans="1:126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CW262" s="21"/>
      <c r="CX262" s="21"/>
      <c r="CY262" s="21"/>
      <c r="CZ262" s="21"/>
      <c r="DA262" s="21"/>
      <c r="DB262" s="21"/>
      <c r="DC262" s="21"/>
      <c r="DD262" s="21"/>
      <c r="DE262" s="21"/>
      <c r="DF262" s="21"/>
      <c r="DG262" s="21"/>
      <c r="DH262" s="21"/>
      <c r="DI262" s="21"/>
      <c r="DJ262" s="21"/>
      <c r="DK262" s="21"/>
      <c r="DL262" s="21"/>
      <c r="DM262" s="21"/>
      <c r="DN262" s="21"/>
      <c r="DO262" s="21"/>
      <c r="DP262" s="21"/>
      <c r="DQ262" s="21"/>
      <c r="DR262" s="21"/>
      <c r="DS262" s="21"/>
      <c r="DT262" s="21"/>
      <c r="DU262" s="21"/>
      <c r="DV262" s="21"/>
    </row>
    <row r="263" spans="1:126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1"/>
      <c r="DH263" s="21"/>
      <c r="DI263" s="21"/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</row>
    <row r="264" spans="1:126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  <c r="DB264" s="21"/>
      <c r="DC264" s="21"/>
      <c r="DD264" s="21"/>
      <c r="DE264" s="21"/>
      <c r="DF264" s="21"/>
      <c r="DG264" s="21"/>
      <c r="DH264" s="21"/>
      <c r="DI264" s="21"/>
      <c r="DJ264" s="21"/>
      <c r="DK264" s="21"/>
      <c r="DL264" s="21"/>
      <c r="DM264" s="21"/>
      <c r="DN264" s="21"/>
      <c r="DO264" s="21"/>
      <c r="DP264" s="21"/>
      <c r="DQ264" s="21"/>
      <c r="DR264" s="21"/>
      <c r="DS264" s="21"/>
      <c r="DT264" s="21"/>
      <c r="DU264" s="21"/>
      <c r="DV264" s="21"/>
    </row>
    <row r="265" spans="1:126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</row>
    <row r="266" spans="1:12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</row>
    <row r="267" spans="1:126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</row>
    <row r="268" spans="1:126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</row>
    <row r="269" spans="1:126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</row>
    <row r="270" spans="1:126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</row>
    <row r="271" spans="1:126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</row>
    <row r="272" spans="1:126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</row>
    <row r="273" spans="1:126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</row>
    <row r="274" spans="1:126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</row>
    <row r="275" spans="1:126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</row>
    <row r="276" spans="1:12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</row>
    <row r="277" spans="1:126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  <c r="DB277" s="21"/>
      <c r="DC277" s="21"/>
      <c r="DD277" s="21"/>
      <c r="DE277" s="21"/>
      <c r="DF277" s="21"/>
      <c r="DG277" s="21"/>
      <c r="DH277" s="21"/>
      <c r="DI277" s="21"/>
      <c r="DJ277" s="21"/>
      <c r="DK277" s="21"/>
      <c r="DL277" s="21"/>
      <c r="DM277" s="21"/>
      <c r="DN277" s="21"/>
      <c r="DO277" s="21"/>
      <c r="DP277" s="21"/>
      <c r="DQ277" s="21"/>
      <c r="DR277" s="21"/>
      <c r="DS277" s="21"/>
      <c r="DT277" s="21"/>
      <c r="DU277" s="21"/>
      <c r="DV277" s="21"/>
    </row>
    <row r="278" spans="1:126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  <c r="DB278" s="21"/>
      <c r="DC278" s="21"/>
      <c r="DD278" s="21"/>
      <c r="DE278" s="21"/>
      <c r="DF278" s="21"/>
      <c r="DG278" s="21"/>
      <c r="DH278" s="21"/>
      <c r="DI278" s="21"/>
      <c r="DJ278" s="21"/>
      <c r="DK278" s="21"/>
      <c r="DL278" s="21"/>
      <c r="DM278" s="21"/>
      <c r="DN278" s="21"/>
      <c r="DO278" s="21"/>
      <c r="DP278" s="21"/>
      <c r="DQ278" s="21"/>
      <c r="DR278" s="21"/>
      <c r="DS278" s="21"/>
      <c r="DT278" s="21"/>
      <c r="DU278" s="21"/>
      <c r="DV278" s="21"/>
    </row>
    <row r="279" spans="1:126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</row>
    <row r="280" spans="1:126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CW280" s="21"/>
      <c r="CX280" s="21"/>
      <c r="CY280" s="21"/>
      <c r="CZ280" s="21"/>
      <c r="DA280" s="21"/>
      <c r="DB280" s="21"/>
      <c r="DC280" s="21"/>
      <c r="DD280" s="21"/>
      <c r="DE280" s="21"/>
      <c r="DF280" s="21"/>
      <c r="DG280" s="21"/>
      <c r="DH280" s="21"/>
      <c r="DI280" s="21"/>
      <c r="DJ280" s="21"/>
      <c r="DK280" s="21"/>
      <c r="DL280" s="21"/>
      <c r="DM280" s="21"/>
      <c r="DN280" s="21"/>
      <c r="DO280" s="21"/>
      <c r="DP280" s="21"/>
      <c r="DQ280" s="21"/>
      <c r="DR280" s="21"/>
      <c r="DS280" s="21"/>
      <c r="DT280" s="21"/>
      <c r="DU280" s="21"/>
      <c r="DV280" s="21"/>
    </row>
    <row r="281" spans="1:126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</row>
    <row r="282" spans="1:126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CW282" s="21"/>
      <c r="CX282" s="21"/>
      <c r="CY282" s="21"/>
      <c r="CZ282" s="21"/>
      <c r="DA282" s="21"/>
      <c r="DB282" s="21"/>
      <c r="DC282" s="21"/>
      <c r="DD282" s="21"/>
      <c r="DE282" s="21"/>
      <c r="DF282" s="21"/>
      <c r="DG282" s="21"/>
      <c r="DH282" s="21"/>
      <c r="DI282" s="21"/>
      <c r="DJ282" s="21"/>
      <c r="DK282" s="21"/>
      <c r="DL282" s="21"/>
      <c r="DM282" s="21"/>
      <c r="DN282" s="21"/>
      <c r="DO282" s="21"/>
      <c r="DP282" s="21"/>
      <c r="DQ282" s="21"/>
      <c r="DR282" s="21"/>
      <c r="DS282" s="21"/>
      <c r="DT282" s="21"/>
      <c r="DU282" s="21"/>
      <c r="DV282" s="21"/>
    </row>
    <row r="283" spans="1:126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</row>
    <row r="284" spans="1:126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</row>
    <row r="285" spans="1:126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</row>
    <row r="286" spans="1:12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CW286" s="21"/>
      <c r="CX286" s="21"/>
      <c r="CY286" s="21"/>
      <c r="CZ286" s="21"/>
      <c r="DA286" s="21"/>
      <c r="DB286" s="21"/>
      <c r="DC286" s="21"/>
      <c r="DD286" s="21"/>
      <c r="DE286" s="21"/>
      <c r="DF286" s="21"/>
      <c r="DG286" s="21"/>
      <c r="DH286" s="21"/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</row>
    <row r="287" spans="1:126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</row>
    <row r="288" spans="1:126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</row>
    <row r="289" spans="1:126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</row>
    <row r="290" spans="1:126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CW290" s="21"/>
      <c r="CX290" s="21"/>
      <c r="CY290" s="21"/>
      <c r="CZ290" s="21"/>
      <c r="DA290" s="21"/>
      <c r="DB290" s="21"/>
      <c r="DC290" s="21"/>
      <c r="DD290" s="21"/>
      <c r="DE290" s="21"/>
      <c r="DF290" s="21"/>
      <c r="DG290" s="21"/>
      <c r="DH290" s="21"/>
      <c r="DI290" s="21"/>
      <c r="DJ290" s="21"/>
      <c r="DK290" s="21"/>
      <c r="DL290" s="21"/>
      <c r="DM290" s="21"/>
      <c r="DN290" s="21"/>
      <c r="DO290" s="21"/>
      <c r="DP290" s="21"/>
      <c r="DQ290" s="21"/>
      <c r="DR290" s="21"/>
      <c r="DS290" s="21"/>
      <c r="DT290" s="21"/>
      <c r="DU290" s="21"/>
      <c r="DV290" s="21"/>
    </row>
    <row r="291" spans="1:126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1"/>
      <c r="DH291" s="21"/>
      <c r="DI291" s="21"/>
      <c r="DJ291" s="21"/>
      <c r="DK291" s="21"/>
      <c r="DL291" s="21"/>
      <c r="DM291" s="21"/>
      <c r="DN291" s="21"/>
      <c r="DO291" s="21"/>
      <c r="DP291" s="21"/>
      <c r="DQ291" s="21"/>
      <c r="DR291" s="21"/>
      <c r="DS291" s="21"/>
      <c r="DT291" s="21"/>
      <c r="DU291" s="21"/>
      <c r="DV291" s="21"/>
    </row>
    <row r="292" spans="1:126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  <c r="DB292" s="21"/>
      <c r="DC292" s="21"/>
      <c r="DD292" s="21"/>
      <c r="DE292" s="21"/>
      <c r="DF292" s="21"/>
      <c r="DG292" s="21"/>
      <c r="DH292" s="21"/>
      <c r="DI292" s="21"/>
      <c r="DJ292" s="21"/>
      <c r="DK292" s="21"/>
      <c r="DL292" s="21"/>
      <c r="DM292" s="21"/>
      <c r="DN292" s="21"/>
      <c r="DO292" s="21"/>
      <c r="DP292" s="21"/>
      <c r="DQ292" s="21"/>
      <c r="DR292" s="21"/>
      <c r="DS292" s="21"/>
      <c r="DT292" s="21"/>
      <c r="DU292" s="21"/>
      <c r="DV292" s="21"/>
    </row>
    <row r="293" spans="1:126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</row>
    <row r="294" spans="1:126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  <c r="DB294" s="21"/>
      <c r="DC294" s="21"/>
      <c r="DD294" s="21"/>
      <c r="DE294" s="21"/>
      <c r="DF294" s="21"/>
      <c r="DG294" s="21"/>
      <c r="DH294" s="21"/>
      <c r="DI294" s="21"/>
      <c r="DJ294" s="21"/>
      <c r="DK294" s="21"/>
      <c r="DL294" s="21"/>
      <c r="DM294" s="21"/>
      <c r="DN294" s="21"/>
      <c r="DO294" s="21"/>
      <c r="DP294" s="21"/>
      <c r="DQ294" s="21"/>
      <c r="DR294" s="21"/>
      <c r="DS294" s="21"/>
      <c r="DT294" s="21"/>
      <c r="DU294" s="21"/>
      <c r="DV294" s="21"/>
    </row>
    <row r="295" spans="1:126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</row>
    <row r="296" spans="1:12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  <c r="DB296" s="21"/>
      <c r="DC296" s="21"/>
      <c r="DD296" s="21"/>
      <c r="DE296" s="21"/>
      <c r="DF296" s="21"/>
      <c r="DG296" s="21"/>
      <c r="DH296" s="21"/>
      <c r="DI296" s="21"/>
      <c r="DJ296" s="21"/>
      <c r="DK296" s="21"/>
      <c r="DL296" s="21"/>
      <c r="DM296" s="21"/>
      <c r="DN296" s="21"/>
      <c r="DO296" s="21"/>
      <c r="DP296" s="21"/>
      <c r="DQ296" s="21"/>
      <c r="DR296" s="21"/>
      <c r="DS296" s="21"/>
      <c r="DT296" s="21"/>
      <c r="DU296" s="21"/>
      <c r="DV296" s="21"/>
    </row>
    <row r="297" spans="1:126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</row>
    <row r="298" spans="1:126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</row>
    <row r="299" spans="1:126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</row>
    <row r="300" spans="1:126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CW300" s="21"/>
      <c r="CX300" s="21"/>
      <c r="CY300" s="21"/>
      <c r="CZ300" s="21"/>
      <c r="DA300" s="21"/>
      <c r="DB300" s="21"/>
      <c r="DC300" s="21"/>
      <c r="DD300" s="21"/>
      <c r="DE300" s="21"/>
      <c r="DF300" s="21"/>
      <c r="DG300" s="21"/>
      <c r="DH300" s="21"/>
      <c r="DI300" s="21"/>
      <c r="DJ300" s="21"/>
      <c r="DK300" s="21"/>
      <c r="DL300" s="21"/>
      <c r="DM300" s="21"/>
      <c r="DN300" s="21"/>
      <c r="DO300" s="21"/>
      <c r="DP300" s="21"/>
      <c r="DQ300" s="21"/>
      <c r="DR300" s="21"/>
      <c r="DS300" s="21"/>
      <c r="DT300" s="21"/>
      <c r="DU300" s="21"/>
      <c r="DV300" s="21"/>
    </row>
    <row r="301" spans="1:126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</row>
    <row r="302" spans="1:126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CW302" s="21"/>
      <c r="CX302" s="21"/>
      <c r="CY302" s="21"/>
      <c r="CZ302" s="21"/>
      <c r="DA302" s="21"/>
      <c r="DB302" s="21"/>
      <c r="DC302" s="21"/>
      <c r="DD302" s="21"/>
      <c r="DE302" s="21"/>
      <c r="DF302" s="21"/>
      <c r="DG302" s="21"/>
      <c r="DH302" s="21"/>
      <c r="DI302" s="21"/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</row>
    <row r="303" spans="1:126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</row>
    <row r="304" spans="1:126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</row>
    <row r="305" spans="1:126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</row>
    <row r="306" spans="1:12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CW306" s="21"/>
      <c r="CX306" s="21"/>
      <c r="CY306" s="21"/>
      <c r="CZ306" s="21"/>
      <c r="DA306" s="21"/>
      <c r="DB306" s="21"/>
      <c r="DC306" s="21"/>
      <c r="DD306" s="21"/>
      <c r="DE306" s="21"/>
      <c r="DF306" s="21"/>
      <c r="DG306" s="21"/>
      <c r="DH306" s="21"/>
      <c r="DI306" s="21"/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</row>
    <row r="307" spans="1:126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</row>
    <row r="308" spans="1:126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  <c r="DB308" s="21"/>
      <c r="DC308" s="21"/>
      <c r="DD308" s="21"/>
      <c r="DE308" s="21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</row>
    <row r="309" spans="1:126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</row>
    <row r="310" spans="1:126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  <c r="DB310" s="21"/>
      <c r="DC310" s="21"/>
      <c r="DD310" s="21"/>
      <c r="DE310" s="21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</row>
    <row r="311" spans="1:126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</row>
    <row r="312" spans="1:126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1"/>
      <c r="DJ312" s="21"/>
      <c r="DK312" s="21"/>
      <c r="DL312" s="21"/>
      <c r="DM312" s="21"/>
      <c r="DN312" s="21"/>
      <c r="DO312" s="21"/>
      <c r="DP312" s="21"/>
      <c r="DQ312" s="21"/>
      <c r="DR312" s="21"/>
      <c r="DS312" s="21"/>
      <c r="DT312" s="21"/>
      <c r="DU312" s="21"/>
      <c r="DV312" s="21"/>
    </row>
    <row r="313" spans="1:126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</row>
    <row r="314" spans="1:126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1"/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</row>
    <row r="315" spans="1:126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1"/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</row>
    <row r="316" spans="1:12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</row>
    <row r="317" spans="1:126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</row>
    <row r="318" spans="1:126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</row>
    <row r="319" spans="1:126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</row>
    <row r="320" spans="1:126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</row>
    <row r="321" spans="1:126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</row>
    <row r="322" spans="1:126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1"/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</row>
    <row r="323" spans="1:126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1"/>
      <c r="DJ323" s="21"/>
      <c r="DK323" s="21"/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</row>
    <row r="324" spans="1:126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</row>
    <row r="325" spans="1:126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</row>
    <row r="326" spans="1:1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1"/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</row>
    <row r="327" spans="1:126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</row>
    <row r="328" spans="1:126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1"/>
      <c r="DJ328" s="21"/>
      <c r="DK328" s="21"/>
      <c r="DL328" s="21"/>
      <c r="DM328" s="21"/>
      <c r="DN328" s="21"/>
      <c r="DO328" s="21"/>
      <c r="DP328" s="21"/>
      <c r="DQ328" s="21"/>
      <c r="DR328" s="21"/>
      <c r="DS328" s="21"/>
      <c r="DT328" s="21"/>
      <c r="DU328" s="21"/>
      <c r="DV328" s="21"/>
    </row>
    <row r="329" spans="1:126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</row>
    <row r="330" spans="1:126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</row>
    <row r="331" spans="1:126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1"/>
      <c r="DH331" s="21"/>
      <c r="DI331" s="21"/>
      <c r="DJ331" s="21"/>
      <c r="DK331" s="21"/>
      <c r="DL331" s="21"/>
      <c r="DM331" s="21"/>
      <c r="DN331" s="21"/>
      <c r="DO331" s="21"/>
      <c r="DP331" s="21"/>
      <c r="DQ331" s="21"/>
      <c r="DR331" s="21"/>
      <c r="DS331" s="21"/>
      <c r="DT331" s="21"/>
      <c r="DU331" s="21"/>
      <c r="DV331" s="21"/>
    </row>
    <row r="332" spans="1:126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21"/>
      <c r="CV332" s="21"/>
      <c r="CW332" s="21"/>
      <c r="CX332" s="21"/>
      <c r="CY332" s="21"/>
      <c r="CZ332" s="21"/>
      <c r="DA332" s="21"/>
      <c r="DB332" s="21"/>
      <c r="DC332" s="21"/>
      <c r="DD332" s="21"/>
      <c r="DE332" s="21"/>
      <c r="DF332" s="21"/>
      <c r="DG332" s="21"/>
      <c r="DH332" s="21"/>
      <c r="DI332" s="21"/>
      <c r="DJ332" s="21"/>
      <c r="DK332" s="21"/>
      <c r="DL332" s="21"/>
      <c r="DM332" s="21"/>
      <c r="DN332" s="21"/>
      <c r="DO332" s="21"/>
      <c r="DP332" s="21"/>
      <c r="DQ332" s="21"/>
      <c r="DR332" s="21"/>
      <c r="DS332" s="21"/>
      <c r="DT332" s="21"/>
      <c r="DU332" s="21"/>
      <c r="DV332" s="21"/>
    </row>
    <row r="333" spans="1:126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CW333" s="21"/>
      <c r="CX333" s="21"/>
      <c r="CY333" s="21"/>
      <c r="CZ333" s="21"/>
      <c r="DA333" s="21"/>
      <c r="DB333" s="21"/>
      <c r="DC333" s="21"/>
      <c r="DD333" s="21"/>
      <c r="DE333" s="21"/>
      <c r="DF333" s="21"/>
      <c r="DG333" s="21"/>
      <c r="DH333" s="21"/>
      <c r="DI333" s="21"/>
      <c r="DJ333" s="21"/>
      <c r="DK333" s="21"/>
      <c r="DL333" s="21"/>
      <c r="DM333" s="21"/>
      <c r="DN333" s="21"/>
      <c r="DO333" s="21"/>
      <c r="DP333" s="21"/>
      <c r="DQ333" s="21"/>
      <c r="DR333" s="21"/>
      <c r="DS333" s="21"/>
      <c r="DT333" s="21"/>
      <c r="DU333" s="21"/>
      <c r="DV333" s="21"/>
    </row>
    <row r="334" spans="1:126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21"/>
      <c r="CV334" s="21"/>
      <c r="CW334" s="21"/>
      <c r="CX334" s="21"/>
      <c r="CY334" s="21"/>
      <c r="CZ334" s="21"/>
      <c r="DA334" s="21"/>
      <c r="DB334" s="21"/>
      <c r="DC334" s="21"/>
      <c r="DD334" s="21"/>
      <c r="DE334" s="21"/>
      <c r="DF334" s="21"/>
      <c r="DG334" s="21"/>
      <c r="DH334" s="21"/>
      <c r="DI334" s="21"/>
      <c r="DJ334" s="21"/>
      <c r="DK334" s="21"/>
      <c r="DL334" s="21"/>
      <c r="DM334" s="21"/>
      <c r="DN334" s="21"/>
      <c r="DO334" s="21"/>
      <c r="DP334" s="21"/>
      <c r="DQ334" s="21"/>
      <c r="DR334" s="21"/>
      <c r="DS334" s="21"/>
      <c r="DT334" s="21"/>
      <c r="DU334" s="21"/>
      <c r="DV334" s="21"/>
    </row>
    <row r="335" spans="1:126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CW335" s="21"/>
      <c r="CX335" s="21"/>
      <c r="CY335" s="21"/>
      <c r="CZ335" s="21"/>
      <c r="DA335" s="21"/>
      <c r="DB335" s="21"/>
      <c r="DC335" s="21"/>
      <c r="DD335" s="21"/>
      <c r="DE335" s="21"/>
      <c r="DF335" s="21"/>
      <c r="DG335" s="21"/>
      <c r="DH335" s="21"/>
      <c r="DI335" s="21"/>
      <c r="DJ335" s="21"/>
      <c r="DK335" s="21"/>
      <c r="DL335" s="21"/>
      <c r="DM335" s="21"/>
      <c r="DN335" s="21"/>
      <c r="DO335" s="21"/>
      <c r="DP335" s="21"/>
      <c r="DQ335" s="21"/>
      <c r="DR335" s="21"/>
      <c r="DS335" s="21"/>
      <c r="DT335" s="21"/>
      <c r="DU335" s="21"/>
      <c r="DV335" s="21"/>
    </row>
    <row r="336" spans="1:12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21"/>
      <c r="CV336" s="21"/>
      <c r="CW336" s="21"/>
      <c r="CX336" s="21"/>
      <c r="CY336" s="21"/>
      <c r="CZ336" s="21"/>
      <c r="DA336" s="21"/>
      <c r="DB336" s="21"/>
      <c r="DC336" s="21"/>
      <c r="DD336" s="21"/>
      <c r="DE336" s="21"/>
      <c r="DF336" s="21"/>
      <c r="DG336" s="21"/>
      <c r="DH336" s="21"/>
      <c r="DI336" s="21"/>
      <c r="DJ336" s="21"/>
      <c r="DK336" s="21"/>
      <c r="DL336" s="21"/>
      <c r="DM336" s="21"/>
      <c r="DN336" s="21"/>
      <c r="DO336" s="21"/>
      <c r="DP336" s="21"/>
      <c r="DQ336" s="21"/>
      <c r="DR336" s="21"/>
      <c r="DS336" s="21"/>
      <c r="DT336" s="21"/>
      <c r="DU336" s="21"/>
      <c r="DV336" s="21"/>
    </row>
    <row r="337" spans="1:126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CW337" s="21"/>
      <c r="CX337" s="21"/>
      <c r="CY337" s="21"/>
      <c r="CZ337" s="21"/>
      <c r="DA337" s="21"/>
      <c r="DB337" s="21"/>
      <c r="DC337" s="21"/>
      <c r="DD337" s="21"/>
      <c r="DE337" s="21"/>
      <c r="DF337" s="21"/>
      <c r="DG337" s="21"/>
      <c r="DH337" s="21"/>
      <c r="DI337" s="21"/>
      <c r="DJ337" s="21"/>
      <c r="DK337" s="21"/>
      <c r="DL337" s="21"/>
      <c r="DM337" s="21"/>
      <c r="DN337" s="21"/>
      <c r="DO337" s="21"/>
      <c r="DP337" s="21"/>
      <c r="DQ337" s="21"/>
      <c r="DR337" s="21"/>
      <c r="DS337" s="21"/>
      <c r="DT337" s="21"/>
      <c r="DU337" s="21"/>
      <c r="DV337" s="21"/>
    </row>
    <row r="338" spans="1:126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CW338" s="21"/>
      <c r="CX338" s="21"/>
      <c r="CY338" s="21"/>
      <c r="CZ338" s="21"/>
      <c r="DA338" s="21"/>
      <c r="DB338" s="21"/>
      <c r="DC338" s="21"/>
      <c r="DD338" s="21"/>
      <c r="DE338" s="21"/>
      <c r="DF338" s="21"/>
      <c r="DG338" s="21"/>
      <c r="DH338" s="21"/>
      <c r="DI338" s="21"/>
      <c r="DJ338" s="21"/>
      <c r="DK338" s="21"/>
      <c r="DL338" s="21"/>
      <c r="DM338" s="21"/>
      <c r="DN338" s="21"/>
      <c r="DO338" s="21"/>
      <c r="DP338" s="21"/>
      <c r="DQ338" s="21"/>
      <c r="DR338" s="21"/>
      <c r="DS338" s="21"/>
      <c r="DT338" s="21"/>
      <c r="DU338" s="21"/>
      <c r="DV338" s="21"/>
    </row>
    <row r="339" spans="1:126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CW339" s="21"/>
      <c r="CX339" s="21"/>
      <c r="CY339" s="21"/>
      <c r="CZ339" s="21"/>
      <c r="DA339" s="21"/>
      <c r="DB339" s="21"/>
      <c r="DC339" s="21"/>
      <c r="DD339" s="21"/>
      <c r="DE339" s="21"/>
      <c r="DF339" s="21"/>
      <c r="DG339" s="21"/>
      <c r="DH339" s="21"/>
      <c r="DI339" s="21"/>
      <c r="DJ339" s="21"/>
      <c r="DK339" s="21"/>
      <c r="DL339" s="21"/>
      <c r="DM339" s="21"/>
      <c r="DN339" s="21"/>
      <c r="DO339" s="21"/>
      <c r="DP339" s="21"/>
      <c r="DQ339" s="21"/>
      <c r="DR339" s="21"/>
      <c r="DS339" s="21"/>
      <c r="DT339" s="21"/>
      <c r="DU339" s="21"/>
      <c r="DV339" s="21"/>
    </row>
    <row r="340" spans="1:126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21"/>
      <c r="CV340" s="21"/>
      <c r="CW340" s="21"/>
      <c r="CX340" s="21"/>
      <c r="CY340" s="21"/>
      <c r="CZ340" s="21"/>
      <c r="DA340" s="21"/>
      <c r="DB340" s="21"/>
      <c r="DC340" s="21"/>
      <c r="DD340" s="21"/>
      <c r="DE340" s="21"/>
      <c r="DF340" s="21"/>
      <c r="DG340" s="21"/>
      <c r="DH340" s="21"/>
      <c r="DI340" s="21"/>
      <c r="DJ340" s="21"/>
      <c r="DK340" s="21"/>
      <c r="DL340" s="21"/>
      <c r="DM340" s="21"/>
      <c r="DN340" s="21"/>
      <c r="DO340" s="21"/>
      <c r="DP340" s="21"/>
      <c r="DQ340" s="21"/>
      <c r="DR340" s="21"/>
      <c r="DS340" s="21"/>
      <c r="DT340" s="21"/>
      <c r="DU340" s="21"/>
      <c r="DV340" s="21"/>
    </row>
    <row r="341" spans="1:126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CW341" s="21"/>
      <c r="CX341" s="21"/>
      <c r="CY341" s="21"/>
      <c r="CZ341" s="21"/>
      <c r="DA341" s="21"/>
      <c r="DB341" s="21"/>
      <c r="DC341" s="21"/>
      <c r="DD341" s="21"/>
      <c r="DE341" s="21"/>
      <c r="DF341" s="21"/>
      <c r="DG341" s="21"/>
      <c r="DH341" s="21"/>
      <c r="DI341" s="21"/>
      <c r="DJ341" s="21"/>
      <c r="DK341" s="21"/>
      <c r="DL341" s="21"/>
      <c r="DM341" s="21"/>
      <c r="DN341" s="21"/>
      <c r="DO341" s="21"/>
      <c r="DP341" s="21"/>
      <c r="DQ341" s="21"/>
      <c r="DR341" s="21"/>
      <c r="DS341" s="21"/>
      <c r="DT341" s="21"/>
      <c r="DU341" s="21"/>
      <c r="DV341" s="21"/>
    </row>
    <row r="342" spans="1:126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CW342" s="21"/>
      <c r="CX342" s="21"/>
      <c r="CY342" s="21"/>
      <c r="CZ342" s="21"/>
      <c r="DA342" s="21"/>
      <c r="DB342" s="21"/>
      <c r="DC342" s="21"/>
      <c r="DD342" s="21"/>
      <c r="DE342" s="21"/>
      <c r="DF342" s="21"/>
      <c r="DG342" s="21"/>
      <c r="DH342" s="21"/>
      <c r="DI342" s="21"/>
      <c r="DJ342" s="21"/>
      <c r="DK342" s="21"/>
      <c r="DL342" s="21"/>
      <c r="DM342" s="21"/>
      <c r="DN342" s="21"/>
      <c r="DO342" s="21"/>
      <c r="DP342" s="21"/>
      <c r="DQ342" s="21"/>
      <c r="DR342" s="21"/>
      <c r="DS342" s="21"/>
      <c r="DT342" s="21"/>
      <c r="DU342" s="21"/>
      <c r="DV342" s="21"/>
    </row>
    <row r="343" spans="1:126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</row>
    <row r="344" spans="1:126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21"/>
      <c r="CV344" s="21"/>
      <c r="CW344" s="21"/>
      <c r="CX344" s="21"/>
      <c r="CY344" s="21"/>
      <c r="CZ344" s="21"/>
      <c r="DA344" s="21"/>
      <c r="DB344" s="21"/>
      <c r="DC344" s="21"/>
      <c r="DD344" s="21"/>
      <c r="DE344" s="21"/>
      <c r="DF344" s="21"/>
      <c r="DG344" s="21"/>
      <c r="DH344" s="21"/>
      <c r="DI344" s="21"/>
      <c r="DJ344" s="21"/>
      <c r="DK344" s="21"/>
      <c r="DL344" s="21"/>
      <c r="DM344" s="21"/>
      <c r="DN344" s="21"/>
      <c r="DO344" s="21"/>
      <c r="DP344" s="21"/>
      <c r="DQ344" s="21"/>
      <c r="DR344" s="21"/>
      <c r="DS344" s="21"/>
      <c r="DT344" s="21"/>
      <c r="DU344" s="21"/>
      <c r="DV344" s="21"/>
    </row>
    <row r="345" spans="1:126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1"/>
      <c r="DH345" s="21"/>
      <c r="DI345" s="21"/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</row>
    <row r="346" spans="1:12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21"/>
      <c r="CV346" s="21"/>
      <c r="CW346" s="21"/>
      <c r="CX346" s="21"/>
      <c r="CY346" s="21"/>
      <c r="CZ346" s="21"/>
      <c r="DA346" s="21"/>
      <c r="DB346" s="21"/>
      <c r="DC346" s="21"/>
      <c r="DD346" s="21"/>
      <c r="DE346" s="21"/>
      <c r="DF346" s="21"/>
      <c r="DG346" s="21"/>
      <c r="DH346" s="21"/>
      <c r="DI346" s="21"/>
      <c r="DJ346" s="21"/>
      <c r="DK346" s="21"/>
      <c r="DL346" s="21"/>
      <c r="DM346" s="21"/>
      <c r="DN346" s="21"/>
      <c r="DO346" s="21"/>
      <c r="DP346" s="21"/>
      <c r="DQ346" s="21"/>
      <c r="DR346" s="21"/>
      <c r="DS346" s="21"/>
      <c r="DT346" s="21"/>
      <c r="DU346" s="21"/>
      <c r="DV346" s="21"/>
    </row>
    <row r="347" spans="1:126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CW347" s="21"/>
      <c r="CX347" s="21"/>
      <c r="CY347" s="21"/>
      <c r="CZ347" s="21"/>
      <c r="DA347" s="21"/>
      <c r="DB347" s="21"/>
      <c r="DC347" s="21"/>
      <c r="DD347" s="21"/>
      <c r="DE347" s="21"/>
      <c r="DF347" s="21"/>
      <c r="DG347" s="21"/>
      <c r="DH347" s="21"/>
      <c r="DI347" s="21"/>
      <c r="DJ347" s="21"/>
      <c r="DK347" s="21"/>
      <c r="DL347" s="21"/>
      <c r="DM347" s="21"/>
      <c r="DN347" s="21"/>
      <c r="DO347" s="21"/>
      <c r="DP347" s="21"/>
      <c r="DQ347" s="21"/>
      <c r="DR347" s="21"/>
      <c r="DS347" s="21"/>
      <c r="DT347" s="21"/>
      <c r="DU347" s="21"/>
      <c r="DV347" s="21"/>
    </row>
    <row r="348" spans="1:126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21"/>
      <c r="CV348" s="21"/>
      <c r="CW348" s="21"/>
      <c r="CX348" s="21"/>
      <c r="CY348" s="21"/>
      <c r="CZ348" s="21"/>
      <c r="DA348" s="21"/>
      <c r="DB348" s="21"/>
      <c r="DC348" s="21"/>
      <c r="DD348" s="21"/>
      <c r="DE348" s="21"/>
      <c r="DF348" s="21"/>
      <c r="DG348" s="21"/>
      <c r="DH348" s="21"/>
      <c r="DI348" s="21"/>
      <c r="DJ348" s="21"/>
      <c r="DK348" s="21"/>
      <c r="DL348" s="21"/>
      <c r="DM348" s="21"/>
      <c r="DN348" s="21"/>
      <c r="DO348" s="21"/>
      <c r="DP348" s="21"/>
      <c r="DQ348" s="21"/>
      <c r="DR348" s="21"/>
      <c r="DS348" s="21"/>
      <c r="DT348" s="21"/>
      <c r="DU348" s="21"/>
      <c r="DV348" s="21"/>
    </row>
    <row r="349" spans="1:126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CW349" s="21"/>
      <c r="CX349" s="21"/>
      <c r="CY349" s="21"/>
      <c r="CZ349" s="21"/>
      <c r="DA349" s="21"/>
      <c r="DB349" s="21"/>
      <c r="DC349" s="21"/>
      <c r="DD349" s="21"/>
      <c r="DE349" s="21"/>
      <c r="DF349" s="21"/>
      <c r="DG349" s="21"/>
      <c r="DH349" s="21"/>
      <c r="DI349" s="21"/>
      <c r="DJ349" s="21"/>
      <c r="DK349" s="21"/>
      <c r="DL349" s="21"/>
      <c r="DM349" s="21"/>
      <c r="DN349" s="21"/>
      <c r="DO349" s="21"/>
      <c r="DP349" s="21"/>
      <c r="DQ349" s="21"/>
      <c r="DR349" s="21"/>
      <c r="DS349" s="21"/>
      <c r="DT349" s="21"/>
      <c r="DU349" s="21"/>
      <c r="DV349" s="21"/>
    </row>
    <row r="350" spans="1:126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21"/>
      <c r="CV350" s="21"/>
      <c r="CW350" s="21"/>
      <c r="CX350" s="21"/>
      <c r="CY350" s="21"/>
      <c r="CZ350" s="21"/>
      <c r="DA350" s="21"/>
      <c r="DB350" s="21"/>
      <c r="DC350" s="21"/>
      <c r="DD350" s="21"/>
      <c r="DE350" s="21"/>
      <c r="DF350" s="21"/>
      <c r="DG350" s="21"/>
      <c r="DH350" s="21"/>
      <c r="DI350" s="21"/>
      <c r="DJ350" s="21"/>
      <c r="DK350" s="21"/>
      <c r="DL350" s="21"/>
      <c r="DM350" s="21"/>
      <c r="DN350" s="21"/>
      <c r="DO350" s="21"/>
      <c r="DP350" s="21"/>
      <c r="DQ350" s="21"/>
      <c r="DR350" s="21"/>
      <c r="DS350" s="21"/>
      <c r="DT350" s="21"/>
      <c r="DU350" s="21"/>
      <c r="DV350" s="21"/>
    </row>
    <row r="351" spans="1:126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1"/>
      <c r="DH351" s="21"/>
      <c r="DI351" s="21"/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</row>
    <row r="352" spans="1:126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CW352" s="21"/>
      <c r="CX352" s="21"/>
      <c r="CY352" s="21"/>
      <c r="CZ352" s="21"/>
      <c r="DA352" s="21"/>
      <c r="DB352" s="21"/>
      <c r="DC352" s="21"/>
      <c r="DD352" s="21"/>
      <c r="DE352" s="21"/>
      <c r="DF352" s="21"/>
      <c r="DG352" s="21"/>
      <c r="DH352" s="21"/>
      <c r="DI352" s="21"/>
      <c r="DJ352" s="21"/>
      <c r="DK352" s="21"/>
      <c r="DL352" s="21"/>
      <c r="DM352" s="21"/>
      <c r="DN352" s="21"/>
      <c r="DO352" s="21"/>
      <c r="DP352" s="21"/>
      <c r="DQ352" s="21"/>
      <c r="DR352" s="21"/>
      <c r="DS352" s="21"/>
      <c r="DT352" s="21"/>
      <c r="DU352" s="21"/>
      <c r="DV352" s="21"/>
    </row>
    <row r="353" spans="1:126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CW353" s="21"/>
      <c r="CX353" s="21"/>
      <c r="CY353" s="21"/>
      <c r="CZ353" s="21"/>
      <c r="DA353" s="21"/>
      <c r="DB353" s="21"/>
      <c r="DC353" s="21"/>
      <c r="DD353" s="21"/>
      <c r="DE353" s="21"/>
      <c r="DF353" s="21"/>
      <c r="DG353" s="21"/>
      <c r="DH353" s="21"/>
      <c r="DI353" s="21"/>
      <c r="DJ353" s="21"/>
      <c r="DK353" s="21"/>
      <c r="DL353" s="21"/>
      <c r="DM353" s="21"/>
      <c r="DN353" s="21"/>
      <c r="DO353" s="21"/>
      <c r="DP353" s="21"/>
      <c r="DQ353" s="21"/>
      <c r="DR353" s="21"/>
      <c r="DS353" s="21"/>
      <c r="DT353" s="21"/>
      <c r="DU353" s="21"/>
      <c r="DV353" s="21"/>
    </row>
    <row r="354" spans="1:126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21"/>
      <c r="CV354" s="21"/>
      <c r="CW354" s="21"/>
      <c r="CX354" s="21"/>
      <c r="CY354" s="21"/>
      <c r="CZ354" s="21"/>
      <c r="DA354" s="21"/>
      <c r="DB354" s="21"/>
      <c r="DC354" s="21"/>
      <c r="DD354" s="21"/>
      <c r="DE354" s="21"/>
      <c r="DF354" s="21"/>
      <c r="DG354" s="21"/>
      <c r="DH354" s="21"/>
      <c r="DI354" s="21"/>
      <c r="DJ354" s="21"/>
      <c r="DK354" s="21"/>
      <c r="DL354" s="21"/>
      <c r="DM354" s="21"/>
      <c r="DN354" s="21"/>
      <c r="DO354" s="21"/>
      <c r="DP354" s="21"/>
      <c r="DQ354" s="21"/>
      <c r="DR354" s="21"/>
      <c r="DS354" s="21"/>
      <c r="DT354" s="21"/>
      <c r="DU354" s="21"/>
      <c r="DV354" s="21"/>
    </row>
    <row r="355" spans="1:126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  <c r="DB355" s="21"/>
      <c r="DC355" s="21"/>
      <c r="DD355" s="21"/>
      <c r="DE355" s="21"/>
      <c r="DF355" s="21"/>
      <c r="DG355" s="21"/>
      <c r="DH355" s="21"/>
      <c r="DI355" s="21"/>
      <c r="DJ355" s="21"/>
      <c r="DK355" s="21"/>
      <c r="DL355" s="21"/>
      <c r="DM355" s="21"/>
      <c r="DN355" s="21"/>
      <c r="DO355" s="21"/>
      <c r="DP355" s="21"/>
      <c r="DQ355" s="21"/>
      <c r="DR355" s="21"/>
      <c r="DS355" s="21"/>
      <c r="DT355" s="21"/>
      <c r="DU355" s="21"/>
      <c r="DV355" s="21"/>
    </row>
    <row r="356" spans="1:12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CW356" s="21"/>
      <c r="CX356" s="21"/>
      <c r="CY356" s="21"/>
      <c r="CZ356" s="21"/>
      <c r="DA356" s="21"/>
      <c r="DB356" s="21"/>
      <c r="DC356" s="21"/>
      <c r="DD356" s="21"/>
      <c r="DE356" s="21"/>
      <c r="DF356" s="21"/>
      <c r="DG356" s="21"/>
      <c r="DH356" s="21"/>
      <c r="DI356" s="21"/>
      <c r="DJ356" s="21"/>
      <c r="DK356" s="21"/>
      <c r="DL356" s="21"/>
      <c r="DM356" s="21"/>
      <c r="DN356" s="21"/>
      <c r="DO356" s="21"/>
      <c r="DP356" s="21"/>
      <c r="DQ356" s="21"/>
      <c r="DR356" s="21"/>
      <c r="DS356" s="21"/>
      <c r="DT356" s="21"/>
      <c r="DU356" s="21"/>
      <c r="DV356" s="21"/>
    </row>
    <row r="357" spans="1:126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CW357" s="21"/>
      <c r="CX357" s="21"/>
      <c r="CY357" s="21"/>
      <c r="CZ357" s="21"/>
      <c r="DA357" s="21"/>
      <c r="DB357" s="21"/>
      <c r="DC357" s="21"/>
      <c r="DD357" s="21"/>
      <c r="DE357" s="21"/>
      <c r="DF357" s="21"/>
      <c r="DG357" s="21"/>
      <c r="DH357" s="21"/>
      <c r="DI357" s="21"/>
      <c r="DJ357" s="21"/>
      <c r="DK357" s="21"/>
      <c r="DL357" s="21"/>
      <c r="DM357" s="21"/>
      <c r="DN357" s="21"/>
      <c r="DO357" s="21"/>
      <c r="DP357" s="21"/>
      <c r="DQ357" s="21"/>
      <c r="DR357" s="21"/>
      <c r="DS357" s="21"/>
      <c r="DT357" s="21"/>
      <c r="DU357" s="21"/>
      <c r="DV357" s="21"/>
    </row>
    <row r="358" spans="1:126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21"/>
      <c r="CV358" s="21"/>
      <c r="CW358" s="21"/>
      <c r="CX358" s="21"/>
      <c r="CY358" s="21"/>
      <c r="CZ358" s="21"/>
      <c r="DA358" s="21"/>
      <c r="DB358" s="21"/>
      <c r="DC358" s="21"/>
      <c r="DD358" s="21"/>
      <c r="DE358" s="21"/>
      <c r="DF358" s="21"/>
      <c r="DG358" s="21"/>
      <c r="DH358" s="21"/>
      <c r="DI358" s="21"/>
      <c r="DJ358" s="21"/>
      <c r="DK358" s="21"/>
      <c r="DL358" s="21"/>
      <c r="DM358" s="21"/>
      <c r="DN358" s="21"/>
      <c r="DO358" s="21"/>
      <c r="DP358" s="21"/>
      <c r="DQ358" s="21"/>
      <c r="DR358" s="21"/>
      <c r="DS358" s="21"/>
      <c r="DT358" s="21"/>
      <c r="DU358" s="21"/>
      <c r="DV358" s="21"/>
    </row>
    <row r="359" spans="1:126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CW359" s="21"/>
      <c r="CX359" s="21"/>
      <c r="CY359" s="21"/>
      <c r="CZ359" s="21"/>
      <c r="DA359" s="21"/>
      <c r="DB359" s="21"/>
      <c r="DC359" s="21"/>
      <c r="DD359" s="21"/>
      <c r="DE359" s="21"/>
      <c r="DF359" s="21"/>
      <c r="DG359" s="21"/>
      <c r="DH359" s="21"/>
      <c r="DI359" s="21"/>
      <c r="DJ359" s="21"/>
      <c r="DK359" s="21"/>
      <c r="DL359" s="21"/>
      <c r="DM359" s="21"/>
      <c r="DN359" s="21"/>
      <c r="DO359" s="21"/>
      <c r="DP359" s="21"/>
      <c r="DQ359" s="21"/>
      <c r="DR359" s="21"/>
      <c r="DS359" s="21"/>
      <c r="DT359" s="21"/>
      <c r="DU359" s="21"/>
      <c r="DV359" s="21"/>
    </row>
    <row r="360" spans="1:126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21"/>
      <c r="CV360" s="21"/>
      <c r="CW360" s="21"/>
      <c r="CX360" s="21"/>
      <c r="CY360" s="21"/>
      <c r="CZ360" s="21"/>
      <c r="DA360" s="21"/>
      <c r="DB360" s="21"/>
      <c r="DC360" s="21"/>
      <c r="DD360" s="21"/>
      <c r="DE360" s="21"/>
      <c r="DF360" s="21"/>
      <c r="DG360" s="21"/>
      <c r="DH360" s="21"/>
      <c r="DI360" s="21"/>
      <c r="DJ360" s="21"/>
      <c r="DK360" s="21"/>
      <c r="DL360" s="21"/>
      <c r="DM360" s="21"/>
      <c r="DN360" s="21"/>
      <c r="DO360" s="21"/>
      <c r="DP360" s="21"/>
      <c r="DQ360" s="21"/>
      <c r="DR360" s="21"/>
      <c r="DS360" s="21"/>
      <c r="DT360" s="21"/>
      <c r="DU360" s="21"/>
      <c r="DV360" s="21"/>
    </row>
    <row r="361" spans="1:126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CW361" s="21"/>
      <c r="CX361" s="21"/>
      <c r="CY361" s="21"/>
      <c r="CZ361" s="21"/>
      <c r="DA361" s="21"/>
      <c r="DB361" s="21"/>
      <c r="DC361" s="21"/>
      <c r="DD361" s="21"/>
      <c r="DE361" s="21"/>
      <c r="DF361" s="21"/>
      <c r="DG361" s="21"/>
      <c r="DH361" s="21"/>
      <c r="DI361" s="21"/>
      <c r="DJ361" s="21"/>
      <c r="DK361" s="21"/>
      <c r="DL361" s="21"/>
      <c r="DM361" s="21"/>
      <c r="DN361" s="21"/>
      <c r="DO361" s="21"/>
      <c r="DP361" s="21"/>
      <c r="DQ361" s="21"/>
      <c r="DR361" s="21"/>
      <c r="DS361" s="21"/>
      <c r="DT361" s="21"/>
      <c r="DU361" s="21"/>
      <c r="DV361" s="21"/>
    </row>
    <row r="362" spans="1:126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CW362" s="21"/>
      <c r="CX362" s="21"/>
      <c r="CY362" s="21"/>
      <c r="CZ362" s="21"/>
      <c r="DA362" s="21"/>
      <c r="DB362" s="21"/>
      <c r="DC362" s="21"/>
      <c r="DD362" s="21"/>
      <c r="DE362" s="21"/>
      <c r="DF362" s="21"/>
      <c r="DG362" s="21"/>
      <c r="DH362" s="21"/>
      <c r="DI362" s="21"/>
      <c r="DJ362" s="21"/>
      <c r="DK362" s="21"/>
      <c r="DL362" s="21"/>
      <c r="DM362" s="21"/>
      <c r="DN362" s="21"/>
      <c r="DO362" s="21"/>
      <c r="DP362" s="21"/>
      <c r="DQ362" s="21"/>
      <c r="DR362" s="21"/>
      <c r="DS362" s="21"/>
      <c r="DT362" s="21"/>
      <c r="DU362" s="21"/>
      <c r="DV362" s="21"/>
    </row>
    <row r="363" spans="1:126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CW363" s="21"/>
      <c r="CX363" s="21"/>
      <c r="CY363" s="21"/>
      <c r="CZ363" s="21"/>
      <c r="DA363" s="21"/>
      <c r="DB363" s="21"/>
      <c r="DC363" s="21"/>
      <c r="DD363" s="21"/>
      <c r="DE363" s="21"/>
      <c r="DF363" s="21"/>
      <c r="DG363" s="21"/>
      <c r="DH363" s="21"/>
      <c r="DI363" s="21"/>
      <c r="DJ363" s="21"/>
      <c r="DK363" s="21"/>
      <c r="DL363" s="21"/>
      <c r="DM363" s="21"/>
      <c r="DN363" s="21"/>
      <c r="DO363" s="21"/>
      <c r="DP363" s="21"/>
      <c r="DQ363" s="21"/>
      <c r="DR363" s="21"/>
      <c r="DS363" s="21"/>
      <c r="DT363" s="21"/>
      <c r="DU363" s="21"/>
      <c r="DV363" s="21"/>
    </row>
    <row r="364" spans="1:126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21"/>
      <c r="CV364" s="21"/>
      <c r="CW364" s="21"/>
      <c r="CX364" s="21"/>
      <c r="CY364" s="21"/>
      <c r="CZ364" s="21"/>
      <c r="DA364" s="21"/>
      <c r="DB364" s="21"/>
      <c r="DC364" s="21"/>
      <c r="DD364" s="21"/>
      <c r="DE364" s="21"/>
      <c r="DF364" s="21"/>
      <c r="DG364" s="21"/>
      <c r="DH364" s="21"/>
      <c r="DI364" s="21"/>
      <c r="DJ364" s="21"/>
      <c r="DK364" s="21"/>
      <c r="DL364" s="21"/>
      <c r="DM364" s="21"/>
      <c r="DN364" s="21"/>
      <c r="DO364" s="21"/>
      <c r="DP364" s="21"/>
      <c r="DQ364" s="21"/>
      <c r="DR364" s="21"/>
      <c r="DS364" s="21"/>
      <c r="DT364" s="21"/>
      <c r="DU364" s="21"/>
      <c r="DV364" s="21"/>
    </row>
    <row r="365" spans="1:126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CW365" s="21"/>
      <c r="CX365" s="21"/>
      <c r="CY365" s="21"/>
      <c r="CZ365" s="21"/>
      <c r="DA365" s="21"/>
      <c r="DB365" s="21"/>
      <c r="DC365" s="21"/>
      <c r="DD365" s="21"/>
      <c r="DE365" s="21"/>
      <c r="DF365" s="21"/>
      <c r="DG365" s="21"/>
      <c r="DH365" s="21"/>
      <c r="DI365" s="21"/>
      <c r="DJ365" s="21"/>
      <c r="DK365" s="21"/>
      <c r="DL365" s="21"/>
      <c r="DM365" s="21"/>
      <c r="DN365" s="21"/>
      <c r="DO365" s="21"/>
      <c r="DP365" s="21"/>
      <c r="DQ365" s="21"/>
      <c r="DR365" s="21"/>
      <c r="DS365" s="21"/>
      <c r="DT365" s="21"/>
      <c r="DU365" s="21"/>
      <c r="DV365" s="21"/>
    </row>
    <row r="366" spans="1:12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  <c r="DB366" s="21"/>
      <c r="DC366" s="21"/>
      <c r="DD366" s="21"/>
      <c r="DE366" s="21"/>
      <c r="DF366" s="21"/>
      <c r="DG366" s="21"/>
      <c r="DH366" s="21"/>
      <c r="DI366" s="21"/>
      <c r="DJ366" s="21"/>
      <c r="DK366" s="21"/>
      <c r="DL366" s="21"/>
      <c r="DM366" s="21"/>
      <c r="DN366" s="21"/>
      <c r="DO366" s="21"/>
      <c r="DP366" s="21"/>
      <c r="DQ366" s="21"/>
      <c r="DR366" s="21"/>
      <c r="DS366" s="21"/>
      <c r="DT366" s="21"/>
      <c r="DU366" s="21"/>
      <c r="DV366" s="21"/>
    </row>
    <row r="367" spans="1:126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CW367" s="21"/>
      <c r="CX367" s="21"/>
      <c r="CY367" s="21"/>
      <c r="CZ367" s="21"/>
      <c r="DA367" s="21"/>
      <c r="DB367" s="21"/>
      <c r="DC367" s="21"/>
      <c r="DD367" s="21"/>
      <c r="DE367" s="21"/>
      <c r="DF367" s="21"/>
      <c r="DG367" s="21"/>
      <c r="DH367" s="21"/>
      <c r="DI367" s="21"/>
      <c r="DJ367" s="21"/>
      <c r="DK367" s="21"/>
      <c r="DL367" s="21"/>
      <c r="DM367" s="21"/>
      <c r="DN367" s="21"/>
      <c r="DO367" s="21"/>
      <c r="DP367" s="21"/>
      <c r="DQ367" s="21"/>
      <c r="DR367" s="21"/>
      <c r="DS367" s="21"/>
      <c r="DT367" s="21"/>
      <c r="DU367" s="21"/>
      <c r="DV367" s="21"/>
    </row>
    <row r="368" spans="1:126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21"/>
      <c r="CV368" s="21"/>
      <c r="CW368" s="21"/>
      <c r="CX368" s="21"/>
      <c r="CY368" s="21"/>
      <c r="CZ368" s="21"/>
      <c r="DA368" s="21"/>
      <c r="DB368" s="21"/>
      <c r="DC368" s="21"/>
      <c r="DD368" s="21"/>
      <c r="DE368" s="21"/>
      <c r="DF368" s="21"/>
      <c r="DG368" s="21"/>
      <c r="DH368" s="21"/>
      <c r="DI368" s="21"/>
      <c r="DJ368" s="21"/>
      <c r="DK368" s="21"/>
      <c r="DL368" s="21"/>
      <c r="DM368" s="21"/>
      <c r="DN368" s="21"/>
      <c r="DO368" s="21"/>
      <c r="DP368" s="21"/>
      <c r="DQ368" s="21"/>
      <c r="DR368" s="21"/>
      <c r="DS368" s="21"/>
      <c r="DT368" s="21"/>
      <c r="DU368" s="21"/>
      <c r="DV368" s="21"/>
    </row>
    <row r="369" spans="1:126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CW369" s="21"/>
      <c r="CX369" s="21"/>
      <c r="CY369" s="21"/>
      <c r="CZ369" s="21"/>
      <c r="DA369" s="21"/>
      <c r="DB369" s="21"/>
      <c r="DC369" s="21"/>
      <c r="DD369" s="21"/>
      <c r="DE369" s="21"/>
      <c r="DF369" s="21"/>
      <c r="DG369" s="21"/>
      <c r="DH369" s="21"/>
      <c r="DI369" s="21"/>
      <c r="DJ369" s="21"/>
      <c r="DK369" s="21"/>
      <c r="DL369" s="21"/>
      <c r="DM369" s="21"/>
      <c r="DN369" s="21"/>
      <c r="DO369" s="21"/>
      <c r="DP369" s="21"/>
      <c r="DQ369" s="21"/>
      <c r="DR369" s="21"/>
      <c r="DS369" s="21"/>
      <c r="DT369" s="21"/>
      <c r="DU369" s="21"/>
      <c r="DV369" s="21"/>
    </row>
    <row r="370" spans="1:126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21"/>
      <c r="CV370" s="21"/>
      <c r="CW370" s="21"/>
      <c r="CX370" s="21"/>
      <c r="CY370" s="21"/>
      <c r="CZ370" s="21"/>
      <c r="DA370" s="21"/>
      <c r="DB370" s="21"/>
      <c r="DC370" s="21"/>
      <c r="DD370" s="21"/>
      <c r="DE370" s="21"/>
      <c r="DF370" s="21"/>
      <c r="DG370" s="21"/>
      <c r="DH370" s="21"/>
      <c r="DI370" s="21"/>
      <c r="DJ370" s="21"/>
      <c r="DK370" s="21"/>
      <c r="DL370" s="21"/>
      <c r="DM370" s="21"/>
      <c r="DN370" s="21"/>
      <c r="DO370" s="21"/>
      <c r="DP370" s="21"/>
      <c r="DQ370" s="21"/>
      <c r="DR370" s="21"/>
      <c r="DS370" s="21"/>
      <c r="DT370" s="21"/>
      <c r="DU370" s="21"/>
      <c r="DV370" s="21"/>
    </row>
    <row r="371" spans="1:126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CW371" s="21"/>
      <c r="CX371" s="21"/>
      <c r="CY371" s="21"/>
      <c r="CZ371" s="21"/>
      <c r="DA371" s="21"/>
      <c r="DB371" s="21"/>
      <c r="DC371" s="21"/>
      <c r="DD371" s="21"/>
      <c r="DE371" s="21"/>
      <c r="DF371" s="21"/>
      <c r="DG371" s="21"/>
      <c r="DH371" s="21"/>
      <c r="DI371" s="21"/>
      <c r="DJ371" s="21"/>
      <c r="DK371" s="21"/>
      <c r="DL371" s="21"/>
      <c r="DM371" s="21"/>
      <c r="DN371" s="21"/>
      <c r="DO371" s="21"/>
      <c r="DP371" s="21"/>
      <c r="DQ371" s="21"/>
      <c r="DR371" s="21"/>
      <c r="DS371" s="21"/>
      <c r="DT371" s="21"/>
      <c r="DU371" s="21"/>
      <c r="DV371" s="21"/>
    </row>
    <row r="372" spans="1:126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21"/>
      <c r="CV372" s="21"/>
      <c r="CW372" s="21"/>
      <c r="CX372" s="21"/>
      <c r="CY372" s="21"/>
      <c r="CZ372" s="21"/>
      <c r="DA372" s="21"/>
      <c r="DB372" s="21"/>
      <c r="DC372" s="21"/>
      <c r="DD372" s="21"/>
      <c r="DE372" s="21"/>
      <c r="DF372" s="21"/>
      <c r="DG372" s="21"/>
      <c r="DH372" s="21"/>
      <c r="DI372" s="21"/>
      <c r="DJ372" s="21"/>
      <c r="DK372" s="21"/>
      <c r="DL372" s="21"/>
      <c r="DM372" s="21"/>
      <c r="DN372" s="21"/>
      <c r="DO372" s="21"/>
      <c r="DP372" s="21"/>
      <c r="DQ372" s="21"/>
      <c r="DR372" s="21"/>
      <c r="DS372" s="21"/>
      <c r="DT372" s="21"/>
      <c r="DU372" s="21"/>
      <c r="DV372" s="21"/>
    </row>
    <row r="373" spans="1:126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CW373" s="21"/>
      <c r="CX373" s="21"/>
      <c r="CY373" s="21"/>
      <c r="CZ373" s="21"/>
      <c r="DA373" s="21"/>
      <c r="DB373" s="21"/>
      <c r="DC373" s="21"/>
      <c r="DD373" s="21"/>
      <c r="DE373" s="21"/>
      <c r="DF373" s="21"/>
      <c r="DG373" s="21"/>
      <c r="DH373" s="21"/>
      <c r="DI373" s="21"/>
      <c r="DJ373" s="21"/>
      <c r="DK373" s="21"/>
      <c r="DL373" s="21"/>
      <c r="DM373" s="21"/>
      <c r="DN373" s="21"/>
      <c r="DO373" s="21"/>
      <c r="DP373" s="21"/>
      <c r="DQ373" s="21"/>
      <c r="DR373" s="21"/>
      <c r="DS373" s="21"/>
      <c r="DT373" s="21"/>
      <c r="DU373" s="21"/>
      <c r="DV373" s="21"/>
    </row>
    <row r="374" spans="1:126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21"/>
      <c r="CV374" s="21"/>
      <c r="CW374" s="21"/>
      <c r="CX374" s="21"/>
      <c r="CY374" s="21"/>
      <c r="CZ374" s="21"/>
      <c r="DA374" s="21"/>
      <c r="DB374" s="21"/>
      <c r="DC374" s="21"/>
      <c r="DD374" s="21"/>
      <c r="DE374" s="21"/>
      <c r="DF374" s="21"/>
      <c r="DG374" s="21"/>
      <c r="DH374" s="21"/>
      <c r="DI374" s="21"/>
      <c r="DJ374" s="21"/>
      <c r="DK374" s="21"/>
      <c r="DL374" s="21"/>
      <c r="DM374" s="21"/>
      <c r="DN374" s="21"/>
      <c r="DO374" s="21"/>
      <c r="DP374" s="21"/>
      <c r="DQ374" s="21"/>
      <c r="DR374" s="21"/>
      <c r="DS374" s="21"/>
      <c r="DT374" s="21"/>
      <c r="DU374" s="21"/>
      <c r="DV374" s="21"/>
    </row>
    <row r="375" spans="1:126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CW375" s="21"/>
      <c r="CX375" s="21"/>
      <c r="CY375" s="21"/>
      <c r="CZ375" s="21"/>
      <c r="DA375" s="21"/>
      <c r="DB375" s="21"/>
      <c r="DC375" s="21"/>
      <c r="DD375" s="21"/>
      <c r="DE375" s="21"/>
      <c r="DF375" s="21"/>
      <c r="DG375" s="21"/>
      <c r="DH375" s="21"/>
      <c r="DI375" s="21"/>
      <c r="DJ375" s="21"/>
      <c r="DK375" s="21"/>
      <c r="DL375" s="21"/>
      <c r="DM375" s="21"/>
      <c r="DN375" s="21"/>
      <c r="DO375" s="21"/>
      <c r="DP375" s="21"/>
      <c r="DQ375" s="21"/>
      <c r="DR375" s="21"/>
      <c r="DS375" s="21"/>
      <c r="DT375" s="21"/>
      <c r="DU375" s="21"/>
      <c r="DV375" s="21"/>
    </row>
    <row r="376" spans="1:12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21"/>
      <c r="CV376" s="21"/>
      <c r="CW376" s="21"/>
      <c r="CX376" s="21"/>
      <c r="CY376" s="21"/>
      <c r="CZ376" s="21"/>
      <c r="DA376" s="21"/>
      <c r="DB376" s="21"/>
      <c r="DC376" s="21"/>
      <c r="DD376" s="21"/>
      <c r="DE376" s="21"/>
      <c r="DF376" s="21"/>
      <c r="DG376" s="21"/>
      <c r="DH376" s="21"/>
      <c r="DI376" s="21"/>
      <c r="DJ376" s="21"/>
      <c r="DK376" s="21"/>
      <c r="DL376" s="21"/>
      <c r="DM376" s="21"/>
      <c r="DN376" s="21"/>
      <c r="DO376" s="21"/>
      <c r="DP376" s="21"/>
      <c r="DQ376" s="21"/>
      <c r="DR376" s="21"/>
      <c r="DS376" s="21"/>
      <c r="DT376" s="21"/>
      <c r="DU376" s="21"/>
      <c r="DV376" s="21"/>
    </row>
    <row r="377" spans="1:126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  <c r="DB377" s="21"/>
      <c r="DC377" s="21"/>
      <c r="DD377" s="21"/>
      <c r="DE377" s="21"/>
      <c r="DF377" s="21"/>
      <c r="DG377" s="21"/>
      <c r="DH377" s="21"/>
      <c r="DI377" s="21"/>
      <c r="DJ377" s="21"/>
      <c r="DK377" s="21"/>
      <c r="DL377" s="21"/>
      <c r="DM377" s="21"/>
      <c r="DN377" s="21"/>
      <c r="DO377" s="21"/>
      <c r="DP377" s="21"/>
      <c r="DQ377" s="21"/>
      <c r="DR377" s="21"/>
      <c r="DS377" s="21"/>
      <c r="DT377" s="21"/>
      <c r="DU377" s="21"/>
      <c r="DV377" s="21"/>
    </row>
    <row r="378" spans="1:126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CW378" s="21"/>
      <c r="CX378" s="21"/>
      <c r="CY378" s="21"/>
      <c r="CZ378" s="21"/>
      <c r="DA378" s="21"/>
      <c r="DB378" s="21"/>
      <c r="DC378" s="21"/>
      <c r="DD378" s="21"/>
      <c r="DE378" s="21"/>
      <c r="DF378" s="21"/>
      <c r="DG378" s="21"/>
      <c r="DH378" s="21"/>
      <c r="DI378" s="21"/>
      <c r="DJ378" s="21"/>
      <c r="DK378" s="21"/>
      <c r="DL378" s="21"/>
      <c r="DM378" s="21"/>
      <c r="DN378" s="21"/>
      <c r="DO378" s="21"/>
      <c r="DP378" s="21"/>
      <c r="DQ378" s="21"/>
      <c r="DR378" s="21"/>
      <c r="DS378" s="21"/>
      <c r="DT378" s="21"/>
      <c r="DU378" s="21"/>
      <c r="DV378" s="21"/>
    </row>
    <row r="379" spans="1:126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CW379" s="21"/>
      <c r="CX379" s="21"/>
      <c r="CY379" s="21"/>
      <c r="CZ379" s="21"/>
      <c r="DA379" s="21"/>
      <c r="DB379" s="21"/>
      <c r="DC379" s="21"/>
      <c r="DD379" s="21"/>
      <c r="DE379" s="21"/>
      <c r="DF379" s="21"/>
      <c r="DG379" s="21"/>
      <c r="DH379" s="21"/>
      <c r="DI379" s="21"/>
      <c r="DJ379" s="21"/>
      <c r="DK379" s="21"/>
      <c r="DL379" s="21"/>
      <c r="DM379" s="21"/>
      <c r="DN379" s="21"/>
      <c r="DO379" s="21"/>
      <c r="DP379" s="21"/>
      <c r="DQ379" s="21"/>
      <c r="DR379" s="21"/>
      <c r="DS379" s="21"/>
      <c r="DT379" s="21"/>
      <c r="DU379" s="21"/>
      <c r="DV379" s="21"/>
    </row>
    <row r="380" spans="1:126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21"/>
      <c r="CV380" s="21"/>
      <c r="CW380" s="21"/>
      <c r="CX380" s="21"/>
      <c r="CY380" s="21"/>
      <c r="CZ380" s="21"/>
      <c r="DA380" s="21"/>
      <c r="DB380" s="21"/>
      <c r="DC380" s="21"/>
      <c r="DD380" s="21"/>
      <c r="DE380" s="21"/>
      <c r="DF380" s="21"/>
      <c r="DG380" s="21"/>
      <c r="DH380" s="21"/>
      <c r="DI380" s="21"/>
      <c r="DJ380" s="21"/>
      <c r="DK380" s="21"/>
      <c r="DL380" s="21"/>
      <c r="DM380" s="21"/>
      <c r="DN380" s="21"/>
      <c r="DO380" s="21"/>
      <c r="DP380" s="21"/>
      <c r="DQ380" s="21"/>
      <c r="DR380" s="21"/>
      <c r="DS380" s="21"/>
      <c r="DT380" s="21"/>
      <c r="DU380" s="21"/>
      <c r="DV380" s="21"/>
    </row>
    <row r="381" spans="1:126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CW381" s="21"/>
      <c r="CX381" s="21"/>
      <c r="CY381" s="21"/>
      <c r="CZ381" s="21"/>
      <c r="DA381" s="21"/>
      <c r="DB381" s="21"/>
      <c r="DC381" s="21"/>
      <c r="DD381" s="21"/>
      <c r="DE381" s="21"/>
      <c r="DF381" s="21"/>
      <c r="DG381" s="21"/>
      <c r="DH381" s="21"/>
      <c r="DI381" s="21"/>
      <c r="DJ381" s="21"/>
      <c r="DK381" s="21"/>
      <c r="DL381" s="21"/>
      <c r="DM381" s="21"/>
      <c r="DN381" s="21"/>
      <c r="DO381" s="21"/>
      <c r="DP381" s="21"/>
      <c r="DQ381" s="21"/>
      <c r="DR381" s="21"/>
      <c r="DS381" s="21"/>
      <c r="DT381" s="21"/>
      <c r="DU381" s="21"/>
      <c r="DV381" s="21"/>
    </row>
    <row r="382" spans="1:126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21"/>
      <c r="CV382" s="21"/>
      <c r="CW382" s="21"/>
      <c r="CX382" s="21"/>
      <c r="CY382" s="21"/>
      <c r="CZ382" s="21"/>
      <c r="DA382" s="21"/>
      <c r="DB382" s="21"/>
      <c r="DC382" s="21"/>
      <c r="DD382" s="21"/>
      <c r="DE382" s="21"/>
      <c r="DF382" s="21"/>
      <c r="DG382" s="21"/>
      <c r="DH382" s="21"/>
      <c r="DI382" s="21"/>
      <c r="DJ382" s="21"/>
      <c r="DK382" s="21"/>
      <c r="DL382" s="21"/>
      <c r="DM382" s="21"/>
      <c r="DN382" s="21"/>
      <c r="DO382" s="21"/>
      <c r="DP382" s="21"/>
      <c r="DQ382" s="21"/>
      <c r="DR382" s="21"/>
      <c r="DS382" s="21"/>
      <c r="DT382" s="21"/>
      <c r="DU382" s="21"/>
      <c r="DV382" s="21"/>
    </row>
    <row r="383" spans="1:126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CW383" s="21"/>
      <c r="CX383" s="21"/>
      <c r="CY383" s="21"/>
      <c r="CZ383" s="21"/>
      <c r="DA383" s="21"/>
      <c r="DB383" s="21"/>
      <c r="DC383" s="21"/>
      <c r="DD383" s="21"/>
      <c r="DE383" s="21"/>
      <c r="DF383" s="21"/>
      <c r="DG383" s="21"/>
      <c r="DH383" s="21"/>
      <c r="DI383" s="21"/>
      <c r="DJ383" s="21"/>
      <c r="DK383" s="21"/>
      <c r="DL383" s="21"/>
      <c r="DM383" s="21"/>
      <c r="DN383" s="21"/>
      <c r="DO383" s="21"/>
      <c r="DP383" s="21"/>
      <c r="DQ383" s="21"/>
      <c r="DR383" s="21"/>
      <c r="DS383" s="21"/>
      <c r="DT383" s="21"/>
      <c r="DU383" s="21"/>
      <c r="DV383" s="21"/>
    </row>
    <row r="384" spans="1:126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21"/>
      <c r="CV384" s="21"/>
      <c r="CW384" s="21"/>
      <c r="CX384" s="21"/>
      <c r="CY384" s="21"/>
      <c r="CZ384" s="21"/>
      <c r="DA384" s="21"/>
      <c r="DB384" s="21"/>
      <c r="DC384" s="21"/>
      <c r="DD384" s="21"/>
      <c r="DE384" s="21"/>
      <c r="DF384" s="21"/>
      <c r="DG384" s="21"/>
      <c r="DH384" s="21"/>
      <c r="DI384" s="21"/>
      <c r="DJ384" s="21"/>
      <c r="DK384" s="21"/>
      <c r="DL384" s="21"/>
      <c r="DM384" s="21"/>
      <c r="DN384" s="21"/>
      <c r="DO384" s="21"/>
      <c r="DP384" s="21"/>
      <c r="DQ384" s="21"/>
      <c r="DR384" s="21"/>
      <c r="DS384" s="21"/>
      <c r="DT384" s="21"/>
      <c r="DU384" s="21"/>
      <c r="DV384" s="21"/>
    </row>
    <row r="385" spans="1:126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CW385" s="21"/>
      <c r="CX385" s="21"/>
      <c r="CY385" s="21"/>
      <c r="CZ385" s="21"/>
      <c r="DA385" s="21"/>
      <c r="DB385" s="21"/>
      <c r="DC385" s="21"/>
      <c r="DD385" s="21"/>
      <c r="DE385" s="21"/>
      <c r="DF385" s="21"/>
      <c r="DG385" s="21"/>
      <c r="DH385" s="21"/>
      <c r="DI385" s="21"/>
      <c r="DJ385" s="21"/>
      <c r="DK385" s="21"/>
      <c r="DL385" s="21"/>
      <c r="DM385" s="21"/>
      <c r="DN385" s="21"/>
      <c r="DO385" s="21"/>
      <c r="DP385" s="21"/>
      <c r="DQ385" s="21"/>
      <c r="DR385" s="21"/>
      <c r="DS385" s="21"/>
      <c r="DT385" s="21"/>
      <c r="DU385" s="21"/>
      <c r="DV385" s="21"/>
    </row>
    <row r="386" spans="1:12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21"/>
      <c r="CV386" s="21"/>
      <c r="CW386" s="21"/>
      <c r="CX386" s="21"/>
      <c r="CY386" s="21"/>
      <c r="CZ386" s="21"/>
      <c r="DA386" s="21"/>
      <c r="DB386" s="21"/>
      <c r="DC386" s="21"/>
      <c r="DD386" s="21"/>
      <c r="DE386" s="21"/>
      <c r="DF386" s="21"/>
      <c r="DG386" s="21"/>
      <c r="DH386" s="21"/>
      <c r="DI386" s="21"/>
      <c r="DJ386" s="21"/>
      <c r="DK386" s="21"/>
      <c r="DL386" s="21"/>
      <c r="DM386" s="21"/>
      <c r="DN386" s="21"/>
      <c r="DO386" s="21"/>
      <c r="DP386" s="21"/>
      <c r="DQ386" s="21"/>
      <c r="DR386" s="21"/>
      <c r="DS386" s="21"/>
      <c r="DT386" s="21"/>
      <c r="DU386" s="21"/>
      <c r="DV386" s="21"/>
    </row>
    <row r="387" spans="1:126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CW387" s="21"/>
      <c r="CX387" s="21"/>
      <c r="CY387" s="21"/>
      <c r="CZ387" s="21"/>
      <c r="DA387" s="21"/>
      <c r="DB387" s="21"/>
      <c r="DC387" s="21"/>
      <c r="DD387" s="21"/>
      <c r="DE387" s="21"/>
      <c r="DF387" s="21"/>
      <c r="DG387" s="21"/>
      <c r="DH387" s="21"/>
      <c r="DI387" s="21"/>
      <c r="DJ387" s="21"/>
      <c r="DK387" s="21"/>
      <c r="DL387" s="21"/>
      <c r="DM387" s="21"/>
      <c r="DN387" s="21"/>
      <c r="DO387" s="21"/>
      <c r="DP387" s="21"/>
      <c r="DQ387" s="21"/>
      <c r="DR387" s="21"/>
      <c r="DS387" s="21"/>
      <c r="DT387" s="21"/>
      <c r="DU387" s="21"/>
      <c r="DV387" s="21"/>
    </row>
    <row r="388" spans="1:126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  <c r="DB388" s="21"/>
      <c r="DC388" s="21"/>
      <c r="DD388" s="21"/>
      <c r="DE388" s="21"/>
      <c r="DF388" s="21"/>
      <c r="DG388" s="21"/>
      <c r="DH388" s="21"/>
      <c r="DI388" s="21"/>
      <c r="DJ388" s="21"/>
      <c r="DK388" s="21"/>
      <c r="DL388" s="21"/>
      <c r="DM388" s="21"/>
      <c r="DN388" s="21"/>
      <c r="DO388" s="21"/>
      <c r="DP388" s="21"/>
      <c r="DQ388" s="21"/>
      <c r="DR388" s="21"/>
      <c r="DS388" s="21"/>
      <c r="DT388" s="21"/>
      <c r="DU388" s="21"/>
      <c r="DV388" s="21"/>
    </row>
    <row r="389" spans="1:126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</row>
    <row r="390" spans="1:126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21"/>
      <c r="CV390" s="21"/>
      <c r="CW390" s="21"/>
      <c r="CX390" s="21"/>
      <c r="CY390" s="21"/>
      <c r="CZ390" s="21"/>
      <c r="DA390" s="21"/>
      <c r="DB390" s="21"/>
      <c r="DC390" s="21"/>
      <c r="DD390" s="21"/>
      <c r="DE390" s="21"/>
      <c r="DF390" s="21"/>
      <c r="DG390" s="21"/>
      <c r="DH390" s="21"/>
      <c r="DI390" s="21"/>
      <c r="DJ390" s="21"/>
      <c r="DK390" s="21"/>
      <c r="DL390" s="21"/>
      <c r="DM390" s="21"/>
      <c r="DN390" s="21"/>
      <c r="DO390" s="21"/>
      <c r="DP390" s="21"/>
      <c r="DQ390" s="21"/>
      <c r="DR390" s="21"/>
      <c r="DS390" s="21"/>
      <c r="DT390" s="21"/>
      <c r="DU390" s="21"/>
      <c r="DV390" s="21"/>
    </row>
    <row r="391" spans="1:126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CW391" s="21"/>
      <c r="CX391" s="21"/>
      <c r="CY391" s="21"/>
      <c r="CZ391" s="21"/>
      <c r="DA391" s="21"/>
      <c r="DB391" s="21"/>
      <c r="DC391" s="21"/>
      <c r="DD391" s="21"/>
      <c r="DE391" s="21"/>
      <c r="DF391" s="21"/>
      <c r="DG391" s="21"/>
      <c r="DH391" s="21"/>
      <c r="DI391" s="21"/>
      <c r="DJ391" s="21"/>
      <c r="DK391" s="21"/>
      <c r="DL391" s="21"/>
      <c r="DM391" s="21"/>
      <c r="DN391" s="21"/>
      <c r="DO391" s="21"/>
      <c r="DP391" s="21"/>
      <c r="DQ391" s="21"/>
      <c r="DR391" s="21"/>
      <c r="DS391" s="21"/>
      <c r="DT391" s="21"/>
      <c r="DU391" s="21"/>
      <c r="DV391" s="21"/>
    </row>
    <row r="392" spans="1:126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21"/>
      <c r="CV392" s="21"/>
      <c r="CW392" s="21"/>
      <c r="CX392" s="21"/>
      <c r="CY392" s="21"/>
      <c r="CZ392" s="21"/>
      <c r="DA392" s="21"/>
      <c r="DB392" s="21"/>
      <c r="DC392" s="21"/>
      <c r="DD392" s="21"/>
      <c r="DE392" s="21"/>
      <c r="DF392" s="21"/>
      <c r="DG392" s="21"/>
      <c r="DH392" s="21"/>
      <c r="DI392" s="21"/>
      <c r="DJ392" s="21"/>
      <c r="DK392" s="21"/>
      <c r="DL392" s="21"/>
      <c r="DM392" s="21"/>
      <c r="DN392" s="21"/>
      <c r="DO392" s="21"/>
      <c r="DP392" s="21"/>
      <c r="DQ392" s="21"/>
      <c r="DR392" s="21"/>
      <c r="DS392" s="21"/>
      <c r="DT392" s="21"/>
      <c r="DU392" s="21"/>
      <c r="DV392" s="21"/>
    </row>
    <row r="393" spans="1:126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  <c r="DB393" s="21"/>
      <c r="DC393" s="21"/>
      <c r="DD393" s="21"/>
      <c r="DE393" s="21"/>
      <c r="DF393" s="21"/>
      <c r="DG393" s="21"/>
      <c r="DH393" s="21"/>
      <c r="DI393" s="21"/>
      <c r="DJ393" s="21"/>
      <c r="DK393" s="21"/>
      <c r="DL393" s="21"/>
      <c r="DM393" s="21"/>
      <c r="DN393" s="21"/>
      <c r="DO393" s="21"/>
      <c r="DP393" s="21"/>
      <c r="DQ393" s="21"/>
      <c r="DR393" s="21"/>
      <c r="DS393" s="21"/>
      <c r="DT393" s="21"/>
      <c r="DU393" s="21"/>
      <c r="DV393" s="21"/>
    </row>
    <row r="394" spans="1:126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CW394" s="21"/>
      <c r="CX394" s="21"/>
      <c r="CY394" s="21"/>
      <c r="CZ394" s="21"/>
      <c r="DA394" s="21"/>
      <c r="DB394" s="21"/>
      <c r="DC394" s="21"/>
      <c r="DD394" s="21"/>
      <c r="DE394" s="21"/>
      <c r="DF394" s="21"/>
      <c r="DG394" s="21"/>
      <c r="DH394" s="21"/>
      <c r="DI394" s="21"/>
      <c r="DJ394" s="21"/>
      <c r="DK394" s="21"/>
      <c r="DL394" s="21"/>
      <c r="DM394" s="21"/>
      <c r="DN394" s="21"/>
      <c r="DO394" s="21"/>
      <c r="DP394" s="21"/>
      <c r="DQ394" s="21"/>
      <c r="DR394" s="21"/>
      <c r="DS394" s="21"/>
      <c r="DT394" s="21"/>
      <c r="DU394" s="21"/>
      <c r="DV394" s="21"/>
    </row>
    <row r="395" spans="1:126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CW395" s="21"/>
      <c r="CX395" s="21"/>
      <c r="CY395" s="21"/>
      <c r="CZ395" s="21"/>
      <c r="DA395" s="21"/>
      <c r="DB395" s="21"/>
      <c r="DC395" s="21"/>
      <c r="DD395" s="21"/>
      <c r="DE395" s="21"/>
      <c r="DF395" s="21"/>
      <c r="DG395" s="21"/>
      <c r="DH395" s="21"/>
      <c r="DI395" s="21"/>
      <c r="DJ395" s="21"/>
      <c r="DK395" s="21"/>
      <c r="DL395" s="21"/>
      <c r="DM395" s="21"/>
      <c r="DN395" s="21"/>
      <c r="DO395" s="21"/>
      <c r="DP395" s="21"/>
      <c r="DQ395" s="21"/>
      <c r="DR395" s="21"/>
      <c r="DS395" s="21"/>
      <c r="DT395" s="21"/>
      <c r="DU395" s="21"/>
      <c r="DV395" s="21"/>
    </row>
    <row r="396" spans="1:12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21"/>
      <c r="CV396" s="21"/>
      <c r="CW396" s="21"/>
      <c r="CX396" s="21"/>
      <c r="CY396" s="21"/>
      <c r="CZ396" s="21"/>
      <c r="DA396" s="21"/>
      <c r="DB396" s="21"/>
      <c r="DC396" s="21"/>
      <c r="DD396" s="21"/>
      <c r="DE396" s="21"/>
      <c r="DF396" s="21"/>
      <c r="DG396" s="21"/>
      <c r="DH396" s="21"/>
      <c r="DI396" s="21"/>
      <c r="DJ396" s="21"/>
      <c r="DK396" s="21"/>
      <c r="DL396" s="21"/>
      <c r="DM396" s="21"/>
      <c r="DN396" s="21"/>
      <c r="DO396" s="21"/>
      <c r="DP396" s="21"/>
      <c r="DQ396" s="21"/>
      <c r="DR396" s="21"/>
      <c r="DS396" s="21"/>
      <c r="DT396" s="21"/>
      <c r="DU396" s="21"/>
      <c r="DV396" s="21"/>
    </row>
    <row r="397" spans="1:126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</row>
    <row r="398" spans="1:126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21"/>
      <c r="CV398" s="21"/>
      <c r="CW398" s="21"/>
      <c r="CX398" s="21"/>
      <c r="CY398" s="21"/>
      <c r="CZ398" s="21"/>
      <c r="DA398" s="21"/>
      <c r="DB398" s="21"/>
      <c r="DC398" s="21"/>
      <c r="DD398" s="21"/>
      <c r="DE398" s="21"/>
      <c r="DF398" s="21"/>
      <c r="DG398" s="21"/>
      <c r="DH398" s="21"/>
      <c r="DI398" s="21"/>
      <c r="DJ398" s="21"/>
      <c r="DK398" s="21"/>
      <c r="DL398" s="21"/>
      <c r="DM398" s="21"/>
      <c r="DN398" s="21"/>
      <c r="DO398" s="21"/>
      <c r="DP398" s="21"/>
      <c r="DQ398" s="21"/>
      <c r="DR398" s="21"/>
      <c r="DS398" s="21"/>
      <c r="DT398" s="21"/>
      <c r="DU398" s="21"/>
      <c r="DV398" s="21"/>
    </row>
    <row r="399" spans="1:126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</row>
    <row r="400" spans="1:126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21"/>
      <c r="CV400" s="21"/>
      <c r="CW400" s="21"/>
      <c r="CX400" s="21"/>
      <c r="CY400" s="21"/>
      <c r="CZ400" s="21"/>
      <c r="DA400" s="21"/>
      <c r="DB400" s="21"/>
      <c r="DC400" s="21"/>
      <c r="DD400" s="21"/>
      <c r="DE400" s="21"/>
      <c r="DF400" s="21"/>
      <c r="DG400" s="21"/>
      <c r="DH400" s="21"/>
      <c r="DI400" s="21"/>
      <c r="DJ400" s="21"/>
      <c r="DK400" s="21"/>
      <c r="DL400" s="21"/>
      <c r="DM400" s="21"/>
      <c r="DN400" s="21"/>
      <c r="DO400" s="21"/>
      <c r="DP400" s="21"/>
      <c r="DQ400" s="21"/>
      <c r="DR400" s="21"/>
      <c r="DS400" s="21"/>
      <c r="DT400" s="21"/>
      <c r="DU400" s="21"/>
      <c r="DV400" s="21"/>
    </row>
    <row r="401" spans="1:126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CW401" s="21"/>
      <c r="CX401" s="21"/>
      <c r="CY401" s="21"/>
      <c r="CZ401" s="21"/>
      <c r="DA401" s="21"/>
      <c r="DB401" s="21"/>
      <c r="DC401" s="21"/>
      <c r="DD401" s="21"/>
      <c r="DE401" s="21"/>
      <c r="DF401" s="21"/>
      <c r="DG401" s="21"/>
      <c r="DH401" s="21"/>
      <c r="DI401" s="21"/>
      <c r="DJ401" s="21"/>
      <c r="DK401" s="21"/>
      <c r="DL401" s="21"/>
      <c r="DM401" s="21"/>
      <c r="DN401" s="21"/>
      <c r="DO401" s="21"/>
      <c r="DP401" s="21"/>
      <c r="DQ401" s="21"/>
      <c r="DR401" s="21"/>
      <c r="DS401" s="21"/>
      <c r="DT401" s="21"/>
      <c r="DU401" s="21"/>
      <c r="DV401" s="21"/>
    </row>
    <row r="402" spans="1:126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21"/>
      <c r="CV402" s="21"/>
      <c r="CW402" s="21"/>
      <c r="CX402" s="21"/>
      <c r="CY402" s="21"/>
      <c r="CZ402" s="21"/>
      <c r="DA402" s="21"/>
      <c r="DB402" s="21"/>
      <c r="DC402" s="21"/>
      <c r="DD402" s="21"/>
      <c r="DE402" s="21"/>
      <c r="DF402" s="21"/>
      <c r="DG402" s="21"/>
      <c r="DH402" s="21"/>
      <c r="DI402" s="21"/>
      <c r="DJ402" s="21"/>
      <c r="DK402" s="21"/>
      <c r="DL402" s="21"/>
      <c r="DM402" s="21"/>
      <c r="DN402" s="21"/>
      <c r="DO402" s="21"/>
      <c r="DP402" s="21"/>
      <c r="DQ402" s="21"/>
      <c r="DR402" s="21"/>
      <c r="DS402" s="21"/>
      <c r="DT402" s="21"/>
      <c r="DU402" s="21"/>
      <c r="DV402" s="21"/>
    </row>
    <row r="403" spans="1:126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CW403" s="21"/>
      <c r="CX403" s="21"/>
      <c r="CY403" s="21"/>
      <c r="CZ403" s="21"/>
      <c r="DA403" s="21"/>
      <c r="DB403" s="21"/>
      <c r="DC403" s="21"/>
      <c r="DD403" s="21"/>
      <c r="DE403" s="21"/>
      <c r="DF403" s="21"/>
      <c r="DG403" s="21"/>
      <c r="DH403" s="21"/>
      <c r="DI403" s="21"/>
      <c r="DJ403" s="21"/>
      <c r="DK403" s="21"/>
      <c r="DL403" s="21"/>
      <c r="DM403" s="21"/>
      <c r="DN403" s="21"/>
      <c r="DO403" s="21"/>
      <c r="DP403" s="21"/>
      <c r="DQ403" s="21"/>
      <c r="DR403" s="21"/>
      <c r="DS403" s="21"/>
      <c r="DT403" s="21"/>
      <c r="DU403" s="21"/>
      <c r="DV403" s="21"/>
    </row>
    <row r="404" spans="1:126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  <c r="BP404" s="21"/>
      <c r="BQ404" s="21"/>
      <c r="BR404" s="21"/>
      <c r="BS404" s="21"/>
      <c r="BT404" s="21"/>
      <c r="BU404" s="21"/>
      <c r="BV404" s="21"/>
      <c r="BW404" s="21"/>
      <c r="BX404" s="21"/>
      <c r="BY404" s="21"/>
      <c r="BZ404" s="21"/>
      <c r="CA404" s="21"/>
      <c r="CB404" s="21"/>
      <c r="CC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CW404" s="21"/>
      <c r="CX404" s="21"/>
      <c r="CY404" s="21"/>
      <c r="CZ404" s="21"/>
      <c r="DA404" s="21"/>
      <c r="DB404" s="21"/>
      <c r="DC404" s="21"/>
      <c r="DD404" s="21"/>
      <c r="DE404" s="21"/>
      <c r="DF404" s="21"/>
      <c r="DG404" s="21"/>
      <c r="DH404" s="21"/>
      <c r="DI404" s="21"/>
      <c r="DJ404" s="21"/>
      <c r="DK404" s="21"/>
      <c r="DL404" s="21"/>
      <c r="DM404" s="21"/>
      <c r="DN404" s="21"/>
      <c r="DO404" s="21"/>
      <c r="DP404" s="21"/>
      <c r="DQ404" s="21"/>
      <c r="DR404" s="21"/>
      <c r="DS404" s="21"/>
      <c r="DT404" s="21"/>
      <c r="DU404" s="21"/>
      <c r="DV404" s="21"/>
    </row>
    <row r="405" spans="1:126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  <c r="BP405" s="21"/>
      <c r="BQ405" s="21"/>
      <c r="BR405" s="21"/>
      <c r="BS405" s="21"/>
      <c r="BT405" s="21"/>
      <c r="BU405" s="21"/>
      <c r="BV405" s="21"/>
      <c r="BW405" s="21"/>
      <c r="BX405" s="21"/>
      <c r="BY405" s="21"/>
      <c r="BZ405" s="21"/>
      <c r="CA405" s="21"/>
      <c r="CB405" s="21"/>
      <c r="CC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</row>
    <row r="406" spans="1:12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  <c r="BP406" s="21"/>
      <c r="BQ406" s="21"/>
      <c r="BR406" s="21"/>
      <c r="BS406" s="21"/>
      <c r="BT406" s="21"/>
      <c r="BU406" s="21"/>
      <c r="BV406" s="21"/>
      <c r="BW406" s="21"/>
      <c r="BX406" s="21"/>
      <c r="BY406" s="21"/>
      <c r="BZ406" s="21"/>
      <c r="CA406" s="21"/>
      <c r="CB406" s="21"/>
      <c r="CC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1"/>
      <c r="CV406" s="21"/>
      <c r="CW406" s="21"/>
      <c r="CX406" s="21"/>
      <c r="CY406" s="21"/>
      <c r="CZ406" s="21"/>
      <c r="DA406" s="21"/>
      <c r="DB406" s="21"/>
      <c r="DC406" s="21"/>
      <c r="DD406" s="21"/>
      <c r="DE406" s="21"/>
      <c r="DF406" s="21"/>
      <c r="DG406" s="21"/>
      <c r="DH406" s="21"/>
      <c r="DI406" s="21"/>
      <c r="DJ406" s="21"/>
      <c r="DK406" s="21"/>
      <c r="DL406" s="21"/>
      <c r="DM406" s="21"/>
      <c r="DN406" s="21"/>
      <c r="DO406" s="21"/>
      <c r="DP406" s="21"/>
      <c r="DQ406" s="21"/>
      <c r="DR406" s="21"/>
      <c r="DS406" s="21"/>
      <c r="DT406" s="21"/>
      <c r="DU406" s="21"/>
      <c r="DV406" s="21"/>
    </row>
    <row r="407" spans="1:126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  <c r="BP407" s="21"/>
      <c r="BQ407" s="21"/>
      <c r="BR407" s="21"/>
      <c r="BS407" s="21"/>
      <c r="BT407" s="21"/>
      <c r="BU407" s="21"/>
      <c r="BV407" s="21"/>
      <c r="BW407" s="21"/>
      <c r="BX407" s="21"/>
      <c r="BY407" s="21"/>
      <c r="BZ407" s="21"/>
      <c r="CA407" s="21"/>
      <c r="CB407" s="21"/>
      <c r="CC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</row>
    <row r="408" spans="1:126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  <c r="BP408" s="21"/>
      <c r="BQ408" s="21"/>
      <c r="BR408" s="21"/>
      <c r="BS408" s="21"/>
      <c r="BT408" s="21"/>
      <c r="BU408" s="21"/>
      <c r="BV408" s="21"/>
      <c r="BW408" s="21"/>
      <c r="BX408" s="21"/>
      <c r="BY408" s="21"/>
      <c r="BZ408" s="21"/>
      <c r="CA408" s="21"/>
      <c r="CB408" s="21"/>
      <c r="CC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21"/>
      <c r="CV408" s="21"/>
      <c r="CW408" s="21"/>
      <c r="CX408" s="21"/>
      <c r="CY408" s="21"/>
      <c r="CZ408" s="21"/>
      <c r="DA408" s="21"/>
      <c r="DB408" s="21"/>
      <c r="DC408" s="21"/>
      <c r="DD408" s="21"/>
      <c r="DE408" s="21"/>
      <c r="DF408" s="21"/>
      <c r="DG408" s="21"/>
      <c r="DH408" s="21"/>
      <c r="DI408" s="21"/>
      <c r="DJ408" s="21"/>
      <c r="DK408" s="21"/>
      <c r="DL408" s="21"/>
      <c r="DM408" s="21"/>
      <c r="DN408" s="21"/>
      <c r="DO408" s="21"/>
      <c r="DP408" s="21"/>
      <c r="DQ408" s="21"/>
      <c r="DR408" s="21"/>
      <c r="DS408" s="21"/>
      <c r="DT408" s="21"/>
      <c r="DU408" s="21"/>
      <c r="DV408" s="21"/>
    </row>
    <row r="409" spans="1:126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  <c r="BP409" s="21"/>
      <c r="BQ409" s="21"/>
      <c r="BR409" s="21"/>
      <c r="BS409" s="21"/>
      <c r="BT409" s="21"/>
      <c r="BU409" s="21"/>
      <c r="BV409" s="21"/>
      <c r="BW409" s="21"/>
      <c r="BX409" s="21"/>
      <c r="BY409" s="21"/>
      <c r="BZ409" s="21"/>
      <c r="CA409" s="21"/>
      <c r="CB409" s="21"/>
      <c r="CC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CW409" s="21"/>
      <c r="CX409" s="21"/>
      <c r="CY409" s="21"/>
      <c r="CZ409" s="21"/>
      <c r="DA409" s="21"/>
      <c r="DB409" s="21"/>
      <c r="DC409" s="21"/>
      <c r="DD409" s="21"/>
      <c r="DE409" s="21"/>
      <c r="DF409" s="21"/>
      <c r="DG409" s="21"/>
      <c r="DH409" s="21"/>
      <c r="DI409" s="21"/>
      <c r="DJ409" s="21"/>
      <c r="DK409" s="21"/>
      <c r="DL409" s="21"/>
      <c r="DM409" s="21"/>
      <c r="DN409" s="21"/>
      <c r="DO409" s="21"/>
      <c r="DP409" s="21"/>
      <c r="DQ409" s="21"/>
      <c r="DR409" s="21"/>
      <c r="DS409" s="21"/>
      <c r="DT409" s="21"/>
      <c r="DU409" s="21"/>
      <c r="DV409" s="21"/>
    </row>
    <row r="410" spans="1:126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  <c r="BP410" s="21"/>
      <c r="BQ410" s="21"/>
      <c r="BR410" s="21"/>
      <c r="BS410" s="21"/>
      <c r="BT410" s="21"/>
      <c r="BU410" s="21"/>
      <c r="BV410" s="21"/>
      <c r="BW410" s="21"/>
      <c r="BX410" s="21"/>
      <c r="BY410" s="21"/>
      <c r="BZ410" s="21"/>
      <c r="CA410" s="21"/>
      <c r="CB410" s="21"/>
      <c r="CC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21"/>
      <c r="CV410" s="21"/>
      <c r="CW410" s="21"/>
      <c r="CX410" s="21"/>
      <c r="CY410" s="21"/>
      <c r="CZ410" s="21"/>
      <c r="DA410" s="21"/>
      <c r="DB410" s="21"/>
      <c r="DC410" s="21"/>
      <c r="DD410" s="21"/>
      <c r="DE410" s="21"/>
      <c r="DF410" s="21"/>
      <c r="DG410" s="21"/>
      <c r="DH410" s="21"/>
      <c r="DI410" s="21"/>
      <c r="DJ410" s="21"/>
      <c r="DK410" s="21"/>
      <c r="DL410" s="21"/>
      <c r="DM410" s="21"/>
      <c r="DN410" s="21"/>
      <c r="DO410" s="21"/>
      <c r="DP410" s="21"/>
      <c r="DQ410" s="21"/>
      <c r="DR410" s="21"/>
      <c r="DS410" s="21"/>
      <c r="DT410" s="21"/>
      <c r="DU410" s="21"/>
      <c r="DV410" s="21"/>
    </row>
    <row r="411" spans="1:126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  <c r="BP411" s="21"/>
      <c r="BQ411" s="21"/>
      <c r="BR411" s="21"/>
      <c r="BS411" s="21"/>
      <c r="BT411" s="21"/>
      <c r="BU411" s="21"/>
      <c r="BV411" s="21"/>
      <c r="BW411" s="21"/>
      <c r="BX411" s="21"/>
      <c r="BY411" s="21"/>
      <c r="BZ411" s="21"/>
      <c r="CA411" s="21"/>
      <c r="CB411" s="21"/>
      <c r="CC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21"/>
      <c r="CV411" s="21"/>
      <c r="CW411" s="21"/>
      <c r="CX411" s="21"/>
      <c r="CY411" s="21"/>
      <c r="CZ411" s="21"/>
      <c r="DA411" s="21"/>
      <c r="DB411" s="21"/>
      <c r="DC411" s="21"/>
      <c r="DD411" s="21"/>
      <c r="DE411" s="21"/>
      <c r="DF411" s="21"/>
      <c r="DG411" s="21"/>
      <c r="DH411" s="21"/>
      <c r="DI411" s="21"/>
      <c r="DJ411" s="21"/>
      <c r="DK411" s="21"/>
      <c r="DL411" s="21"/>
      <c r="DM411" s="21"/>
      <c r="DN411" s="21"/>
      <c r="DO411" s="21"/>
      <c r="DP411" s="21"/>
      <c r="DQ411" s="21"/>
      <c r="DR411" s="21"/>
      <c r="DS411" s="21"/>
      <c r="DT411" s="21"/>
      <c r="DU411" s="21"/>
      <c r="DV411" s="21"/>
    </row>
    <row r="412" spans="1:126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  <c r="BP412" s="21"/>
      <c r="BQ412" s="21"/>
      <c r="BR412" s="21"/>
      <c r="BS412" s="21"/>
      <c r="BT412" s="21"/>
      <c r="BU412" s="21"/>
      <c r="BV412" s="21"/>
      <c r="BW412" s="21"/>
      <c r="BX412" s="21"/>
      <c r="BY412" s="21"/>
      <c r="BZ412" s="21"/>
      <c r="CA412" s="21"/>
      <c r="CB412" s="21"/>
      <c r="CC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21"/>
      <c r="CV412" s="21"/>
      <c r="CW412" s="21"/>
      <c r="CX412" s="21"/>
      <c r="CY412" s="21"/>
      <c r="CZ412" s="21"/>
      <c r="DA412" s="21"/>
      <c r="DB412" s="21"/>
      <c r="DC412" s="21"/>
      <c r="DD412" s="21"/>
      <c r="DE412" s="21"/>
      <c r="DF412" s="21"/>
      <c r="DG412" s="21"/>
      <c r="DH412" s="21"/>
      <c r="DI412" s="21"/>
      <c r="DJ412" s="21"/>
      <c r="DK412" s="21"/>
      <c r="DL412" s="21"/>
      <c r="DM412" s="21"/>
      <c r="DN412" s="21"/>
      <c r="DO412" s="21"/>
      <c r="DP412" s="21"/>
      <c r="DQ412" s="21"/>
      <c r="DR412" s="21"/>
      <c r="DS412" s="21"/>
      <c r="DT412" s="21"/>
      <c r="DU412" s="21"/>
      <c r="DV412" s="21"/>
    </row>
    <row r="413" spans="1:126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BP413" s="21"/>
      <c r="BQ413" s="21"/>
      <c r="BR413" s="21"/>
      <c r="BS413" s="21"/>
      <c r="BT413" s="21"/>
      <c r="BU413" s="21"/>
      <c r="BV413" s="21"/>
      <c r="BW413" s="21"/>
      <c r="BX413" s="21"/>
      <c r="BY413" s="21"/>
      <c r="BZ413" s="21"/>
      <c r="CA413" s="21"/>
      <c r="CB413" s="21"/>
      <c r="CC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CW413" s="21"/>
      <c r="CX413" s="21"/>
      <c r="CY413" s="21"/>
      <c r="CZ413" s="21"/>
      <c r="DA413" s="21"/>
      <c r="DB413" s="21"/>
      <c r="DC413" s="21"/>
      <c r="DD413" s="21"/>
      <c r="DE413" s="21"/>
      <c r="DF413" s="21"/>
      <c r="DG413" s="21"/>
      <c r="DH413" s="21"/>
      <c r="DI413" s="21"/>
      <c r="DJ413" s="21"/>
      <c r="DK413" s="21"/>
      <c r="DL413" s="21"/>
      <c r="DM413" s="21"/>
      <c r="DN413" s="21"/>
      <c r="DO413" s="21"/>
      <c r="DP413" s="21"/>
      <c r="DQ413" s="21"/>
      <c r="DR413" s="21"/>
      <c r="DS413" s="21"/>
      <c r="DT413" s="21"/>
      <c r="DU413" s="21"/>
      <c r="DV413" s="21"/>
    </row>
    <row r="414" spans="1:126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CW414" s="21"/>
      <c r="CX414" s="21"/>
      <c r="CY414" s="21"/>
      <c r="CZ414" s="21"/>
      <c r="DA414" s="21"/>
      <c r="DB414" s="21"/>
      <c r="DC414" s="21"/>
      <c r="DD414" s="21"/>
      <c r="DE414" s="21"/>
      <c r="DF414" s="21"/>
      <c r="DG414" s="21"/>
      <c r="DH414" s="21"/>
      <c r="DI414" s="21"/>
      <c r="DJ414" s="21"/>
      <c r="DK414" s="21"/>
      <c r="DL414" s="21"/>
      <c r="DM414" s="21"/>
      <c r="DN414" s="21"/>
      <c r="DO414" s="21"/>
      <c r="DP414" s="21"/>
      <c r="DQ414" s="21"/>
      <c r="DR414" s="21"/>
      <c r="DS414" s="21"/>
      <c r="DT414" s="21"/>
      <c r="DU414" s="21"/>
      <c r="DV414" s="21"/>
    </row>
    <row r="415" spans="1:126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CW415" s="21"/>
      <c r="CX415" s="21"/>
      <c r="CY415" s="21"/>
      <c r="CZ415" s="21"/>
      <c r="DA415" s="21"/>
      <c r="DB415" s="21"/>
      <c r="DC415" s="21"/>
      <c r="DD415" s="21"/>
      <c r="DE415" s="21"/>
      <c r="DF415" s="21"/>
      <c r="DG415" s="21"/>
      <c r="DH415" s="21"/>
      <c r="DI415" s="21"/>
      <c r="DJ415" s="21"/>
      <c r="DK415" s="21"/>
      <c r="DL415" s="21"/>
      <c r="DM415" s="21"/>
      <c r="DN415" s="21"/>
      <c r="DO415" s="21"/>
      <c r="DP415" s="21"/>
      <c r="DQ415" s="21"/>
      <c r="DR415" s="21"/>
      <c r="DS415" s="21"/>
      <c r="DT415" s="21"/>
      <c r="DU415" s="21"/>
      <c r="DV415" s="21"/>
    </row>
    <row r="416" spans="1:12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  <c r="BP416" s="21"/>
      <c r="BQ416" s="21"/>
      <c r="BR416" s="21"/>
      <c r="BS416" s="21"/>
      <c r="BT416" s="21"/>
      <c r="BU416" s="21"/>
      <c r="BV416" s="21"/>
      <c r="BW416" s="21"/>
      <c r="BX416" s="21"/>
      <c r="BY416" s="21"/>
      <c r="BZ416" s="21"/>
      <c r="CA416" s="21"/>
      <c r="CB416" s="21"/>
      <c r="CC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21"/>
      <c r="CV416" s="21"/>
      <c r="CW416" s="21"/>
      <c r="CX416" s="21"/>
      <c r="CY416" s="21"/>
      <c r="CZ416" s="21"/>
      <c r="DA416" s="21"/>
      <c r="DB416" s="21"/>
      <c r="DC416" s="21"/>
      <c r="DD416" s="21"/>
      <c r="DE416" s="21"/>
      <c r="DF416" s="21"/>
      <c r="DG416" s="21"/>
      <c r="DH416" s="21"/>
      <c r="DI416" s="21"/>
      <c r="DJ416" s="21"/>
      <c r="DK416" s="21"/>
      <c r="DL416" s="21"/>
      <c r="DM416" s="21"/>
      <c r="DN416" s="21"/>
      <c r="DO416" s="21"/>
      <c r="DP416" s="21"/>
      <c r="DQ416" s="21"/>
      <c r="DR416" s="21"/>
      <c r="DS416" s="21"/>
      <c r="DT416" s="21"/>
      <c r="DU416" s="21"/>
      <c r="DV416" s="21"/>
    </row>
    <row r="417" spans="1:126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CW417" s="21"/>
      <c r="CX417" s="21"/>
      <c r="CY417" s="21"/>
      <c r="CZ417" s="21"/>
      <c r="DA417" s="21"/>
      <c r="DB417" s="21"/>
      <c r="DC417" s="21"/>
      <c r="DD417" s="21"/>
      <c r="DE417" s="21"/>
      <c r="DF417" s="21"/>
      <c r="DG417" s="21"/>
      <c r="DH417" s="21"/>
      <c r="DI417" s="21"/>
      <c r="DJ417" s="21"/>
      <c r="DK417" s="21"/>
      <c r="DL417" s="21"/>
      <c r="DM417" s="21"/>
      <c r="DN417" s="21"/>
      <c r="DO417" s="21"/>
      <c r="DP417" s="21"/>
      <c r="DQ417" s="21"/>
      <c r="DR417" s="21"/>
      <c r="DS417" s="21"/>
      <c r="DT417" s="21"/>
      <c r="DU417" s="21"/>
      <c r="DV417" s="21"/>
    </row>
    <row r="418" spans="1:126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BP418" s="21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21"/>
      <c r="CV418" s="21"/>
      <c r="CW418" s="21"/>
      <c r="CX418" s="21"/>
      <c r="CY418" s="21"/>
      <c r="CZ418" s="21"/>
      <c r="DA418" s="21"/>
      <c r="DB418" s="21"/>
      <c r="DC418" s="21"/>
      <c r="DD418" s="21"/>
      <c r="DE418" s="21"/>
      <c r="DF418" s="21"/>
      <c r="DG418" s="21"/>
      <c r="DH418" s="21"/>
      <c r="DI418" s="21"/>
      <c r="DJ418" s="21"/>
      <c r="DK418" s="21"/>
      <c r="DL418" s="21"/>
      <c r="DM418" s="21"/>
      <c r="DN418" s="21"/>
      <c r="DO418" s="21"/>
      <c r="DP418" s="21"/>
      <c r="DQ418" s="21"/>
      <c r="DR418" s="21"/>
      <c r="DS418" s="21"/>
      <c r="DT418" s="21"/>
      <c r="DU418" s="21"/>
      <c r="DV418" s="21"/>
    </row>
    <row r="419" spans="1:126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  <c r="BP419" s="21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CW419" s="21"/>
      <c r="CX419" s="21"/>
      <c r="CY419" s="21"/>
      <c r="CZ419" s="21"/>
      <c r="DA419" s="21"/>
      <c r="DB419" s="21"/>
      <c r="DC419" s="21"/>
      <c r="DD419" s="21"/>
      <c r="DE419" s="21"/>
      <c r="DF419" s="21"/>
      <c r="DG419" s="21"/>
      <c r="DH419" s="21"/>
      <c r="DI419" s="21"/>
      <c r="DJ419" s="21"/>
      <c r="DK419" s="21"/>
      <c r="DL419" s="21"/>
      <c r="DM419" s="21"/>
      <c r="DN419" s="21"/>
      <c r="DO419" s="21"/>
      <c r="DP419" s="21"/>
      <c r="DQ419" s="21"/>
      <c r="DR419" s="21"/>
      <c r="DS419" s="21"/>
      <c r="DT419" s="21"/>
      <c r="DU419" s="21"/>
      <c r="DV419" s="21"/>
    </row>
    <row r="420" spans="1:126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BP420" s="21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21"/>
      <c r="CV420" s="21"/>
      <c r="CW420" s="21"/>
      <c r="CX420" s="21"/>
      <c r="CY420" s="21"/>
      <c r="CZ420" s="21"/>
      <c r="DA420" s="21"/>
      <c r="DB420" s="21"/>
      <c r="DC420" s="21"/>
      <c r="DD420" s="21"/>
      <c r="DE420" s="21"/>
      <c r="DF420" s="21"/>
      <c r="DG420" s="21"/>
      <c r="DH420" s="21"/>
      <c r="DI420" s="21"/>
      <c r="DJ420" s="21"/>
      <c r="DK420" s="21"/>
      <c r="DL420" s="21"/>
      <c r="DM420" s="21"/>
      <c r="DN420" s="21"/>
      <c r="DO420" s="21"/>
      <c r="DP420" s="21"/>
      <c r="DQ420" s="21"/>
      <c r="DR420" s="21"/>
      <c r="DS420" s="21"/>
      <c r="DT420" s="21"/>
      <c r="DU420" s="21"/>
      <c r="DV420" s="21"/>
    </row>
    <row r="421" spans="1:126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CW421" s="21"/>
      <c r="CX421" s="21"/>
      <c r="CY421" s="21"/>
      <c r="CZ421" s="21"/>
      <c r="DA421" s="21"/>
      <c r="DB421" s="21"/>
      <c r="DC421" s="21"/>
      <c r="DD421" s="21"/>
      <c r="DE421" s="21"/>
      <c r="DF421" s="21"/>
      <c r="DG421" s="21"/>
      <c r="DH421" s="21"/>
      <c r="DI421" s="21"/>
      <c r="DJ421" s="21"/>
      <c r="DK421" s="21"/>
      <c r="DL421" s="21"/>
      <c r="DM421" s="21"/>
      <c r="DN421" s="21"/>
      <c r="DO421" s="21"/>
      <c r="DP421" s="21"/>
      <c r="DQ421" s="21"/>
      <c r="DR421" s="21"/>
      <c r="DS421" s="21"/>
      <c r="DT421" s="21"/>
      <c r="DU421" s="21"/>
      <c r="DV421" s="21"/>
    </row>
    <row r="422" spans="1:126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  <c r="BP422" s="21"/>
      <c r="BQ422" s="21"/>
      <c r="BR422" s="21"/>
      <c r="BS422" s="21"/>
      <c r="BT422" s="21"/>
      <c r="BU422" s="21"/>
      <c r="BV422" s="21"/>
      <c r="BW422" s="21"/>
      <c r="BX422" s="21"/>
      <c r="BY422" s="21"/>
      <c r="BZ422" s="21"/>
      <c r="CA422" s="21"/>
      <c r="CB422" s="21"/>
      <c r="CC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</row>
    <row r="423" spans="1:126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  <c r="BP423" s="21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CW423" s="21"/>
      <c r="CX423" s="21"/>
      <c r="CY423" s="21"/>
      <c r="CZ423" s="21"/>
      <c r="DA423" s="21"/>
      <c r="DB423" s="21"/>
      <c r="DC423" s="21"/>
      <c r="DD423" s="21"/>
      <c r="DE423" s="21"/>
      <c r="DF423" s="21"/>
      <c r="DG423" s="21"/>
      <c r="DH423" s="21"/>
      <c r="DI423" s="21"/>
      <c r="DJ423" s="21"/>
      <c r="DK423" s="21"/>
      <c r="DL423" s="21"/>
      <c r="DM423" s="21"/>
      <c r="DN423" s="21"/>
      <c r="DO423" s="21"/>
      <c r="DP423" s="21"/>
      <c r="DQ423" s="21"/>
      <c r="DR423" s="21"/>
      <c r="DS423" s="21"/>
      <c r="DT423" s="21"/>
      <c r="DU423" s="21"/>
      <c r="DV423" s="21"/>
    </row>
    <row r="424" spans="1:126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  <c r="BP424" s="21"/>
      <c r="BQ424" s="21"/>
      <c r="BR424" s="21"/>
      <c r="BS424" s="21"/>
      <c r="BT424" s="21"/>
      <c r="BU424" s="21"/>
      <c r="BV424" s="21"/>
      <c r="BW424" s="21"/>
      <c r="BX424" s="21"/>
      <c r="BY424" s="21"/>
      <c r="BZ424" s="21"/>
      <c r="CA424" s="21"/>
      <c r="CB424" s="21"/>
      <c r="CC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</row>
    <row r="425" spans="1:126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</row>
    <row r="426" spans="1:1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</row>
    <row r="427" spans="1:126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</row>
    <row r="428" spans="1:126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</row>
    <row r="429" spans="1:126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</row>
    <row r="430" spans="1:126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</row>
    <row r="431" spans="1:126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  <c r="BP431" s="21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</row>
    <row r="432" spans="1:126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  <c r="BP432" s="21"/>
      <c r="BQ432" s="21"/>
      <c r="BR432" s="21"/>
      <c r="BS432" s="21"/>
      <c r="BT432" s="21"/>
      <c r="BU432" s="21"/>
      <c r="BV432" s="21"/>
      <c r="BW432" s="21"/>
      <c r="BX432" s="21"/>
      <c r="BY432" s="21"/>
      <c r="BZ432" s="21"/>
      <c r="CA432" s="21"/>
      <c r="CB432" s="21"/>
      <c r="CC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</row>
    <row r="433" spans="1:126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</row>
    <row r="434" spans="1:126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21"/>
      <c r="CC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</row>
    <row r="435" spans="1:126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</row>
    <row r="436" spans="1:12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21"/>
      <c r="CC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</row>
    <row r="437" spans="1:126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</row>
    <row r="438" spans="1:126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21"/>
      <c r="CC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</row>
    <row r="439" spans="1:126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</row>
    <row r="440" spans="1:126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</row>
    <row r="441" spans="1:126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</row>
    <row r="442" spans="1:126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</row>
    <row r="443" spans="1:126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</row>
    <row r="444" spans="1:126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21"/>
      <c r="CC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</row>
    <row r="445" spans="1:126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21"/>
      <c r="CC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</row>
    <row r="446" spans="1:12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  <c r="BP446" s="21"/>
      <c r="BQ446" s="21"/>
      <c r="BR446" s="21"/>
      <c r="BS446" s="21"/>
      <c r="BT446" s="21"/>
      <c r="BU446" s="21"/>
      <c r="BV446" s="21"/>
      <c r="BW446" s="21"/>
      <c r="BX446" s="21"/>
      <c r="BY446" s="21"/>
      <c r="BZ446" s="21"/>
      <c r="CA446" s="21"/>
      <c r="CB446" s="21"/>
      <c r="CC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</row>
    <row r="447" spans="1:126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21"/>
      <c r="CC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</row>
    <row r="448" spans="1:126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21"/>
      <c r="CC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</row>
    <row r="449" spans="1:126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</row>
    <row r="450" spans="1:126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21"/>
      <c r="CC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</row>
    <row r="451" spans="1:126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</row>
    <row r="452" spans="1:126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</row>
    <row r="453" spans="1:126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</row>
    <row r="454" spans="1:126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</row>
    <row r="455" spans="1:126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</row>
    <row r="456" spans="1:12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</row>
    <row r="457" spans="1:126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</row>
    <row r="458" spans="1:126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</row>
    <row r="459" spans="1:126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</row>
    <row r="460" spans="1:126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</row>
    <row r="461" spans="1:126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</row>
    <row r="462" spans="1:126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</row>
    <row r="463" spans="1:126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</row>
    <row r="464" spans="1:126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  <c r="BP464" s="21"/>
      <c r="BQ464" s="21"/>
      <c r="BR464" s="21"/>
      <c r="BS464" s="21"/>
      <c r="BT464" s="21"/>
      <c r="BU464" s="21"/>
      <c r="BV464" s="21"/>
      <c r="BW464" s="21"/>
      <c r="BX464" s="21"/>
      <c r="BY464" s="21"/>
      <c r="BZ464" s="21"/>
      <c r="CA464" s="21"/>
      <c r="CB464" s="21"/>
      <c r="CC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</row>
    <row r="465" spans="1:126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</row>
    <row r="466" spans="1:12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</row>
    <row r="467" spans="1:126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1"/>
      <c r="BS467" s="21"/>
      <c r="BT467" s="21"/>
      <c r="BU467" s="21"/>
      <c r="BV467" s="21"/>
      <c r="BW467" s="21"/>
      <c r="BX467" s="21"/>
      <c r="BY467" s="21"/>
      <c r="BZ467" s="21"/>
      <c r="CA467" s="21"/>
      <c r="CB467" s="21"/>
      <c r="CC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</row>
    <row r="468" spans="1:126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  <c r="BP468" s="21"/>
      <c r="BQ468" s="21"/>
      <c r="BR468" s="21"/>
      <c r="BS468" s="21"/>
      <c r="BT468" s="21"/>
      <c r="BU468" s="21"/>
      <c r="BV468" s="21"/>
      <c r="BW468" s="21"/>
      <c r="BX468" s="21"/>
      <c r="BY468" s="21"/>
      <c r="BZ468" s="21"/>
      <c r="CA468" s="21"/>
      <c r="CB468" s="21"/>
      <c r="CC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</row>
    <row r="469" spans="1:126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</row>
    <row r="470" spans="1:126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</row>
    <row r="471" spans="1:126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  <c r="BP471" s="21"/>
      <c r="BQ471" s="21"/>
      <c r="BR471" s="21"/>
      <c r="BS471" s="21"/>
      <c r="BT471" s="21"/>
      <c r="BU471" s="21"/>
      <c r="BV471" s="21"/>
      <c r="BW471" s="21"/>
      <c r="BX471" s="21"/>
      <c r="BY471" s="21"/>
      <c r="BZ471" s="21"/>
      <c r="CA471" s="21"/>
      <c r="CB471" s="21"/>
      <c r="CC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</row>
    <row r="472" spans="1:126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  <c r="BP472" s="21"/>
      <c r="BQ472" s="21"/>
      <c r="BR472" s="21"/>
      <c r="BS472" s="21"/>
      <c r="BT472" s="21"/>
      <c r="BU472" s="21"/>
      <c r="BV472" s="21"/>
      <c r="BW472" s="21"/>
      <c r="BX472" s="21"/>
      <c r="BY472" s="21"/>
      <c r="BZ472" s="21"/>
      <c r="CA472" s="21"/>
      <c r="CB472" s="21"/>
      <c r="CC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</row>
    <row r="473" spans="1:126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  <c r="BP473" s="21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</row>
    <row r="474" spans="1:126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  <c r="BP474" s="21"/>
      <c r="BQ474" s="21"/>
      <c r="BR474" s="21"/>
      <c r="BS474" s="21"/>
      <c r="BT474" s="21"/>
      <c r="BU474" s="21"/>
      <c r="BV474" s="21"/>
      <c r="BW474" s="21"/>
      <c r="BX474" s="21"/>
      <c r="BY474" s="21"/>
      <c r="BZ474" s="21"/>
      <c r="CA474" s="21"/>
      <c r="CB474" s="21"/>
      <c r="CC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</row>
    <row r="475" spans="1:126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  <c r="BP475" s="21"/>
      <c r="BQ475" s="21"/>
      <c r="BR475" s="21"/>
      <c r="BS475" s="21"/>
      <c r="BT475" s="21"/>
      <c r="BU475" s="21"/>
      <c r="BV475" s="21"/>
      <c r="BW475" s="21"/>
      <c r="BX475" s="21"/>
      <c r="BY475" s="21"/>
      <c r="BZ475" s="21"/>
      <c r="CA475" s="21"/>
      <c r="CB475" s="21"/>
      <c r="CC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</row>
    <row r="476" spans="1:12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  <c r="BP476" s="21"/>
      <c r="BQ476" s="21"/>
      <c r="BR476" s="21"/>
      <c r="BS476" s="21"/>
      <c r="BT476" s="21"/>
      <c r="BU476" s="21"/>
      <c r="BV476" s="21"/>
      <c r="BW476" s="21"/>
      <c r="BX476" s="21"/>
      <c r="BY476" s="21"/>
      <c r="BZ476" s="21"/>
      <c r="CA476" s="21"/>
      <c r="CB476" s="21"/>
      <c r="CC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</row>
    <row r="477" spans="1:126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  <c r="BP477" s="21"/>
      <c r="BQ477" s="21"/>
      <c r="BR477" s="21"/>
      <c r="BS477" s="21"/>
      <c r="BT477" s="21"/>
      <c r="BU477" s="21"/>
      <c r="BV477" s="21"/>
      <c r="BW477" s="21"/>
      <c r="BX477" s="21"/>
      <c r="BY477" s="21"/>
      <c r="BZ477" s="21"/>
      <c r="CA477" s="21"/>
      <c r="CB477" s="21"/>
      <c r="CC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</row>
    <row r="478" spans="1:126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</row>
    <row r="479" spans="1:126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</row>
    <row r="480" spans="1:126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BP480" s="21"/>
      <c r="BQ480" s="21"/>
      <c r="BR480" s="21"/>
      <c r="BS480" s="21"/>
      <c r="BT480" s="21"/>
      <c r="BU480" s="21"/>
      <c r="BV480" s="21"/>
      <c r="BW480" s="21"/>
      <c r="BX480" s="21"/>
      <c r="BY480" s="21"/>
      <c r="BZ480" s="21"/>
      <c r="CA480" s="21"/>
      <c r="CB480" s="21"/>
      <c r="CC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</row>
    <row r="481" spans="1:126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</row>
    <row r="482" spans="1:126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1"/>
      <c r="BS482" s="21"/>
      <c r="BT482" s="21"/>
      <c r="BU482" s="21"/>
      <c r="BV482" s="21"/>
      <c r="BW482" s="21"/>
      <c r="BX482" s="21"/>
      <c r="BY482" s="21"/>
      <c r="BZ482" s="21"/>
      <c r="CA482" s="21"/>
      <c r="CB482" s="21"/>
      <c r="CC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</row>
    <row r="483" spans="1:126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</row>
    <row r="484" spans="1:126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</row>
    <row r="485" spans="1:126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BP485" s="21"/>
      <c r="BQ485" s="21"/>
      <c r="BR485" s="21"/>
      <c r="BS485" s="21"/>
      <c r="BT485" s="21"/>
      <c r="BU485" s="21"/>
      <c r="BV485" s="21"/>
      <c r="BW485" s="21"/>
      <c r="BX485" s="21"/>
      <c r="BY485" s="21"/>
      <c r="BZ485" s="21"/>
      <c r="CA485" s="21"/>
      <c r="CB485" s="21"/>
      <c r="CC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</row>
    <row r="486" spans="1:12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  <c r="BP486" s="21"/>
      <c r="BQ486" s="21"/>
      <c r="BR486" s="21"/>
      <c r="BS486" s="21"/>
      <c r="BT486" s="21"/>
      <c r="BU486" s="21"/>
      <c r="BV486" s="21"/>
      <c r="BW486" s="21"/>
      <c r="BX486" s="21"/>
      <c r="BY486" s="21"/>
      <c r="BZ486" s="21"/>
      <c r="CA486" s="21"/>
      <c r="CB486" s="21"/>
      <c r="CC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</row>
    <row r="487" spans="1:126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  <c r="BP487" s="21"/>
      <c r="BQ487" s="21"/>
      <c r="BR487" s="21"/>
      <c r="BS487" s="21"/>
      <c r="BT487" s="21"/>
      <c r="BU487" s="21"/>
      <c r="BV487" s="21"/>
      <c r="BW487" s="21"/>
      <c r="BX487" s="21"/>
      <c r="BY487" s="21"/>
      <c r="BZ487" s="21"/>
      <c r="CA487" s="21"/>
      <c r="CB487" s="21"/>
      <c r="CC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</row>
    <row r="488" spans="1:126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  <c r="BP488" s="21"/>
      <c r="BQ488" s="21"/>
      <c r="BR488" s="21"/>
      <c r="BS488" s="21"/>
      <c r="BT488" s="21"/>
      <c r="BU488" s="21"/>
      <c r="BV488" s="21"/>
      <c r="BW488" s="21"/>
      <c r="BX488" s="21"/>
      <c r="BY488" s="21"/>
      <c r="BZ488" s="21"/>
      <c r="CA488" s="21"/>
      <c r="CB488" s="21"/>
      <c r="CC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</row>
    <row r="489" spans="1:126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BP489" s="21"/>
      <c r="BQ489" s="21"/>
      <c r="BR489" s="21"/>
      <c r="BS489" s="21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</row>
    <row r="490" spans="1:126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  <c r="BP490" s="21"/>
      <c r="BQ490" s="21"/>
      <c r="BR490" s="21"/>
      <c r="BS490" s="21"/>
      <c r="BT490" s="21"/>
      <c r="BU490" s="21"/>
      <c r="BV490" s="21"/>
      <c r="BW490" s="21"/>
      <c r="BX490" s="21"/>
      <c r="BY490" s="21"/>
      <c r="BZ490" s="21"/>
      <c r="CA490" s="21"/>
      <c r="CB490" s="21"/>
      <c r="CC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</row>
    <row r="491" spans="1:126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</row>
    <row r="492" spans="1:126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</row>
    <row r="493" spans="1:126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</row>
    <row r="494" spans="1:126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1"/>
      <c r="BS494" s="21"/>
      <c r="BT494" s="21"/>
      <c r="BU494" s="21"/>
      <c r="BV494" s="21"/>
      <c r="BW494" s="21"/>
      <c r="BX494" s="21"/>
      <c r="BY494" s="21"/>
      <c r="BZ494" s="21"/>
      <c r="CA494" s="21"/>
      <c r="CB494" s="21"/>
      <c r="CC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</row>
    <row r="495" spans="1:126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1"/>
      <c r="DH495" s="21"/>
      <c r="DI495" s="21"/>
      <c r="DJ495" s="21"/>
      <c r="DK495" s="21"/>
      <c r="DL495" s="21"/>
      <c r="DM495" s="21"/>
      <c r="DN495" s="21"/>
      <c r="DO495" s="21"/>
      <c r="DP495" s="21"/>
      <c r="DQ495" s="21"/>
      <c r="DR495" s="21"/>
      <c r="DS495" s="21"/>
      <c r="DT495" s="21"/>
      <c r="DU495" s="21"/>
      <c r="DV495" s="21"/>
    </row>
    <row r="496" spans="1:12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CW496" s="21"/>
      <c r="CX496" s="21"/>
      <c r="CY496" s="21"/>
      <c r="CZ496" s="21"/>
      <c r="DA496" s="21"/>
      <c r="DB496" s="21"/>
      <c r="DC496" s="21"/>
      <c r="DD496" s="21"/>
      <c r="DE496" s="21"/>
      <c r="DF496" s="21"/>
      <c r="DG496" s="21"/>
      <c r="DH496" s="21"/>
      <c r="DI496" s="21"/>
      <c r="DJ496" s="21"/>
      <c r="DK496" s="21"/>
      <c r="DL496" s="21"/>
      <c r="DM496" s="21"/>
      <c r="DN496" s="21"/>
      <c r="DO496" s="21"/>
      <c r="DP496" s="21"/>
      <c r="DQ496" s="21"/>
      <c r="DR496" s="21"/>
      <c r="DS496" s="21"/>
      <c r="DT496" s="21"/>
      <c r="DU496" s="21"/>
      <c r="DV496" s="21"/>
    </row>
    <row r="497" spans="1:126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</row>
    <row r="498" spans="1:126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1"/>
      <c r="BS498" s="21"/>
      <c r="BT498" s="21"/>
      <c r="BU498" s="21"/>
      <c r="BV498" s="21"/>
      <c r="BW498" s="21"/>
      <c r="BX498" s="21"/>
      <c r="BY498" s="21"/>
      <c r="BZ498" s="21"/>
      <c r="CA498" s="21"/>
      <c r="CB498" s="21"/>
      <c r="CC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  <c r="DB498" s="21"/>
      <c r="DC498" s="21"/>
      <c r="DD498" s="21"/>
      <c r="DE498" s="21"/>
      <c r="DF498" s="21"/>
      <c r="DG498" s="21"/>
      <c r="DH498" s="21"/>
      <c r="DI498" s="21"/>
      <c r="DJ498" s="21"/>
      <c r="DK498" s="21"/>
      <c r="DL498" s="21"/>
      <c r="DM498" s="21"/>
      <c r="DN498" s="21"/>
      <c r="DO498" s="21"/>
      <c r="DP498" s="21"/>
      <c r="DQ498" s="21"/>
      <c r="DR498" s="21"/>
      <c r="DS498" s="21"/>
      <c r="DT498" s="21"/>
      <c r="DU498" s="21"/>
      <c r="DV498" s="21"/>
    </row>
    <row r="499" spans="1:126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CW499" s="21"/>
      <c r="CX499" s="21"/>
      <c r="CY499" s="21"/>
      <c r="CZ499" s="21"/>
      <c r="DA499" s="21"/>
      <c r="DB499" s="21"/>
      <c r="DC499" s="21"/>
      <c r="DD499" s="21"/>
      <c r="DE499" s="21"/>
      <c r="DF499" s="21"/>
      <c r="DG499" s="21"/>
      <c r="DH499" s="21"/>
      <c r="DI499" s="21"/>
      <c r="DJ499" s="21"/>
      <c r="DK499" s="21"/>
      <c r="DL499" s="21"/>
      <c r="DM499" s="21"/>
      <c r="DN499" s="21"/>
      <c r="DO499" s="21"/>
      <c r="DP499" s="21"/>
      <c r="DQ499" s="21"/>
      <c r="DR499" s="21"/>
      <c r="DS499" s="21"/>
      <c r="DT499" s="21"/>
      <c r="DU499" s="21"/>
      <c r="DV499" s="21"/>
    </row>
    <row r="500" spans="1:126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1"/>
    </row>
    <row r="501" spans="1:126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CW501" s="21"/>
      <c r="CX501" s="21"/>
      <c r="CY501" s="21"/>
      <c r="CZ501" s="21"/>
      <c r="DA501" s="21"/>
      <c r="DB501" s="21"/>
      <c r="DC501" s="21"/>
      <c r="DD501" s="21"/>
      <c r="DE501" s="21"/>
      <c r="DF501" s="21"/>
      <c r="DG501" s="21"/>
      <c r="DH501" s="21"/>
      <c r="DI501" s="21"/>
      <c r="DJ501" s="21"/>
      <c r="DK501" s="21"/>
      <c r="DL501" s="21"/>
      <c r="DM501" s="21"/>
      <c r="DN501" s="21"/>
      <c r="DO501" s="21"/>
      <c r="DP501" s="21"/>
      <c r="DQ501" s="21"/>
      <c r="DR501" s="21"/>
      <c r="DS501" s="21"/>
      <c r="DT501" s="21"/>
      <c r="DU501" s="21"/>
      <c r="DV501" s="21"/>
    </row>
    <row r="502" spans="1:126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1"/>
      <c r="BS502" s="21"/>
      <c r="BT502" s="21"/>
      <c r="BU502" s="21"/>
      <c r="BV502" s="21"/>
      <c r="BW502" s="21"/>
      <c r="BX502" s="21"/>
      <c r="BY502" s="21"/>
      <c r="BZ502" s="21"/>
      <c r="CA502" s="21"/>
      <c r="CB502" s="21"/>
      <c r="CC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CW502" s="21"/>
      <c r="CX502" s="21"/>
      <c r="CY502" s="21"/>
      <c r="CZ502" s="21"/>
      <c r="DA502" s="21"/>
      <c r="DB502" s="21"/>
      <c r="DC502" s="21"/>
      <c r="DD502" s="21"/>
      <c r="DE502" s="21"/>
      <c r="DF502" s="21"/>
      <c r="DG502" s="21"/>
      <c r="DH502" s="21"/>
      <c r="DI502" s="21"/>
      <c r="DJ502" s="21"/>
      <c r="DK502" s="21"/>
      <c r="DL502" s="21"/>
      <c r="DM502" s="21"/>
      <c r="DN502" s="21"/>
      <c r="DO502" s="21"/>
      <c r="DP502" s="21"/>
      <c r="DQ502" s="21"/>
      <c r="DR502" s="21"/>
      <c r="DS502" s="21"/>
      <c r="DT502" s="21"/>
      <c r="DU502" s="21"/>
      <c r="DV502" s="21"/>
    </row>
    <row r="503" spans="1:126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  <c r="BP503" s="21"/>
      <c r="BQ503" s="21"/>
      <c r="BR503" s="21"/>
      <c r="BS503" s="21"/>
      <c r="BT503" s="21"/>
      <c r="BU503" s="21"/>
      <c r="BV503" s="21"/>
      <c r="BW503" s="21"/>
      <c r="BX503" s="21"/>
      <c r="BY503" s="21"/>
      <c r="BZ503" s="21"/>
      <c r="CA503" s="21"/>
      <c r="CB503" s="21"/>
      <c r="CC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CW503" s="21"/>
      <c r="CX503" s="21"/>
      <c r="CY503" s="21"/>
      <c r="CZ503" s="21"/>
      <c r="DA503" s="21"/>
      <c r="DB503" s="21"/>
      <c r="DC503" s="21"/>
      <c r="DD503" s="21"/>
      <c r="DE503" s="21"/>
      <c r="DF503" s="21"/>
      <c r="DG503" s="21"/>
      <c r="DH503" s="21"/>
      <c r="DI503" s="21"/>
      <c r="DJ503" s="21"/>
      <c r="DK503" s="21"/>
      <c r="DL503" s="21"/>
      <c r="DM503" s="21"/>
      <c r="DN503" s="21"/>
      <c r="DO503" s="21"/>
      <c r="DP503" s="21"/>
      <c r="DQ503" s="21"/>
      <c r="DR503" s="21"/>
      <c r="DS503" s="21"/>
      <c r="DT503" s="21"/>
      <c r="DU503" s="21"/>
      <c r="DV503" s="21"/>
    </row>
    <row r="504" spans="1:126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</row>
    <row r="505" spans="1:126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1"/>
      <c r="DH505" s="21"/>
      <c r="DI505" s="21"/>
      <c r="DJ505" s="21"/>
      <c r="DK505" s="21"/>
      <c r="DL505" s="21"/>
      <c r="DM505" s="21"/>
      <c r="DN505" s="21"/>
      <c r="DO505" s="21"/>
      <c r="DP505" s="21"/>
      <c r="DQ505" s="21"/>
      <c r="DR505" s="21"/>
      <c r="DS505" s="21"/>
      <c r="DT505" s="21"/>
      <c r="DU505" s="21"/>
      <c r="DV505" s="21"/>
    </row>
    <row r="506" spans="1:12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  <c r="BP506" s="21"/>
      <c r="BQ506" s="21"/>
      <c r="BR506" s="21"/>
      <c r="BS506" s="21"/>
      <c r="BT506" s="21"/>
      <c r="BU506" s="21"/>
      <c r="BV506" s="21"/>
      <c r="BW506" s="21"/>
      <c r="BX506" s="21"/>
      <c r="BY506" s="21"/>
      <c r="BZ506" s="21"/>
      <c r="CA506" s="21"/>
      <c r="CB506" s="21"/>
      <c r="CC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CW506" s="21"/>
      <c r="CX506" s="21"/>
      <c r="CY506" s="21"/>
      <c r="CZ506" s="21"/>
      <c r="DA506" s="21"/>
      <c r="DB506" s="21"/>
      <c r="DC506" s="21"/>
      <c r="DD506" s="21"/>
      <c r="DE506" s="21"/>
      <c r="DF506" s="21"/>
      <c r="DG506" s="21"/>
      <c r="DH506" s="21"/>
      <c r="DI506" s="21"/>
      <c r="DJ506" s="21"/>
      <c r="DK506" s="21"/>
      <c r="DL506" s="21"/>
      <c r="DM506" s="21"/>
      <c r="DN506" s="21"/>
      <c r="DO506" s="21"/>
      <c r="DP506" s="21"/>
      <c r="DQ506" s="21"/>
      <c r="DR506" s="21"/>
      <c r="DS506" s="21"/>
      <c r="DT506" s="21"/>
      <c r="DU506" s="21"/>
      <c r="DV506" s="21"/>
    </row>
    <row r="507" spans="1:126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1"/>
      <c r="DH507" s="21"/>
      <c r="DI507" s="21"/>
      <c r="DJ507" s="21"/>
      <c r="DK507" s="21"/>
      <c r="DL507" s="21"/>
      <c r="DM507" s="21"/>
      <c r="DN507" s="21"/>
      <c r="DO507" s="21"/>
      <c r="DP507" s="21"/>
      <c r="DQ507" s="21"/>
      <c r="DR507" s="21"/>
      <c r="DS507" s="21"/>
      <c r="DT507" s="21"/>
      <c r="DU507" s="21"/>
      <c r="DV507" s="21"/>
    </row>
    <row r="508" spans="1:126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  <c r="DB508" s="21"/>
      <c r="DC508" s="21"/>
      <c r="DD508" s="21"/>
      <c r="DE508" s="21"/>
      <c r="DF508" s="21"/>
      <c r="DG508" s="21"/>
      <c r="DH508" s="21"/>
      <c r="DI508" s="21"/>
      <c r="DJ508" s="21"/>
      <c r="DK508" s="21"/>
      <c r="DL508" s="21"/>
      <c r="DM508" s="21"/>
      <c r="DN508" s="21"/>
      <c r="DO508" s="21"/>
      <c r="DP508" s="21"/>
      <c r="DQ508" s="21"/>
      <c r="DR508" s="21"/>
      <c r="DS508" s="21"/>
      <c r="DT508" s="21"/>
      <c r="DU508" s="21"/>
      <c r="DV508" s="21"/>
    </row>
    <row r="509" spans="1:126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  <c r="DB509" s="21"/>
      <c r="DC509" s="21"/>
      <c r="DD509" s="21"/>
      <c r="DE509" s="21"/>
      <c r="DF509" s="21"/>
      <c r="DG509" s="21"/>
      <c r="DH509" s="21"/>
      <c r="DI509" s="21"/>
      <c r="DJ509" s="21"/>
      <c r="DK509" s="21"/>
      <c r="DL509" s="21"/>
      <c r="DM509" s="21"/>
      <c r="DN509" s="21"/>
      <c r="DO509" s="21"/>
      <c r="DP509" s="21"/>
      <c r="DQ509" s="21"/>
      <c r="DR509" s="21"/>
      <c r="DS509" s="21"/>
      <c r="DT509" s="21"/>
      <c r="DU509" s="21"/>
      <c r="DV509" s="21"/>
    </row>
    <row r="510" spans="1:126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  <c r="BP510" s="21"/>
      <c r="BQ510" s="21"/>
      <c r="BR510" s="21"/>
      <c r="BS510" s="21"/>
      <c r="BT510" s="21"/>
      <c r="BU510" s="21"/>
      <c r="BV510" s="21"/>
      <c r="BW510" s="21"/>
      <c r="BX510" s="21"/>
      <c r="BY510" s="21"/>
      <c r="BZ510" s="21"/>
      <c r="CA510" s="21"/>
      <c r="CB510" s="21"/>
      <c r="CC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CW510" s="21"/>
      <c r="CX510" s="21"/>
      <c r="CY510" s="21"/>
      <c r="CZ510" s="21"/>
      <c r="DA510" s="21"/>
      <c r="DB510" s="21"/>
      <c r="DC510" s="21"/>
      <c r="DD510" s="21"/>
      <c r="DE510" s="21"/>
      <c r="DF510" s="21"/>
      <c r="DG510" s="21"/>
      <c r="DH510" s="21"/>
      <c r="DI510" s="21"/>
      <c r="DJ510" s="21"/>
      <c r="DK510" s="21"/>
      <c r="DL510" s="21"/>
      <c r="DM510" s="21"/>
      <c r="DN510" s="21"/>
      <c r="DO510" s="21"/>
      <c r="DP510" s="21"/>
      <c r="DQ510" s="21"/>
      <c r="DR510" s="21"/>
      <c r="DS510" s="21"/>
      <c r="DT510" s="21"/>
      <c r="DU510" s="21"/>
      <c r="DV510" s="21"/>
    </row>
    <row r="511" spans="1:126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CW511" s="21"/>
      <c r="CX511" s="21"/>
      <c r="CY511" s="21"/>
      <c r="CZ511" s="21"/>
      <c r="DA511" s="21"/>
      <c r="DB511" s="21"/>
      <c r="DC511" s="21"/>
      <c r="DD511" s="21"/>
      <c r="DE511" s="21"/>
      <c r="DF511" s="21"/>
      <c r="DG511" s="21"/>
      <c r="DH511" s="21"/>
      <c r="DI511" s="21"/>
      <c r="DJ511" s="21"/>
      <c r="DK511" s="21"/>
      <c r="DL511" s="21"/>
      <c r="DM511" s="21"/>
      <c r="DN511" s="21"/>
      <c r="DO511" s="21"/>
      <c r="DP511" s="21"/>
      <c r="DQ511" s="21"/>
      <c r="DR511" s="21"/>
      <c r="DS511" s="21"/>
      <c r="DT511" s="21"/>
      <c r="DU511" s="21"/>
      <c r="DV511" s="21"/>
    </row>
    <row r="512" spans="1:126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  <c r="BP512" s="21"/>
      <c r="BQ512" s="21"/>
      <c r="BR512" s="21"/>
      <c r="BS512" s="21"/>
      <c r="BT512" s="21"/>
      <c r="BU512" s="21"/>
      <c r="BV512" s="21"/>
      <c r="BW512" s="21"/>
      <c r="BX512" s="21"/>
      <c r="BY512" s="21"/>
      <c r="BZ512" s="21"/>
      <c r="CA512" s="21"/>
      <c r="CB512" s="21"/>
      <c r="CC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CW512" s="21"/>
      <c r="CX512" s="21"/>
      <c r="CY512" s="21"/>
      <c r="CZ512" s="21"/>
      <c r="DA512" s="21"/>
      <c r="DB512" s="21"/>
      <c r="DC512" s="21"/>
      <c r="DD512" s="21"/>
      <c r="DE512" s="21"/>
      <c r="DF512" s="21"/>
      <c r="DG512" s="21"/>
      <c r="DH512" s="21"/>
      <c r="DI512" s="21"/>
      <c r="DJ512" s="21"/>
      <c r="DK512" s="21"/>
      <c r="DL512" s="21"/>
      <c r="DM512" s="21"/>
      <c r="DN512" s="21"/>
      <c r="DO512" s="21"/>
      <c r="DP512" s="21"/>
      <c r="DQ512" s="21"/>
      <c r="DR512" s="21"/>
      <c r="DS512" s="21"/>
      <c r="DT512" s="21"/>
      <c r="DU512" s="21"/>
      <c r="DV512" s="21"/>
    </row>
    <row r="513" spans="1:126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CW513" s="21"/>
      <c r="CX513" s="21"/>
      <c r="CY513" s="21"/>
      <c r="CZ513" s="21"/>
      <c r="DA513" s="21"/>
      <c r="DB513" s="21"/>
      <c r="DC513" s="21"/>
      <c r="DD513" s="21"/>
      <c r="DE513" s="21"/>
      <c r="DF513" s="21"/>
      <c r="DG513" s="21"/>
      <c r="DH513" s="21"/>
      <c r="DI513" s="21"/>
      <c r="DJ513" s="21"/>
      <c r="DK513" s="21"/>
      <c r="DL513" s="21"/>
      <c r="DM513" s="21"/>
      <c r="DN513" s="21"/>
      <c r="DO513" s="21"/>
      <c r="DP513" s="21"/>
      <c r="DQ513" s="21"/>
      <c r="DR513" s="21"/>
      <c r="DS513" s="21"/>
      <c r="DT513" s="21"/>
      <c r="DU513" s="21"/>
      <c r="DV513" s="21"/>
    </row>
    <row r="514" spans="1:126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</row>
    <row r="515" spans="1:126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1"/>
      <c r="DH515" s="21"/>
      <c r="DI515" s="21"/>
      <c r="DJ515" s="21"/>
      <c r="DK515" s="21"/>
      <c r="DL515" s="21"/>
      <c r="DM515" s="21"/>
      <c r="DN515" s="21"/>
      <c r="DO515" s="21"/>
      <c r="DP515" s="21"/>
      <c r="DQ515" s="21"/>
      <c r="DR515" s="21"/>
      <c r="DS515" s="21"/>
      <c r="DT515" s="21"/>
      <c r="DU515" s="21"/>
      <c r="DV515" s="21"/>
    </row>
    <row r="516" spans="1:12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  <c r="BP516" s="21"/>
      <c r="BQ516" s="21"/>
      <c r="BR516" s="21"/>
      <c r="BS516" s="21"/>
      <c r="BT516" s="21"/>
      <c r="BU516" s="21"/>
      <c r="BV516" s="21"/>
      <c r="BW516" s="21"/>
      <c r="BX516" s="21"/>
      <c r="BY516" s="21"/>
      <c r="BZ516" s="21"/>
      <c r="CA516" s="21"/>
      <c r="CB516" s="21"/>
      <c r="CC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CW516" s="21"/>
      <c r="CX516" s="21"/>
      <c r="CY516" s="21"/>
      <c r="CZ516" s="21"/>
      <c r="DA516" s="21"/>
      <c r="DB516" s="21"/>
      <c r="DC516" s="21"/>
      <c r="DD516" s="21"/>
      <c r="DE516" s="21"/>
      <c r="DF516" s="21"/>
      <c r="DG516" s="21"/>
      <c r="DH516" s="21"/>
      <c r="DI516" s="21"/>
      <c r="DJ516" s="21"/>
      <c r="DK516" s="21"/>
      <c r="DL516" s="21"/>
      <c r="DM516" s="21"/>
      <c r="DN516" s="21"/>
      <c r="DO516" s="21"/>
      <c r="DP516" s="21"/>
      <c r="DQ516" s="21"/>
      <c r="DR516" s="21"/>
      <c r="DS516" s="21"/>
      <c r="DT516" s="21"/>
      <c r="DU516" s="21"/>
      <c r="DV516" s="21"/>
    </row>
    <row r="517" spans="1:126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</row>
    <row r="518" spans="1:126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CW518" s="21"/>
      <c r="CX518" s="21"/>
      <c r="CY518" s="21"/>
      <c r="CZ518" s="21"/>
      <c r="DA518" s="21"/>
      <c r="DB518" s="21"/>
      <c r="DC518" s="21"/>
      <c r="DD518" s="21"/>
      <c r="DE518" s="21"/>
      <c r="DF518" s="21"/>
      <c r="DG518" s="21"/>
      <c r="DH518" s="21"/>
      <c r="DI518" s="21"/>
      <c r="DJ518" s="21"/>
      <c r="DK518" s="21"/>
      <c r="DL518" s="21"/>
      <c r="DM518" s="21"/>
      <c r="DN518" s="21"/>
      <c r="DO518" s="21"/>
      <c r="DP518" s="21"/>
      <c r="DQ518" s="21"/>
      <c r="DR518" s="21"/>
      <c r="DS518" s="21"/>
      <c r="DT518" s="21"/>
      <c r="DU518" s="21"/>
      <c r="DV518" s="21"/>
    </row>
    <row r="519" spans="1:126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CW519" s="21"/>
      <c r="CX519" s="21"/>
      <c r="CY519" s="21"/>
      <c r="CZ519" s="21"/>
      <c r="DA519" s="21"/>
      <c r="DB519" s="21"/>
      <c r="DC519" s="21"/>
      <c r="DD519" s="21"/>
      <c r="DE519" s="21"/>
      <c r="DF519" s="21"/>
      <c r="DG519" s="21"/>
      <c r="DH519" s="21"/>
      <c r="DI519" s="21"/>
      <c r="DJ519" s="21"/>
      <c r="DK519" s="21"/>
      <c r="DL519" s="21"/>
      <c r="DM519" s="21"/>
      <c r="DN519" s="21"/>
      <c r="DO519" s="21"/>
      <c r="DP519" s="21"/>
      <c r="DQ519" s="21"/>
      <c r="DR519" s="21"/>
      <c r="DS519" s="21"/>
      <c r="DT519" s="21"/>
      <c r="DU519" s="21"/>
      <c r="DV519" s="21"/>
    </row>
    <row r="520" spans="1:126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BP520" s="21"/>
      <c r="BQ520" s="21"/>
      <c r="BR520" s="21"/>
      <c r="BS520" s="21"/>
      <c r="BT520" s="21"/>
      <c r="BU520" s="21"/>
      <c r="BV520" s="21"/>
      <c r="BW520" s="21"/>
      <c r="BX520" s="21"/>
      <c r="BY520" s="21"/>
      <c r="BZ520" s="21"/>
      <c r="CA520" s="21"/>
      <c r="CB520" s="21"/>
      <c r="CC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CW520" s="21"/>
      <c r="CX520" s="21"/>
      <c r="CY520" s="21"/>
      <c r="CZ520" s="21"/>
      <c r="DA520" s="21"/>
      <c r="DB520" s="21"/>
      <c r="DC520" s="21"/>
      <c r="DD520" s="21"/>
      <c r="DE520" s="21"/>
      <c r="DF520" s="21"/>
      <c r="DG520" s="21"/>
      <c r="DH520" s="21"/>
      <c r="DI520" s="21"/>
      <c r="DJ520" s="21"/>
      <c r="DK520" s="21"/>
      <c r="DL520" s="21"/>
      <c r="DM520" s="21"/>
      <c r="DN520" s="21"/>
      <c r="DO520" s="21"/>
      <c r="DP520" s="21"/>
      <c r="DQ520" s="21"/>
      <c r="DR520" s="21"/>
      <c r="DS520" s="21"/>
      <c r="DT520" s="21"/>
      <c r="DU520" s="21"/>
      <c r="DV520" s="21"/>
    </row>
    <row r="521" spans="1:126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  <c r="DB521" s="21"/>
      <c r="DC521" s="21"/>
      <c r="DD521" s="21"/>
      <c r="DE521" s="21"/>
      <c r="DF521" s="21"/>
      <c r="DG521" s="21"/>
      <c r="DH521" s="21"/>
      <c r="DI521" s="21"/>
      <c r="DJ521" s="21"/>
      <c r="DK521" s="21"/>
      <c r="DL521" s="21"/>
      <c r="DM521" s="21"/>
      <c r="DN521" s="21"/>
      <c r="DO521" s="21"/>
      <c r="DP521" s="21"/>
      <c r="DQ521" s="21"/>
      <c r="DR521" s="21"/>
      <c r="DS521" s="21"/>
      <c r="DT521" s="21"/>
      <c r="DU521" s="21"/>
      <c r="DV521" s="21"/>
    </row>
    <row r="522" spans="1:126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  <c r="DB522" s="21"/>
      <c r="DC522" s="21"/>
      <c r="DD522" s="21"/>
      <c r="DE522" s="21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</row>
    <row r="523" spans="1:126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CW523" s="21"/>
      <c r="CX523" s="21"/>
      <c r="CY523" s="21"/>
      <c r="CZ523" s="21"/>
      <c r="DA523" s="21"/>
      <c r="DB523" s="21"/>
      <c r="DC523" s="21"/>
      <c r="DD523" s="21"/>
      <c r="DE523" s="21"/>
      <c r="DF523" s="21"/>
      <c r="DG523" s="21"/>
      <c r="DH523" s="21"/>
      <c r="DI523" s="21"/>
      <c r="DJ523" s="21"/>
      <c r="DK523" s="21"/>
      <c r="DL523" s="21"/>
      <c r="DM523" s="21"/>
      <c r="DN523" s="21"/>
      <c r="DO523" s="21"/>
      <c r="DP523" s="21"/>
      <c r="DQ523" s="21"/>
      <c r="DR523" s="21"/>
      <c r="DS523" s="21"/>
      <c r="DT523" s="21"/>
      <c r="DU523" s="21"/>
      <c r="DV523" s="21"/>
    </row>
    <row r="524" spans="1:126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1"/>
      <c r="CC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CW524" s="21"/>
      <c r="CX524" s="21"/>
      <c r="CY524" s="21"/>
      <c r="CZ524" s="21"/>
      <c r="DA524" s="21"/>
      <c r="DB524" s="21"/>
      <c r="DC524" s="21"/>
      <c r="DD524" s="21"/>
      <c r="DE524" s="21"/>
      <c r="DF524" s="21"/>
      <c r="DG524" s="21"/>
      <c r="DH524" s="21"/>
      <c r="DI524" s="21"/>
      <c r="DJ524" s="21"/>
      <c r="DK524" s="21"/>
      <c r="DL524" s="21"/>
      <c r="DM524" s="21"/>
      <c r="DN524" s="21"/>
      <c r="DO524" s="21"/>
      <c r="DP524" s="21"/>
      <c r="DQ524" s="21"/>
      <c r="DR524" s="21"/>
      <c r="DS524" s="21"/>
      <c r="DT524" s="21"/>
      <c r="DU524" s="21"/>
      <c r="DV524" s="21"/>
    </row>
    <row r="525" spans="1:126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  <c r="BP525" s="21"/>
      <c r="BQ525" s="21"/>
      <c r="BR525" s="21"/>
      <c r="BS525" s="21"/>
      <c r="BT525" s="21"/>
      <c r="BU525" s="21"/>
      <c r="BV525" s="21"/>
      <c r="BW525" s="21"/>
      <c r="BX525" s="21"/>
      <c r="BY525" s="21"/>
      <c r="BZ525" s="21"/>
      <c r="CA525" s="21"/>
      <c r="CB525" s="21"/>
      <c r="CC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CW525" s="21"/>
      <c r="CX525" s="21"/>
      <c r="CY525" s="21"/>
      <c r="CZ525" s="21"/>
      <c r="DA525" s="21"/>
      <c r="DB525" s="21"/>
      <c r="DC525" s="21"/>
      <c r="DD525" s="21"/>
      <c r="DE525" s="21"/>
      <c r="DF525" s="21"/>
      <c r="DG525" s="21"/>
      <c r="DH525" s="21"/>
      <c r="DI525" s="21"/>
      <c r="DJ525" s="21"/>
      <c r="DK525" s="21"/>
      <c r="DL525" s="21"/>
      <c r="DM525" s="21"/>
      <c r="DN525" s="21"/>
      <c r="DO525" s="21"/>
      <c r="DP525" s="21"/>
      <c r="DQ525" s="21"/>
      <c r="DR525" s="21"/>
      <c r="DS525" s="21"/>
      <c r="DT525" s="21"/>
      <c r="DU525" s="21"/>
      <c r="DV525" s="21"/>
    </row>
    <row r="526" spans="1:1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1"/>
      <c r="BS526" s="21"/>
      <c r="BT526" s="21"/>
      <c r="BU526" s="21"/>
      <c r="BV526" s="21"/>
      <c r="BW526" s="21"/>
      <c r="BX526" s="21"/>
      <c r="BY526" s="21"/>
      <c r="BZ526" s="21"/>
      <c r="CA526" s="21"/>
      <c r="CB526" s="21"/>
      <c r="CC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</row>
    <row r="527" spans="1:126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  <c r="BP527" s="21"/>
      <c r="BQ527" s="21"/>
      <c r="BR527" s="21"/>
      <c r="BS527" s="21"/>
      <c r="BT527" s="21"/>
      <c r="BU527" s="21"/>
      <c r="BV527" s="21"/>
      <c r="BW527" s="21"/>
      <c r="BX527" s="21"/>
      <c r="BY527" s="21"/>
      <c r="BZ527" s="21"/>
      <c r="CA527" s="21"/>
      <c r="CB527" s="21"/>
      <c r="CC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CW527" s="21"/>
      <c r="CX527" s="21"/>
      <c r="CY527" s="21"/>
      <c r="CZ527" s="21"/>
      <c r="DA527" s="21"/>
      <c r="DB527" s="21"/>
      <c r="DC527" s="21"/>
      <c r="DD527" s="21"/>
      <c r="DE527" s="21"/>
      <c r="DF527" s="21"/>
      <c r="DG527" s="21"/>
      <c r="DH527" s="21"/>
      <c r="DI527" s="21"/>
      <c r="DJ527" s="21"/>
      <c r="DK527" s="21"/>
      <c r="DL527" s="21"/>
      <c r="DM527" s="21"/>
      <c r="DN527" s="21"/>
      <c r="DO527" s="21"/>
      <c r="DP527" s="21"/>
      <c r="DQ527" s="21"/>
      <c r="DR527" s="21"/>
      <c r="DS527" s="21"/>
      <c r="DT527" s="21"/>
      <c r="DU527" s="21"/>
      <c r="DV527" s="21"/>
    </row>
    <row r="528" spans="1:126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</row>
    <row r="529" spans="1:126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  <c r="BP529" s="21"/>
      <c r="BQ529" s="21"/>
      <c r="BR529" s="21"/>
      <c r="BS529" s="21"/>
      <c r="BT529" s="21"/>
      <c r="BU529" s="21"/>
      <c r="BV529" s="21"/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CW529" s="21"/>
      <c r="CX529" s="21"/>
      <c r="CY529" s="21"/>
      <c r="CZ529" s="21"/>
      <c r="DA529" s="21"/>
      <c r="DB529" s="21"/>
      <c r="DC529" s="21"/>
      <c r="DD529" s="21"/>
      <c r="DE529" s="21"/>
      <c r="DF529" s="21"/>
      <c r="DG529" s="21"/>
      <c r="DH529" s="21"/>
      <c r="DI529" s="21"/>
      <c r="DJ529" s="21"/>
      <c r="DK529" s="21"/>
      <c r="DL529" s="21"/>
      <c r="DM529" s="21"/>
      <c r="DN529" s="21"/>
      <c r="DO529" s="21"/>
      <c r="DP529" s="21"/>
      <c r="DQ529" s="21"/>
      <c r="DR529" s="21"/>
      <c r="DS529" s="21"/>
      <c r="DT529" s="21"/>
      <c r="DU529" s="21"/>
      <c r="DV529" s="21"/>
    </row>
    <row r="530" spans="1:126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  <c r="BP530" s="21"/>
      <c r="BQ530" s="21"/>
      <c r="BR530" s="21"/>
      <c r="BS530" s="21"/>
      <c r="BT530" s="21"/>
      <c r="BU530" s="21"/>
      <c r="BV530" s="21"/>
      <c r="BW530" s="21"/>
      <c r="BX530" s="21"/>
      <c r="BY530" s="21"/>
      <c r="BZ530" s="21"/>
      <c r="CA530" s="21"/>
      <c r="CB530" s="21"/>
      <c r="CC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CW530" s="21"/>
      <c r="CX530" s="21"/>
      <c r="CY530" s="21"/>
      <c r="CZ530" s="21"/>
      <c r="DA530" s="21"/>
      <c r="DB530" s="21"/>
      <c r="DC530" s="21"/>
      <c r="DD530" s="21"/>
      <c r="DE530" s="21"/>
      <c r="DF530" s="21"/>
      <c r="DG530" s="21"/>
      <c r="DH530" s="21"/>
      <c r="DI530" s="21"/>
      <c r="DJ530" s="21"/>
      <c r="DK530" s="21"/>
      <c r="DL530" s="21"/>
      <c r="DM530" s="21"/>
      <c r="DN530" s="21"/>
      <c r="DO530" s="21"/>
      <c r="DP530" s="21"/>
      <c r="DQ530" s="21"/>
      <c r="DR530" s="21"/>
      <c r="DS530" s="21"/>
      <c r="DT530" s="21"/>
      <c r="DU530" s="21"/>
      <c r="DV530" s="21"/>
    </row>
    <row r="531" spans="1:126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1"/>
      <c r="DH531" s="21"/>
      <c r="DI531" s="21"/>
      <c r="DJ531" s="21"/>
      <c r="DK531" s="21"/>
      <c r="DL531" s="21"/>
      <c r="DM531" s="21"/>
      <c r="DN531" s="21"/>
      <c r="DO531" s="21"/>
      <c r="DP531" s="21"/>
      <c r="DQ531" s="21"/>
      <c r="DR531" s="21"/>
      <c r="DS531" s="21"/>
      <c r="DT531" s="21"/>
      <c r="DU531" s="21"/>
      <c r="DV531" s="21"/>
    </row>
    <row r="532" spans="1:126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1"/>
      <c r="BS532" s="21"/>
      <c r="BT532" s="21"/>
      <c r="BU532" s="21"/>
      <c r="BV532" s="21"/>
      <c r="BW532" s="21"/>
      <c r="BX532" s="21"/>
      <c r="BY532" s="21"/>
      <c r="BZ532" s="21"/>
      <c r="CA532" s="21"/>
      <c r="CB532" s="21"/>
      <c r="CC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CW532" s="21"/>
      <c r="CX532" s="21"/>
      <c r="CY532" s="21"/>
      <c r="CZ532" s="21"/>
      <c r="DA532" s="21"/>
      <c r="DB532" s="21"/>
      <c r="DC532" s="21"/>
      <c r="DD532" s="21"/>
      <c r="DE532" s="21"/>
      <c r="DF532" s="21"/>
      <c r="DG532" s="21"/>
      <c r="DH532" s="21"/>
      <c r="DI532" s="21"/>
      <c r="DJ532" s="21"/>
      <c r="DK532" s="21"/>
      <c r="DL532" s="21"/>
      <c r="DM532" s="21"/>
      <c r="DN532" s="21"/>
      <c r="DO532" s="21"/>
      <c r="DP532" s="21"/>
      <c r="DQ532" s="21"/>
      <c r="DR532" s="21"/>
      <c r="DS532" s="21"/>
      <c r="DT532" s="21"/>
      <c r="DU532" s="21"/>
      <c r="DV532" s="21"/>
    </row>
    <row r="533" spans="1:126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  <c r="BP533" s="21"/>
      <c r="BQ533" s="21"/>
      <c r="BR533" s="21"/>
      <c r="BS533" s="21"/>
      <c r="BT533" s="21"/>
      <c r="BU533" s="21"/>
      <c r="BV533" s="21"/>
      <c r="BW533" s="21"/>
      <c r="BX533" s="21"/>
      <c r="BY533" s="21"/>
      <c r="BZ533" s="21"/>
      <c r="CA533" s="21"/>
      <c r="CB533" s="21"/>
      <c r="CC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CW533" s="21"/>
      <c r="CX533" s="21"/>
      <c r="CY533" s="21"/>
      <c r="CZ533" s="21"/>
      <c r="DA533" s="21"/>
      <c r="DB533" s="21"/>
      <c r="DC533" s="21"/>
      <c r="DD533" s="21"/>
      <c r="DE533" s="21"/>
      <c r="DF533" s="21"/>
      <c r="DG533" s="21"/>
      <c r="DH533" s="21"/>
      <c r="DI533" s="21"/>
      <c r="DJ533" s="21"/>
      <c r="DK533" s="21"/>
      <c r="DL533" s="21"/>
      <c r="DM533" s="21"/>
      <c r="DN533" s="21"/>
      <c r="DO533" s="21"/>
      <c r="DP533" s="21"/>
      <c r="DQ533" s="21"/>
      <c r="DR533" s="21"/>
      <c r="DS533" s="21"/>
      <c r="DT533" s="21"/>
      <c r="DU533" s="21"/>
      <c r="DV533" s="21"/>
    </row>
    <row r="534" spans="1:126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  <c r="BP534" s="21"/>
      <c r="BQ534" s="21"/>
      <c r="BR534" s="21"/>
      <c r="BS534" s="21"/>
      <c r="BT534" s="21"/>
      <c r="BU534" s="21"/>
      <c r="BV534" s="21"/>
      <c r="BW534" s="21"/>
      <c r="BX534" s="21"/>
      <c r="BY534" s="21"/>
      <c r="BZ534" s="21"/>
      <c r="CA534" s="21"/>
      <c r="CB534" s="21"/>
      <c r="CC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CW534" s="21"/>
      <c r="CX534" s="21"/>
      <c r="CY534" s="21"/>
      <c r="CZ534" s="21"/>
      <c r="DA534" s="21"/>
      <c r="DB534" s="21"/>
      <c r="DC534" s="21"/>
      <c r="DD534" s="21"/>
      <c r="DE534" s="21"/>
      <c r="DF534" s="21"/>
      <c r="DG534" s="21"/>
      <c r="DH534" s="21"/>
      <c r="DI534" s="21"/>
      <c r="DJ534" s="21"/>
      <c r="DK534" s="21"/>
      <c r="DL534" s="21"/>
      <c r="DM534" s="21"/>
      <c r="DN534" s="21"/>
      <c r="DO534" s="21"/>
      <c r="DP534" s="21"/>
      <c r="DQ534" s="21"/>
      <c r="DR534" s="21"/>
      <c r="DS534" s="21"/>
      <c r="DT534" s="21"/>
      <c r="DU534" s="21"/>
      <c r="DV534" s="21"/>
    </row>
    <row r="535" spans="1:126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  <c r="BP535" s="21"/>
      <c r="BQ535" s="21"/>
      <c r="BR535" s="21"/>
      <c r="BS535" s="21"/>
      <c r="BT535" s="21"/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CW535" s="21"/>
      <c r="CX535" s="21"/>
      <c r="CY535" s="21"/>
      <c r="CZ535" s="21"/>
      <c r="DA535" s="21"/>
      <c r="DB535" s="21"/>
      <c r="DC535" s="21"/>
      <c r="DD535" s="21"/>
      <c r="DE535" s="21"/>
      <c r="DF535" s="21"/>
      <c r="DG535" s="21"/>
      <c r="DH535" s="21"/>
      <c r="DI535" s="21"/>
      <c r="DJ535" s="21"/>
      <c r="DK535" s="21"/>
      <c r="DL535" s="21"/>
      <c r="DM535" s="21"/>
      <c r="DN535" s="21"/>
      <c r="DO535" s="21"/>
      <c r="DP535" s="21"/>
      <c r="DQ535" s="21"/>
      <c r="DR535" s="21"/>
      <c r="DS535" s="21"/>
      <c r="DT535" s="21"/>
      <c r="DU535" s="21"/>
      <c r="DV535" s="21"/>
    </row>
    <row r="536" spans="1:12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  <c r="BP536" s="21"/>
      <c r="BQ536" s="21"/>
      <c r="BR536" s="21"/>
      <c r="BS536" s="21"/>
      <c r="BT536" s="21"/>
      <c r="BU536" s="21"/>
      <c r="BV536" s="21"/>
      <c r="BW536" s="21"/>
      <c r="BX536" s="21"/>
      <c r="BY536" s="21"/>
      <c r="BZ536" s="21"/>
      <c r="CA536" s="21"/>
      <c r="CB536" s="21"/>
      <c r="CC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CW536" s="21"/>
      <c r="CX536" s="21"/>
      <c r="CY536" s="21"/>
      <c r="CZ536" s="21"/>
      <c r="DA536" s="21"/>
      <c r="DB536" s="21"/>
      <c r="DC536" s="21"/>
      <c r="DD536" s="21"/>
      <c r="DE536" s="21"/>
      <c r="DF536" s="21"/>
      <c r="DG536" s="21"/>
      <c r="DH536" s="21"/>
      <c r="DI536" s="21"/>
      <c r="DJ536" s="21"/>
      <c r="DK536" s="21"/>
      <c r="DL536" s="21"/>
      <c r="DM536" s="21"/>
      <c r="DN536" s="21"/>
      <c r="DO536" s="21"/>
      <c r="DP536" s="21"/>
      <c r="DQ536" s="21"/>
      <c r="DR536" s="21"/>
      <c r="DS536" s="21"/>
      <c r="DT536" s="21"/>
      <c r="DU536" s="21"/>
      <c r="DV536" s="21"/>
    </row>
    <row r="537" spans="1:126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CW537" s="21"/>
      <c r="CX537" s="21"/>
      <c r="CY537" s="21"/>
      <c r="CZ537" s="21"/>
      <c r="DA537" s="21"/>
      <c r="DB537" s="21"/>
      <c r="DC537" s="21"/>
      <c r="DD537" s="21"/>
      <c r="DE537" s="21"/>
      <c r="DF537" s="21"/>
      <c r="DG537" s="21"/>
      <c r="DH537" s="21"/>
      <c r="DI537" s="21"/>
      <c r="DJ537" s="21"/>
      <c r="DK537" s="21"/>
      <c r="DL537" s="21"/>
      <c r="DM537" s="21"/>
      <c r="DN537" s="21"/>
      <c r="DO537" s="21"/>
      <c r="DP537" s="21"/>
      <c r="DQ537" s="21"/>
      <c r="DR537" s="21"/>
      <c r="DS537" s="21"/>
      <c r="DT537" s="21"/>
      <c r="DU537" s="21"/>
      <c r="DV537" s="21"/>
    </row>
    <row r="538" spans="1:126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  <c r="BP538" s="21"/>
      <c r="BQ538" s="21"/>
      <c r="BR538" s="21"/>
      <c r="BS538" s="21"/>
      <c r="BT538" s="21"/>
      <c r="BU538" s="21"/>
      <c r="BV538" s="21"/>
      <c r="BW538" s="21"/>
      <c r="BX538" s="21"/>
      <c r="BY538" s="21"/>
      <c r="BZ538" s="21"/>
      <c r="CA538" s="21"/>
      <c r="CB538" s="21"/>
      <c r="CC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CW538" s="21"/>
      <c r="CX538" s="21"/>
      <c r="CY538" s="21"/>
      <c r="CZ538" s="21"/>
      <c r="DA538" s="21"/>
      <c r="DB538" s="21"/>
      <c r="DC538" s="21"/>
      <c r="DD538" s="21"/>
      <c r="DE538" s="21"/>
      <c r="DF538" s="21"/>
      <c r="DG538" s="21"/>
      <c r="DH538" s="21"/>
      <c r="DI538" s="21"/>
      <c r="DJ538" s="21"/>
      <c r="DK538" s="21"/>
      <c r="DL538" s="21"/>
      <c r="DM538" s="21"/>
      <c r="DN538" s="21"/>
      <c r="DO538" s="21"/>
      <c r="DP538" s="21"/>
      <c r="DQ538" s="21"/>
      <c r="DR538" s="21"/>
      <c r="DS538" s="21"/>
      <c r="DT538" s="21"/>
      <c r="DU538" s="21"/>
      <c r="DV538" s="21"/>
    </row>
    <row r="539" spans="1:126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</row>
    <row r="540" spans="1:126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  <c r="BP540" s="21"/>
      <c r="BQ540" s="21"/>
      <c r="BR540" s="21"/>
      <c r="BS540" s="21"/>
      <c r="BT540" s="21"/>
      <c r="BU540" s="21"/>
      <c r="BV540" s="21"/>
      <c r="BW540" s="21"/>
      <c r="BX540" s="21"/>
      <c r="BY540" s="21"/>
      <c r="BZ540" s="21"/>
      <c r="CA540" s="21"/>
      <c r="CB540" s="21"/>
      <c r="CC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</row>
    <row r="541" spans="1:126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  <c r="BP541" s="21"/>
      <c r="BQ541" s="21"/>
      <c r="BR541" s="21"/>
      <c r="BS541" s="21"/>
      <c r="BT541" s="21"/>
      <c r="BU541" s="21"/>
      <c r="BV541" s="21"/>
      <c r="BW541" s="21"/>
      <c r="BX541" s="21"/>
      <c r="BY541" s="21"/>
      <c r="BZ541" s="21"/>
      <c r="CA541" s="21"/>
      <c r="CB541" s="21"/>
      <c r="CC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</row>
    <row r="542" spans="1:126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  <c r="BP542" s="21"/>
      <c r="BQ542" s="21"/>
      <c r="BR542" s="21"/>
      <c r="BS542" s="21"/>
      <c r="BT542" s="21"/>
      <c r="BU542" s="21"/>
      <c r="BV542" s="21"/>
      <c r="BW542" s="21"/>
      <c r="BX542" s="21"/>
      <c r="BY542" s="21"/>
      <c r="BZ542" s="21"/>
      <c r="CA542" s="21"/>
      <c r="CB542" s="21"/>
      <c r="CC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CW542" s="21"/>
      <c r="CX542" s="21"/>
      <c r="CY542" s="21"/>
      <c r="CZ542" s="21"/>
      <c r="DA542" s="21"/>
      <c r="DB542" s="21"/>
      <c r="DC542" s="21"/>
      <c r="DD542" s="21"/>
      <c r="DE542" s="21"/>
      <c r="DF542" s="21"/>
      <c r="DG542" s="21"/>
      <c r="DH542" s="21"/>
      <c r="DI542" s="21"/>
      <c r="DJ542" s="21"/>
      <c r="DK542" s="21"/>
      <c r="DL542" s="21"/>
      <c r="DM542" s="21"/>
      <c r="DN542" s="21"/>
      <c r="DO542" s="21"/>
      <c r="DP542" s="21"/>
      <c r="DQ542" s="21"/>
      <c r="DR542" s="21"/>
      <c r="DS542" s="21"/>
      <c r="DT542" s="21"/>
      <c r="DU542" s="21"/>
      <c r="DV542" s="21"/>
    </row>
    <row r="543" spans="1:126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</row>
    <row r="544" spans="1:126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CW544" s="21"/>
      <c r="CX544" s="21"/>
      <c r="CY544" s="21"/>
      <c r="CZ544" s="21"/>
      <c r="DA544" s="21"/>
      <c r="DB544" s="21"/>
      <c r="DC544" s="21"/>
      <c r="DD544" s="21"/>
      <c r="DE544" s="21"/>
      <c r="DF544" s="21"/>
      <c r="DG544" s="21"/>
      <c r="DH544" s="21"/>
      <c r="DI544" s="21"/>
      <c r="DJ544" s="21"/>
      <c r="DK544" s="21"/>
      <c r="DL544" s="21"/>
      <c r="DM544" s="21"/>
      <c r="DN544" s="21"/>
      <c r="DO544" s="21"/>
      <c r="DP544" s="21"/>
      <c r="DQ544" s="21"/>
      <c r="DR544" s="21"/>
      <c r="DS544" s="21"/>
      <c r="DT544" s="21"/>
      <c r="DU544" s="21"/>
      <c r="DV544" s="21"/>
    </row>
    <row r="545" spans="1:126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</row>
    <row r="546" spans="1:12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CW546" s="21"/>
      <c r="CX546" s="21"/>
      <c r="CY546" s="21"/>
      <c r="CZ546" s="21"/>
      <c r="DA546" s="21"/>
      <c r="DB546" s="21"/>
      <c r="DC546" s="21"/>
      <c r="DD546" s="21"/>
      <c r="DE546" s="21"/>
      <c r="DF546" s="21"/>
      <c r="DG546" s="21"/>
      <c r="DH546" s="21"/>
      <c r="DI546" s="21"/>
      <c r="DJ546" s="21"/>
      <c r="DK546" s="21"/>
      <c r="DL546" s="21"/>
      <c r="DM546" s="21"/>
      <c r="DN546" s="21"/>
      <c r="DO546" s="21"/>
      <c r="DP546" s="21"/>
      <c r="DQ546" s="21"/>
      <c r="DR546" s="21"/>
      <c r="DS546" s="21"/>
      <c r="DT546" s="21"/>
      <c r="DU546" s="21"/>
      <c r="DV546" s="21"/>
    </row>
    <row r="547" spans="1:126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CW547" s="21"/>
      <c r="CX547" s="21"/>
      <c r="CY547" s="21"/>
      <c r="CZ547" s="21"/>
      <c r="DA547" s="21"/>
      <c r="DB547" s="21"/>
      <c r="DC547" s="21"/>
      <c r="DD547" s="21"/>
      <c r="DE547" s="21"/>
      <c r="DF547" s="21"/>
      <c r="DG547" s="21"/>
      <c r="DH547" s="21"/>
      <c r="DI547" s="21"/>
      <c r="DJ547" s="21"/>
      <c r="DK547" s="21"/>
      <c r="DL547" s="21"/>
      <c r="DM547" s="21"/>
      <c r="DN547" s="21"/>
      <c r="DO547" s="21"/>
      <c r="DP547" s="21"/>
      <c r="DQ547" s="21"/>
      <c r="DR547" s="21"/>
      <c r="DS547" s="21"/>
      <c r="DT547" s="21"/>
      <c r="DU547" s="21"/>
      <c r="DV547" s="21"/>
    </row>
    <row r="548" spans="1:126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BP548" s="21"/>
      <c r="BQ548" s="21"/>
      <c r="BR548" s="21"/>
      <c r="BS548" s="21"/>
      <c r="BT548" s="21"/>
      <c r="BU548" s="21"/>
      <c r="BV548" s="21"/>
      <c r="BW548" s="21"/>
      <c r="BX548" s="21"/>
      <c r="BY548" s="21"/>
      <c r="BZ548" s="21"/>
      <c r="CA548" s="21"/>
      <c r="CB548" s="21"/>
      <c r="CC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CW548" s="21"/>
      <c r="CX548" s="21"/>
      <c r="CY548" s="21"/>
      <c r="CZ548" s="21"/>
      <c r="DA548" s="21"/>
      <c r="DB548" s="21"/>
      <c r="DC548" s="21"/>
      <c r="DD548" s="21"/>
      <c r="DE548" s="21"/>
      <c r="DF548" s="21"/>
      <c r="DG548" s="21"/>
      <c r="DH548" s="21"/>
      <c r="DI548" s="21"/>
      <c r="DJ548" s="21"/>
      <c r="DK548" s="21"/>
      <c r="DL548" s="21"/>
      <c r="DM548" s="21"/>
      <c r="DN548" s="21"/>
      <c r="DO548" s="21"/>
      <c r="DP548" s="21"/>
      <c r="DQ548" s="21"/>
      <c r="DR548" s="21"/>
      <c r="DS548" s="21"/>
      <c r="DT548" s="21"/>
      <c r="DU548" s="21"/>
      <c r="DV548" s="21"/>
    </row>
    <row r="549" spans="1:126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  <c r="BP549" s="21"/>
      <c r="BQ549" s="21"/>
      <c r="BR549" s="21"/>
      <c r="BS549" s="21"/>
      <c r="BT549" s="21"/>
      <c r="BU549" s="21"/>
      <c r="BV549" s="21"/>
      <c r="BW549" s="21"/>
      <c r="BX549" s="21"/>
      <c r="BY549" s="21"/>
      <c r="BZ549" s="21"/>
      <c r="CA549" s="21"/>
      <c r="CB549" s="21"/>
      <c r="CC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CW549" s="21"/>
      <c r="CX549" s="21"/>
      <c r="CY549" s="21"/>
      <c r="CZ549" s="21"/>
      <c r="DA549" s="21"/>
      <c r="DB549" s="21"/>
      <c r="DC549" s="21"/>
      <c r="DD549" s="21"/>
      <c r="DE549" s="21"/>
      <c r="DF549" s="21"/>
      <c r="DG549" s="21"/>
      <c r="DH549" s="21"/>
      <c r="DI549" s="21"/>
      <c r="DJ549" s="21"/>
      <c r="DK549" s="21"/>
      <c r="DL549" s="21"/>
      <c r="DM549" s="21"/>
      <c r="DN549" s="21"/>
      <c r="DO549" s="21"/>
      <c r="DP549" s="21"/>
      <c r="DQ549" s="21"/>
      <c r="DR549" s="21"/>
      <c r="DS549" s="21"/>
      <c r="DT549" s="21"/>
      <c r="DU549" s="21"/>
      <c r="DV549" s="21"/>
    </row>
    <row r="550" spans="1:126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CW550" s="21"/>
      <c r="CX550" s="21"/>
      <c r="CY550" s="21"/>
      <c r="CZ550" s="21"/>
      <c r="DA550" s="21"/>
      <c r="DB550" s="21"/>
      <c r="DC550" s="21"/>
      <c r="DD550" s="21"/>
      <c r="DE550" s="21"/>
      <c r="DF550" s="21"/>
      <c r="DG550" s="21"/>
      <c r="DH550" s="21"/>
      <c r="DI550" s="21"/>
      <c r="DJ550" s="21"/>
      <c r="DK550" s="21"/>
      <c r="DL550" s="21"/>
      <c r="DM550" s="21"/>
      <c r="DN550" s="21"/>
      <c r="DO550" s="21"/>
      <c r="DP550" s="21"/>
      <c r="DQ550" s="21"/>
      <c r="DR550" s="21"/>
      <c r="DS550" s="21"/>
      <c r="DT550" s="21"/>
      <c r="DU550" s="21"/>
      <c r="DV550" s="21"/>
    </row>
    <row r="551" spans="1:126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1"/>
      <c r="DH551" s="21"/>
      <c r="DI551" s="21"/>
      <c r="DJ551" s="21"/>
      <c r="DK551" s="21"/>
      <c r="DL551" s="21"/>
      <c r="DM551" s="21"/>
      <c r="DN551" s="21"/>
      <c r="DO551" s="21"/>
      <c r="DP551" s="21"/>
      <c r="DQ551" s="21"/>
      <c r="DR551" s="21"/>
      <c r="DS551" s="21"/>
      <c r="DT551" s="21"/>
      <c r="DU551" s="21"/>
      <c r="DV551" s="21"/>
    </row>
    <row r="552" spans="1:126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  <c r="BP552" s="21"/>
      <c r="BQ552" s="21"/>
      <c r="BR552" s="21"/>
      <c r="BS552" s="21"/>
      <c r="BT552" s="21"/>
      <c r="BU552" s="21"/>
      <c r="BV552" s="21"/>
      <c r="BW552" s="21"/>
      <c r="BX552" s="21"/>
      <c r="BY552" s="21"/>
      <c r="BZ552" s="21"/>
      <c r="CA552" s="21"/>
      <c r="CB552" s="21"/>
      <c r="CC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CW552" s="21"/>
      <c r="CX552" s="21"/>
      <c r="CY552" s="21"/>
      <c r="CZ552" s="21"/>
      <c r="DA552" s="21"/>
      <c r="DB552" s="21"/>
      <c r="DC552" s="21"/>
      <c r="DD552" s="21"/>
      <c r="DE552" s="21"/>
      <c r="DF552" s="21"/>
      <c r="DG552" s="21"/>
      <c r="DH552" s="21"/>
      <c r="DI552" s="21"/>
      <c r="DJ552" s="21"/>
      <c r="DK552" s="21"/>
      <c r="DL552" s="21"/>
      <c r="DM552" s="21"/>
      <c r="DN552" s="21"/>
      <c r="DO552" s="21"/>
      <c r="DP552" s="21"/>
      <c r="DQ552" s="21"/>
      <c r="DR552" s="21"/>
      <c r="DS552" s="21"/>
      <c r="DT552" s="21"/>
      <c r="DU552" s="21"/>
      <c r="DV552" s="21"/>
    </row>
    <row r="553" spans="1:126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  <c r="BP553" s="21"/>
      <c r="BQ553" s="21"/>
      <c r="BR553" s="21"/>
      <c r="BS553" s="21"/>
      <c r="BT553" s="21"/>
      <c r="BU553" s="21"/>
      <c r="BV553" s="21"/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CW553" s="21"/>
      <c r="CX553" s="21"/>
      <c r="CY553" s="21"/>
      <c r="CZ553" s="21"/>
      <c r="DA553" s="21"/>
      <c r="DB553" s="21"/>
      <c r="DC553" s="21"/>
      <c r="DD553" s="21"/>
      <c r="DE553" s="21"/>
      <c r="DF553" s="21"/>
      <c r="DG553" s="21"/>
      <c r="DH553" s="21"/>
      <c r="DI553" s="21"/>
      <c r="DJ553" s="21"/>
      <c r="DK553" s="21"/>
      <c r="DL553" s="21"/>
      <c r="DM553" s="21"/>
      <c r="DN553" s="21"/>
      <c r="DO553" s="21"/>
      <c r="DP553" s="21"/>
      <c r="DQ553" s="21"/>
      <c r="DR553" s="21"/>
      <c r="DS553" s="21"/>
      <c r="DT553" s="21"/>
      <c r="DU553" s="21"/>
      <c r="DV553" s="21"/>
    </row>
    <row r="554" spans="1:126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BP554" s="21"/>
      <c r="BQ554" s="21"/>
      <c r="BR554" s="21"/>
      <c r="BS554" s="21"/>
      <c r="BT554" s="21"/>
      <c r="BU554" s="21"/>
      <c r="BV554" s="21"/>
      <c r="BW554" s="21"/>
      <c r="BX554" s="21"/>
      <c r="BY554" s="21"/>
      <c r="BZ554" s="21"/>
      <c r="CA554" s="21"/>
      <c r="CB554" s="21"/>
      <c r="CC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CW554" s="21"/>
      <c r="CX554" s="21"/>
      <c r="CY554" s="21"/>
      <c r="CZ554" s="21"/>
      <c r="DA554" s="21"/>
      <c r="DB554" s="21"/>
      <c r="DC554" s="21"/>
      <c r="DD554" s="21"/>
      <c r="DE554" s="21"/>
      <c r="DF554" s="21"/>
      <c r="DG554" s="21"/>
      <c r="DH554" s="21"/>
      <c r="DI554" s="21"/>
      <c r="DJ554" s="21"/>
      <c r="DK554" s="21"/>
      <c r="DL554" s="21"/>
      <c r="DM554" s="21"/>
      <c r="DN554" s="21"/>
      <c r="DO554" s="21"/>
      <c r="DP554" s="21"/>
      <c r="DQ554" s="21"/>
      <c r="DR554" s="21"/>
      <c r="DS554" s="21"/>
      <c r="DT554" s="21"/>
      <c r="DU554" s="21"/>
      <c r="DV554" s="21"/>
    </row>
    <row r="555" spans="1:126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  <c r="BP555" s="21"/>
      <c r="BQ555" s="21"/>
      <c r="BR555" s="21"/>
      <c r="BS555" s="21"/>
      <c r="BT555" s="21"/>
      <c r="BU555" s="21"/>
      <c r="BV555" s="21"/>
      <c r="BW555" s="21"/>
      <c r="BX555" s="21"/>
      <c r="BY555" s="21"/>
      <c r="BZ555" s="21"/>
      <c r="CA555" s="21"/>
      <c r="CB555" s="21"/>
      <c r="CC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</row>
    <row r="556" spans="1:12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  <c r="BP556" s="21"/>
      <c r="BQ556" s="21"/>
      <c r="BR556" s="21"/>
      <c r="BS556" s="21"/>
      <c r="BT556" s="21"/>
      <c r="BU556" s="21"/>
      <c r="BV556" s="21"/>
      <c r="BW556" s="21"/>
      <c r="BX556" s="21"/>
      <c r="BY556" s="21"/>
      <c r="BZ556" s="21"/>
      <c r="CA556" s="21"/>
      <c r="CB556" s="21"/>
      <c r="CC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CW556" s="21"/>
      <c r="CX556" s="21"/>
      <c r="CY556" s="21"/>
      <c r="CZ556" s="21"/>
      <c r="DA556" s="21"/>
      <c r="DB556" s="21"/>
      <c r="DC556" s="21"/>
      <c r="DD556" s="21"/>
      <c r="DE556" s="21"/>
      <c r="DF556" s="21"/>
      <c r="DG556" s="21"/>
      <c r="DH556" s="21"/>
      <c r="DI556" s="21"/>
      <c r="DJ556" s="21"/>
      <c r="DK556" s="21"/>
      <c r="DL556" s="21"/>
      <c r="DM556" s="21"/>
      <c r="DN556" s="21"/>
      <c r="DO556" s="21"/>
      <c r="DP556" s="21"/>
      <c r="DQ556" s="21"/>
      <c r="DR556" s="21"/>
      <c r="DS556" s="21"/>
      <c r="DT556" s="21"/>
      <c r="DU556" s="21"/>
      <c r="DV556" s="21"/>
    </row>
    <row r="557" spans="1:126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  <c r="DB557" s="21"/>
      <c r="DC557" s="21"/>
      <c r="DD557" s="21"/>
      <c r="DE557" s="21"/>
      <c r="DF557" s="21"/>
      <c r="DG557" s="21"/>
      <c r="DH557" s="21"/>
      <c r="DI557" s="21"/>
      <c r="DJ557" s="21"/>
      <c r="DK557" s="21"/>
      <c r="DL557" s="21"/>
      <c r="DM557" s="21"/>
      <c r="DN557" s="21"/>
      <c r="DO557" s="21"/>
      <c r="DP557" s="21"/>
      <c r="DQ557" s="21"/>
      <c r="DR557" s="21"/>
      <c r="DS557" s="21"/>
      <c r="DT557" s="21"/>
      <c r="DU557" s="21"/>
      <c r="DV557" s="21"/>
    </row>
    <row r="558" spans="1:126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  <c r="BP558" s="21"/>
      <c r="BQ558" s="21"/>
      <c r="BR558" s="21"/>
      <c r="BS558" s="21"/>
      <c r="BT558" s="21"/>
      <c r="BU558" s="21"/>
      <c r="BV558" s="21"/>
      <c r="BW558" s="21"/>
      <c r="BX558" s="21"/>
      <c r="BY558" s="21"/>
      <c r="BZ558" s="21"/>
      <c r="CA558" s="21"/>
      <c r="CB558" s="21"/>
      <c r="CC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CW558" s="21"/>
      <c r="CX558" s="21"/>
      <c r="CY558" s="21"/>
      <c r="CZ558" s="21"/>
      <c r="DA558" s="21"/>
      <c r="DB558" s="21"/>
      <c r="DC558" s="21"/>
      <c r="DD558" s="21"/>
      <c r="DE558" s="21"/>
      <c r="DF558" s="21"/>
      <c r="DG558" s="21"/>
      <c r="DH558" s="21"/>
      <c r="DI558" s="21"/>
      <c r="DJ558" s="21"/>
      <c r="DK558" s="21"/>
      <c r="DL558" s="21"/>
      <c r="DM558" s="21"/>
      <c r="DN558" s="21"/>
      <c r="DO558" s="21"/>
      <c r="DP558" s="21"/>
      <c r="DQ558" s="21"/>
      <c r="DR558" s="21"/>
      <c r="DS558" s="21"/>
      <c r="DT558" s="21"/>
      <c r="DU558" s="21"/>
      <c r="DV558" s="21"/>
    </row>
    <row r="559" spans="1:126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BP559" s="21"/>
      <c r="BQ559" s="21"/>
      <c r="BR559" s="21"/>
      <c r="BS559" s="21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CW559" s="21"/>
      <c r="CX559" s="21"/>
      <c r="CY559" s="21"/>
      <c r="CZ559" s="21"/>
      <c r="DA559" s="21"/>
      <c r="DB559" s="21"/>
      <c r="DC559" s="21"/>
      <c r="DD559" s="21"/>
      <c r="DE559" s="21"/>
      <c r="DF559" s="21"/>
      <c r="DG559" s="21"/>
      <c r="DH559" s="21"/>
      <c r="DI559" s="21"/>
      <c r="DJ559" s="21"/>
      <c r="DK559" s="21"/>
      <c r="DL559" s="21"/>
      <c r="DM559" s="21"/>
      <c r="DN559" s="21"/>
      <c r="DO559" s="21"/>
      <c r="DP559" s="21"/>
      <c r="DQ559" s="21"/>
      <c r="DR559" s="21"/>
      <c r="DS559" s="21"/>
      <c r="DT559" s="21"/>
      <c r="DU559" s="21"/>
      <c r="DV559" s="21"/>
    </row>
    <row r="560" spans="1:126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  <c r="BP560" s="21"/>
      <c r="BQ560" s="21"/>
      <c r="BR560" s="21"/>
      <c r="BS560" s="21"/>
      <c r="BT560" s="21"/>
      <c r="BU560" s="21"/>
      <c r="BV560" s="21"/>
      <c r="BW560" s="21"/>
      <c r="BX560" s="21"/>
      <c r="BY560" s="21"/>
      <c r="BZ560" s="21"/>
      <c r="CA560" s="21"/>
      <c r="CB560" s="21"/>
      <c r="CC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CW560" s="21"/>
      <c r="CX560" s="21"/>
      <c r="CY560" s="21"/>
      <c r="CZ560" s="21"/>
      <c r="DA560" s="21"/>
      <c r="DB560" s="21"/>
      <c r="DC560" s="21"/>
      <c r="DD560" s="21"/>
      <c r="DE560" s="21"/>
      <c r="DF560" s="21"/>
      <c r="DG560" s="21"/>
      <c r="DH560" s="21"/>
      <c r="DI560" s="21"/>
      <c r="DJ560" s="21"/>
      <c r="DK560" s="21"/>
      <c r="DL560" s="21"/>
      <c r="DM560" s="21"/>
      <c r="DN560" s="21"/>
      <c r="DO560" s="21"/>
      <c r="DP560" s="21"/>
      <c r="DQ560" s="21"/>
      <c r="DR560" s="21"/>
      <c r="DS560" s="21"/>
      <c r="DT560" s="21"/>
      <c r="DU560" s="21"/>
      <c r="DV560" s="21"/>
    </row>
    <row r="561" spans="1:126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  <c r="BP561" s="21"/>
      <c r="BQ561" s="21"/>
      <c r="BR561" s="21"/>
      <c r="BS561" s="21"/>
      <c r="BT561" s="21"/>
      <c r="BU561" s="21"/>
      <c r="BV561" s="21"/>
      <c r="BW561" s="21"/>
      <c r="BX561" s="21"/>
      <c r="BY561" s="21"/>
      <c r="BZ561" s="21"/>
      <c r="CA561" s="21"/>
      <c r="CB561" s="21"/>
      <c r="CC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CW561" s="21"/>
      <c r="CX561" s="21"/>
      <c r="CY561" s="21"/>
      <c r="CZ561" s="21"/>
      <c r="DA561" s="21"/>
      <c r="DB561" s="21"/>
      <c r="DC561" s="21"/>
      <c r="DD561" s="21"/>
      <c r="DE561" s="21"/>
      <c r="DF561" s="21"/>
      <c r="DG561" s="21"/>
      <c r="DH561" s="21"/>
      <c r="DI561" s="21"/>
      <c r="DJ561" s="21"/>
      <c r="DK561" s="21"/>
      <c r="DL561" s="21"/>
      <c r="DM561" s="21"/>
      <c r="DN561" s="21"/>
      <c r="DO561" s="21"/>
      <c r="DP561" s="21"/>
      <c r="DQ561" s="21"/>
      <c r="DR561" s="21"/>
      <c r="DS561" s="21"/>
      <c r="DT561" s="21"/>
      <c r="DU561" s="21"/>
      <c r="DV561" s="21"/>
    </row>
    <row r="562" spans="1:126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BP562" s="21"/>
      <c r="BQ562" s="21"/>
      <c r="BR562" s="21"/>
      <c r="BS562" s="21"/>
      <c r="BT562" s="21"/>
      <c r="BU562" s="21"/>
      <c r="BV562" s="21"/>
      <c r="BW562" s="21"/>
      <c r="BX562" s="21"/>
      <c r="BY562" s="21"/>
      <c r="BZ562" s="21"/>
      <c r="CA562" s="21"/>
      <c r="CB562" s="21"/>
      <c r="CC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CW562" s="21"/>
      <c r="CX562" s="21"/>
      <c r="CY562" s="21"/>
      <c r="CZ562" s="21"/>
      <c r="DA562" s="21"/>
      <c r="DB562" s="21"/>
      <c r="DC562" s="21"/>
      <c r="DD562" s="21"/>
      <c r="DE562" s="21"/>
      <c r="DF562" s="21"/>
      <c r="DG562" s="21"/>
      <c r="DH562" s="21"/>
      <c r="DI562" s="21"/>
      <c r="DJ562" s="21"/>
      <c r="DK562" s="21"/>
      <c r="DL562" s="21"/>
      <c r="DM562" s="21"/>
      <c r="DN562" s="21"/>
      <c r="DO562" s="21"/>
      <c r="DP562" s="21"/>
      <c r="DQ562" s="21"/>
      <c r="DR562" s="21"/>
      <c r="DS562" s="21"/>
      <c r="DT562" s="21"/>
      <c r="DU562" s="21"/>
      <c r="DV562" s="21"/>
    </row>
    <row r="563" spans="1:126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  <c r="BP563" s="21"/>
      <c r="BQ563" s="21"/>
      <c r="BR563" s="21"/>
      <c r="BS563" s="21"/>
      <c r="BT563" s="21"/>
      <c r="BU563" s="21"/>
      <c r="BV563" s="21"/>
      <c r="BW563" s="21"/>
      <c r="BX563" s="21"/>
      <c r="BY563" s="21"/>
      <c r="BZ563" s="21"/>
      <c r="CA563" s="21"/>
      <c r="CB563" s="21"/>
      <c r="CC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CW563" s="21"/>
      <c r="CX563" s="21"/>
      <c r="CY563" s="21"/>
      <c r="CZ563" s="21"/>
      <c r="DA563" s="21"/>
      <c r="DB563" s="21"/>
      <c r="DC563" s="21"/>
      <c r="DD563" s="21"/>
      <c r="DE563" s="21"/>
      <c r="DF563" s="21"/>
      <c r="DG563" s="21"/>
      <c r="DH563" s="21"/>
      <c r="DI563" s="21"/>
      <c r="DJ563" s="21"/>
      <c r="DK563" s="21"/>
      <c r="DL563" s="21"/>
      <c r="DM563" s="21"/>
      <c r="DN563" s="21"/>
      <c r="DO563" s="21"/>
      <c r="DP563" s="21"/>
      <c r="DQ563" s="21"/>
      <c r="DR563" s="21"/>
      <c r="DS563" s="21"/>
      <c r="DT563" s="21"/>
      <c r="DU563" s="21"/>
      <c r="DV563" s="21"/>
    </row>
    <row r="564" spans="1:126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BP564" s="21"/>
      <c r="BQ564" s="21"/>
      <c r="BR564" s="21"/>
      <c r="BS564" s="21"/>
      <c r="BT564" s="21"/>
      <c r="BU564" s="21"/>
      <c r="BV564" s="21"/>
      <c r="BW564" s="21"/>
      <c r="BX564" s="21"/>
      <c r="BY564" s="21"/>
      <c r="BZ564" s="21"/>
      <c r="CA564" s="21"/>
      <c r="CB564" s="21"/>
      <c r="CC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CW564" s="21"/>
      <c r="CX564" s="21"/>
      <c r="CY564" s="21"/>
      <c r="CZ564" s="21"/>
      <c r="DA564" s="21"/>
      <c r="DB564" s="21"/>
      <c r="DC564" s="21"/>
      <c r="DD564" s="21"/>
      <c r="DE564" s="21"/>
      <c r="DF564" s="21"/>
      <c r="DG564" s="21"/>
      <c r="DH564" s="21"/>
      <c r="DI564" s="21"/>
      <c r="DJ564" s="21"/>
      <c r="DK564" s="21"/>
      <c r="DL564" s="21"/>
      <c r="DM564" s="21"/>
      <c r="DN564" s="21"/>
      <c r="DO564" s="21"/>
      <c r="DP564" s="21"/>
      <c r="DQ564" s="21"/>
      <c r="DR564" s="21"/>
      <c r="DS564" s="21"/>
      <c r="DT564" s="21"/>
      <c r="DU564" s="21"/>
      <c r="DV564" s="21"/>
    </row>
    <row r="565" spans="1:126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  <c r="BP565" s="21"/>
      <c r="BQ565" s="21"/>
      <c r="BR565" s="21"/>
      <c r="BS565" s="21"/>
      <c r="BT565" s="21"/>
      <c r="BU565" s="21"/>
      <c r="BV565" s="21"/>
      <c r="BW565" s="21"/>
      <c r="BX565" s="21"/>
      <c r="BY565" s="21"/>
      <c r="BZ565" s="21"/>
      <c r="CA565" s="21"/>
      <c r="CB565" s="21"/>
      <c r="CC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CW565" s="21"/>
      <c r="CX565" s="21"/>
      <c r="CY565" s="21"/>
      <c r="CZ565" s="21"/>
      <c r="DA565" s="21"/>
      <c r="DB565" s="21"/>
      <c r="DC565" s="21"/>
      <c r="DD565" s="21"/>
      <c r="DE565" s="21"/>
      <c r="DF565" s="21"/>
      <c r="DG565" s="21"/>
      <c r="DH565" s="21"/>
      <c r="DI565" s="21"/>
      <c r="DJ565" s="21"/>
      <c r="DK565" s="21"/>
      <c r="DL565" s="21"/>
      <c r="DM565" s="21"/>
      <c r="DN565" s="21"/>
      <c r="DO565" s="21"/>
      <c r="DP565" s="21"/>
      <c r="DQ565" s="21"/>
      <c r="DR565" s="21"/>
      <c r="DS565" s="21"/>
      <c r="DT565" s="21"/>
      <c r="DU565" s="21"/>
      <c r="DV565" s="21"/>
    </row>
    <row r="566" spans="1:12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1"/>
      <c r="BS566" s="21"/>
      <c r="BT566" s="21"/>
      <c r="BU566" s="21"/>
      <c r="BV566" s="21"/>
      <c r="BW566" s="21"/>
      <c r="BX566" s="21"/>
      <c r="BY566" s="21"/>
      <c r="BZ566" s="21"/>
      <c r="CA566" s="21"/>
      <c r="CB566" s="21"/>
      <c r="CC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CW566" s="21"/>
      <c r="CX566" s="21"/>
      <c r="CY566" s="21"/>
      <c r="CZ566" s="21"/>
      <c r="DA566" s="21"/>
      <c r="DB566" s="21"/>
      <c r="DC566" s="21"/>
      <c r="DD566" s="21"/>
      <c r="DE566" s="21"/>
      <c r="DF566" s="21"/>
      <c r="DG566" s="21"/>
      <c r="DH566" s="21"/>
      <c r="DI566" s="21"/>
      <c r="DJ566" s="21"/>
      <c r="DK566" s="21"/>
      <c r="DL566" s="21"/>
      <c r="DM566" s="21"/>
      <c r="DN566" s="21"/>
      <c r="DO566" s="21"/>
      <c r="DP566" s="21"/>
      <c r="DQ566" s="21"/>
      <c r="DR566" s="21"/>
      <c r="DS566" s="21"/>
      <c r="DT566" s="21"/>
      <c r="DU566" s="21"/>
      <c r="DV566" s="21"/>
    </row>
    <row r="567" spans="1:126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  <c r="BP567" s="21"/>
      <c r="BQ567" s="21"/>
      <c r="BR567" s="21"/>
      <c r="BS567" s="21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CW567" s="21"/>
      <c r="CX567" s="21"/>
      <c r="CY567" s="21"/>
      <c r="CZ567" s="21"/>
      <c r="DA567" s="21"/>
      <c r="DB567" s="21"/>
      <c r="DC567" s="21"/>
      <c r="DD567" s="21"/>
      <c r="DE567" s="21"/>
      <c r="DF567" s="21"/>
      <c r="DG567" s="21"/>
      <c r="DH567" s="21"/>
      <c r="DI567" s="21"/>
      <c r="DJ567" s="21"/>
      <c r="DK567" s="21"/>
      <c r="DL567" s="21"/>
      <c r="DM567" s="21"/>
      <c r="DN567" s="21"/>
      <c r="DO567" s="21"/>
      <c r="DP567" s="21"/>
      <c r="DQ567" s="21"/>
      <c r="DR567" s="21"/>
      <c r="DS567" s="21"/>
      <c r="DT567" s="21"/>
      <c r="DU567" s="21"/>
      <c r="DV567" s="21"/>
    </row>
    <row r="568" spans="1:126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  <c r="BP568" s="21"/>
      <c r="BQ568" s="21"/>
      <c r="BR568" s="21"/>
      <c r="BS568" s="21"/>
      <c r="BT568" s="21"/>
      <c r="BU568" s="21"/>
      <c r="BV568" s="21"/>
      <c r="BW568" s="21"/>
      <c r="BX568" s="21"/>
      <c r="BY568" s="21"/>
      <c r="BZ568" s="21"/>
      <c r="CA568" s="21"/>
      <c r="CB568" s="21"/>
      <c r="CC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</row>
    <row r="569" spans="1:126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CW569" s="21"/>
      <c r="CX569" s="21"/>
      <c r="CY569" s="21"/>
      <c r="CZ569" s="21"/>
      <c r="DA569" s="21"/>
      <c r="DB569" s="21"/>
      <c r="DC569" s="21"/>
      <c r="DD569" s="21"/>
      <c r="DE569" s="21"/>
      <c r="DF569" s="21"/>
      <c r="DG569" s="21"/>
      <c r="DH569" s="21"/>
      <c r="DI569" s="21"/>
      <c r="DJ569" s="21"/>
      <c r="DK569" s="21"/>
      <c r="DL569" s="21"/>
      <c r="DM569" s="21"/>
      <c r="DN569" s="21"/>
      <c r="DO569" s="21"/>
      <c r="DP569" s="21"/>
      <c r="DQ569" s="21"/>
      <c r="DR569" s="21"/>
      <c r="DS569" s="21"/>
      <c r="DT569" s="21"/>
      <c r="DU569" s="21"/>
      <c r="DV569" s="21"/>
    </row>
    <row r="570" spans="1:126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CW570" s="21"/>
      <c r="CX570" s="21"/>
      <c r="CY570" s="21"/>
      <c r="CZ570" s="21"/>
      <c r="DA570" s="21"/>
      <c r="DB570" s="21"/>
      <c r="DC570" s="21"/>
      <c r="DD570" s="21"/>
      <c r="DE570" s="21"/>
      <c r="DF570" s="21"/>
      <c r="DG570" s="21"/>
      <c r="DH570" s="21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</row>
    <row r="571" spans="1:126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</row>
    <row r="572" spans="1:126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BP572" s="21"/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  <c r="DB572" s="21"/>
      <c r="DC572" s="21"/>
      <c r="DD572" s="21"/>
      <c r="DE572" s="21"/>
      <c r="DF572" s="21"/>
      <c r="DG572" s="21"/>
      <c r="DH572" s="21"/>
      <c r="DI572" s="21"/>
      <c r="DJ572" s="21"/>
      <c r="DK572" s="21"/>
      <c r="DL572" s="21"/>
      <c r="DM572" s="21"/>
      <c r="DN572" s="21"/>
      <c r="DO572" s="21"/>
      <c r="DP572" s="21"/>
      <c r="DQ572" s="21"/>
      <c r="DR572" s="21"/>
      <c r="DS572" s="21"/>
      <c r="DT572" s="21"/>
      <c r="DU572" s="21"/>
      <c r="DV572" s="21"/>
    </row>
    <row r="573" spans="1:126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</row>
    <row r="574" spans="1:126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CW574" s="21"/>
      <c r="CX574" s="21"/>
      <c r="CY574" s="21"/>
      <c r="CZ574" s="21"/>
      <c r="DA574" s="21"/>
      <c r="DB574" s="21"/>
      <c r="DC574" s="21"/>
      <c r="DD574" s="21"/>
      <c r="DE574" s="21"/>
      <c r="DF574" s="21"/>
      <c r="DG574" s="21"/>
      <c r="DH574" s="21"/>
      <c r="DI574" s="21"/>
      <c r="DJ574" s="21"/>
      <c r="DK574" s="21"/>
      <c r="DL574" s="21"/>
      <c r="DM574" s="21"/>
      <c r="DN574" s="21"/>
      <c r="DO574" s="21"/>
      <c r="DP574" s="21"/>
      <c r="DQ574" s="21"/>
      <c r="DR574" s="21"/>
      <c r="DS574" s="21"/>
      <c r="DT574" s="21"/>
      <c r="DU574" s="21"/>
      <c r="DV574" s="21"/>
    </row>
    <row r="575" spans="1:126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CW575" s="21"/>
      <c r="CX575" s="21"/>
      <c r="CY575" s="21"/>
      <c r="CZ575" s="21"/>
      <c r="DA575" s="21"/>
      <c r="DB575" s="21"/>
      <c r="DC575" s="21"/>
      <c r="DD575" s="21"/>
      <c r="DE575" s="21"/>
      <c r="DF575" s="21"/>
      <c r="DG575" s="21"/>
      <c r="DH575" s="21"/>
      <c r="DI575" s="21"/>
      <c r="DJ575" s="21"/>
      <c r="DK575" s="21"/>
      <c r="DL575" s="21"/>
      <c r="DM575" s="21"/>
      <c r="DN575" s="21"/>
      <c r="DO575" s="21"/>
      <c r="DP575" s="21"/>
      <c r="DQ575" s="21"/>
      <c r="DR575" s="21"/>
      <c r="DS575" s="21"/>
      <c r="DT575" s="21"/>
      <c r="DU575" s="21"/>
      <c r="DV575" s="21"/>
    </row>
    <row r="576" spans="1:12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21"/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CW576" s="21"/>
      <c r="CX576" s="21"/>
      <c r="CY576" s="21"/>
      <c r="CZ576" s="21"/>
      <c r="DA576" s="21"/>
      <c r="DB576" s="21"/>
      <c r="DC576" s="21"/>
      <c r="DD576" s="21"/>
      <c r="DE576" s="21"/>
      <c r="DF576" s="21"/>
      <c r="DG576" s="21"/>
      <c r="DH576" s="21"/>
      <c r="DI576" s="21"/>
      <c r="DJ576" s="21"/>
      <c r="DK576" s="21"/>
      <c r="DL576" s="21"/>
      <c r="DM576" s="21"/>
      <c r="DN576" s="21"/>
      <c r="DO576" s="21"/>
      <c r="DP576" s="21"/>
      <c r="DQ576" s="21"/>
      <c r="DR576" s="21"/>
      <c r="DS576" s="21"/>
      <c r="DT576" s="21"/>
      <c r="DU576" s="21"/>
      <c r="DV576" s="21"/>
    </row>
    <row r="577" spans="1:126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  <c r="DB577" s="21"/>
      <c r="DC577" s="21"/>
      <c r="DD577" s="21"/>
      <c r="DE577" s="21"/>
      <c r="DF577" s="21"/>
      <c r="DG577" s="21"/>
      <c r="DH577" s="21"/>
      <c r="DI577" s="21"/>
      <c r="DJ577" s="21"/>
      <c r="DK577" s="21"/>
      <c r="DL577" s="21"/>
      <c r="DM577" s="21"/>
      <c r="DN577" s="21"/>
      <c r="DO577" s="21"/>
      <c r="DP577" s="21"/>
      <c r="DQ577" s="21"/>
      <c r="DR577" s="21"/>
      <c r="DS577" s="21"/>
      <c r="DT577" s="21"/>
      <c r="DU577" s="21"/>
      <c r="DV577" s="21"/>
    </row>
    <row r="578" spans="1:126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  <c r="BP578" s="21"/>
      <c r="BQ578" s="21"/>
      <c r="BR578" s="21"/>
      <c r="BS578" s="21"/>
      <c r="BT578" s="21"/>
      <c r="BU578" s="21"/>
      <c r="BV578" s="21"/>
      <c r="BW578" s="21"/>
      <c r="BX578" s="21"/>
      <c r="BY578" s="21"/>
      <c r="BZ578" s="21"/>
      <c r="CA578" s="21"/>
      <c r="CB578" s="21"/>
      <c r="CC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CW578" s="21"/>
      <c r="CX578" s="21"/>
      <c r="CY578" s="21"/>
      <c r="CZ578" s="21"/>
      <c r="DA578" s="21"/>
      <c r="DB578" s="21"/>
      <c r="DC578" s="21"/>
      <c r="DD578" s="21"/>
      <c r="DE578" s="21"/>
      <c r="DF578" s="21"/>
      <c r="DG578" s="21"/>
      <c r="DH578" s="21"/>
      <c r="DI578" s="21"/>
      <c r="DJ578" s="21"/>
      <c r="DK578" s="21"/>
      <c r="DL578" s="21"/>
      <c r="DM578" s="21"/>
      <c r="DN578" s="21"/>
      <c r="DO578" s="21"/>
      <c r="DP578" s="21"/>
      <c r="DQ578" s="21"/>
      <c r="DR578" s="21"/>
      <c r="DS578" s="21"/>
      <c r="DT578" s="21"/>
      <c r="DU578" s="21"/>
      <c r="DV578" s="21"/>
    </row>
    <row r="579" spans="1:126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  <c r="DB579" s="21"/>
      <c r="DC579" s="21"/>
      <c r="DD579" s="21"/>
      <c r="DE579" s="21"/>
      <c r="DF579" s="21"/>
      <c r="DG579" s="21"/>
      <c r="DH579" s="21"/>
      <c r="DI579" s="21"/>
      <c r="DJ579" s="21"/>
      <c r="DK579" s="21"/>
      <c r="DL579" s="21"/>
      <c r="DM579" s="21"/>
      <c r="DN579" s="21"/>
      <c r="DO579" s="21"/>
      <c r="DP579" s="21"/>
      <c r="DQ579" s="21"/>
      <c r="DR579" s="21"/>
      <c r="DS579" s="21"/>
      <c r="DT579" s="21"/>
      <c r="DU579" s="21"/>
      <c r="DV579" s="21"/>
    </row>
    <row r="580" spans="1:126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BP580" s="21"/>
      <c r="BQ580" s="21"/>
      <c r="BR580" s="21"/>
      <c r="BS580" s="21"/>
      <c r="BT580" s="21"/>
      <c r="BU580" s="21"/>
      <c r="BV580" s="21"/>
      <c r="BW580" s="21"/>
      <c r="BX580" s="21"/>
      <c r="BY580" s="21"/>
      <c r="BZ580" s="21"/>
      <c r="CA580" s="21"/>
      <c r="CB580" s="21"/>
      <c r="CC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CW580" s="21"/>
      <c r="CX580" s="21"/>
      <c r="CY580" s="21"/>
      <c r="CZ580" s="21"/>
      <c r="DA580" s="21"/>
      <c r="DB580" s="21"/>
      <c r="DC580" s="21"/>
      <c r="DD580" s="21"/>
      <c r="DE580" s="21"/>
      <c r="DF580" s="21"/>
      <c r="DG580" s="21"/>
      <c r="DH580" s="21"/>
      <c r="DI580" s="21"/>
      <c r="DJ580" s="21"/>
      <c r="DK580" s="21"/>
      <c r="DL580" s="21"/>
      <c r="DM580" s="21"/>
      <c r="DN580" s="21"/>
      <c r="DO580" s="21"/>
      <c r="DP580" s="21"/>
      <c r="DQ580" s="21"/>
      <c r="DR580" s="21"/>
      <c r="DS580" s="21"/>
      <c r="DT580" s="21"/>
      <c r="DU580" s="21"/>
      <c r="DV580" s="21"/>
    </row>
    <row r="581" spans="1:126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  <c r="BP581" s="21"/>
      <c r="BQ581" s="21"/>
      <c r="BR581" s="21"/>
      <c r="BS581" s="21"/>
      <c r="BT581" s="21"/>
      <c r="BU581" s="21"/>
      <c r="BV581" s="21"/>
      <c r="BW581" s="21"/>
      <c r="BX581" s="21"/>
      <c r="BY581" s="21"/>
      <c r="BZ581" s="21"/>
      <c r="CA581" s="21"/>
      <c r="CB581" s="21"/>
      <c r="CC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  <c r="DB581" s="21"/>
      <c r="DC581" s="21"/>
      <c r="DD581" s="21"/>
      <c r="DE581" s="21"/>
      <c r="DF581" s="21"/>
      <c r="DG581" s="21"/>
      <c r="DH581" s="21"/>
      <c r="DI581" s="21"/>
      <c r="DJ581" s="21"/>
      <c r="DK581" s="21"/>
      <c r="DL581" s="21"/>
      <c r="DM581" s="21"/>
      <c r="DN581" s="21"/>
      <c r="DO581" s="21"/>
      <c r="DP581" s="21"/>
      <c r="DQ581" s="21"/>
      <c r="DR581" s="21"/>
      <c r="DS581" s="21"/>
      <c r="DT581" s="21"/>
      <c r="DU581" s="21"/>
      <c r="DV581" s="21"/>
    </row>
    <row r="582" spans="1:126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  <c r="BP582" s="21"/>
      <c r="BQ582" s="21"/>
      <c r="BR582" s="21"/>
      <c r="BS582" s="21"/>
      <c r="BT582" s="21"/>
      <c r="BU582" s="21"/>
      <c r="BV582" s="21"/>
      <c r="BW582" s="21"/>
      <c r="BX582" s="21"/>
      <c r="BY582" s="21"/>
      <c r="BZ582" s="21"/>
      <c r="CA582" s="21"/>
      <c r="CB582" s="21"/>
      <c r="CC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CW582" s="21"/>
      <c r="CX582" s="21"/>
      <c r="CY582" s="21"/>
      <c r="CZ582" s="21"/>
      <c r="DA582" s="21"/>
      <c r="DB582" s="21"/>
      <c r="DC582" s="21"/>
      <c r="DD582" s="21"/>
      <c r="DE582" s="21"/>
      <c r="DF582" s="21"/>
      <c r="DG582" s="21"/>
      <c r="DH582" s="21"/>
      <c r="DI582" s="21"/>
      <c r="DJ582" s="21"/>
      <c r="DK582" s="21"/>
      <c r="DL582" s="21"/>
      <c r="DM582" s="21"/>
      <c r="DN582" s="21"/>
      <c r="DO582" s="21"/>
      <c r="DP582" s="21"/>
      <c r="DQ582" s="21"/>
      <c r="DR582" s="21"/>
      <c r="DS582" s="21"/>
      <c r="DT582" s="21"/>
      <c r="DU582" s="21"/>
      <c r="DV582" s="21"/>
    </row>
    <row r="583" spans="1:126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  <c r="BP583" s="21"/>
      <c r="BQ583" s="21"/>
      <c r="BR583" s="21"/>
      <c r="BS583" s="21"/>
      <c r="BT583" s="21"/>
      <c r="BU583" s="21"/>
      <c r="BV583" s="21"/>
      <c r="BW583" s="21"/>
      <c r="BX583" s="21"/>
      <c r="BY583" s="21"/>
      <c r="BZ583" s="21"/>
      <c r="CA583" s="21"/>
      <c r="CB583" s="21"/>
      <c r="CC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CW583" s="21"/>
      <c r="CX583" s="21"/>
      <c r="CY583" s="21"/>
      <c r="CZ583" s="21"/>
      <c r="DA583" s="21"/>
      <c r="DB583" s="21"/>
      <c r="DC583" s="21"/>
      <c r="DD583" s="21"/>
      <c r="DE583" s="21"/>
      <c r="DF583" s="21"/>
      <c r="DG583" s="21"/>
      <c r="DH583" s="21"/>
      <c r="DI583" s="21"/>
      <c r="DJ583" s="21"/>
      <c r="DK583" s="21"/>
      <c r="DL583" s="21"/>
      <c r="DM583" s="21"/>
      <c r="DN583" s="21"/>
      <c r="DO583" s="21"/>
      <c r="DP583" s="21"/>
      <c r="DQ583" s="21"/>
      <c r="DR583" s="21"/>
      <c r="DS583" s="21"/>
      <c r="DT583" s="21"/>
      <c r="DU583" s="21"/>
      <c r="DV583" s="21"/>
    </row>
    <row r="584" spans="1:126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  <c r="BP584" s="21"/>
      <c r="BQ584" s="21"/>
      <c r="BR584" s="21"/>
      <c r="BS584" s="21"/>
      <c r="BT584" s="21"/>
      <c r="BU584" s="21"/>
      <c r="BV584" s="21"/>
      <c r="BW584" s="21"/>
      <c r="BX584" s="21"/>
      <c r="BY584" s="21"/>
      <c r="BZ584" s="21"/>
      <c r="CA584" s="21"/>
      <c r="CB584" s="21"/>
      <c r="CC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CW584" s="21"/>
      <c r="CX584" s="21"/>
      <c r="CY584" s="21"/>
      <c r="CZ584" s="21"/>
      <c r="DA584" s="21"/>
      <c r="DB584" s="21"/>
      <c r="DC584" s="21"/>
      <c r="DD584" s="21"/>
      <c r="DE584" s="21"/>
      <c r="DF584" s="21"/>
      <c r="DG584" s="21"/>
      <c r="DH584" s="21"/>
      <c r="DI584" s="21"/>
      <c r="DJ584" s="21"/>
      <c r="DK584" s="21"/>
      <c r="DL584" s="21"/>
      <c r="DM584" s="21"/>
      <c r="DN584" s="21"/>
      <c r="DO584" s="21"/>
      <c r="DP584" s="21"/>
      <c r="DQ584" s="21"/>
      <c r="DR584" s="21"/>
      <c r="DS584" s="21"/>
      <c r="DT584" s="21"/>
      <c r="DU584" s="21"/>
      <c r="DV584" s="21"/>
    </row>
    <row r="585" spans="1:126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  <c r="BP585" s="21"/>
      <c r="BQ585" s="21"/>
      <c r="BR585" s="21"/>
      <c r="BS585" s="21"/>
      <c r="BT585" s="21"/>
      <c r="BU585" s="21"/>
      <c r="BV585" s="21"/>
      <c r="BW585" s="21"/>
      <c r="BX585" s="21"/>
      <c r="BY585" s="21"/>
      <c r="BZ585" s="21"/>
      <c r="CA585" s="21"/>
      <c r="CB585" s="21"/>
      <c r="CC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CW585" s="21"/>
      <c r="CX585" s="21"/>
      <c r="CY585" s="21"/>
      <c r="CZ585" s="21"/>
      <c r="DA585" s="21"/>
      <c r="DB585" s="21"/>
      <c r="DC585" s="21"/>
      <c r="DD585" s="21"/>
      <c r="DE585" s="21"/>
      <c r="DF585" s="21"/>
      <c r="DG585" s="21"/>
      <c r="DH585" s="21"/>
      <c r="DI585" s="21"/>
      <c r="DJ585" s="21"/>
      <c r="DK585" s="21"/>
      <c r="DL585" s="21"/>
      <c r="DM585" s="21"/>
      <c r="DN585" s="21"/>
      <c r="DO585" s="21"/>
      <c r="DP585" s="21"/>
      <c r="DQ585" s="21"/>
      <c r="DR585" s="21"/>
      <c r="DS585" s="21"/>
      <c r="DT585" s="21"/>
      <c r="DU585" s="21"/>
      <c r="DV585" s="21"/>
    </row>
    <row r="586" spans="1:12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  <c r="BP586" s="21"/>
      <c r="BQ586" s="21"/>
      <c r="BR586" s="21"/>
      <c r="BS586" s="21"/>
      <c r="BT586" s="21"/>
      <c r="BU586" s="21"/>
      <c r="BV586" s="21"/>
      <c r="BW586" s="21"/>
      <c r="BX586" s="21"/>
      <c r="BY586" s="21"/>
      <c r="BZ586" s="21"/>
      <c r="CA586" s="21"/>
      <c r="CB586" s="21"/>
      <c r="CC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CW586" s="21"/>
      <c r="CX586" s="21"/>
      <c r="CY586" s="21"/>
      <c r="CZ586" s="21"/>
      <c r="DA586" s="21"/>
      <c r="DB586" s="21"/>
      <c r="DC586" s="21"/>
      <c r="DD586" s="21"/>
      <c r="DE586" s="21"/>
      <c r="DF586" s="21"/>
      <c r="DG586" s="21"/>
      <c r="DH586" s="21"/>
      <c r="DI586" s="21"/>
      <c r="DJ586" s="21"/>
      <c r="DK586" s="21"/>
      <c r="DL586" s="21"/>
      <c r="DM586" s="21"/>
      <c r="DN586" s="21"/>
      <c r="DO586" s="21"/>
      <c r="DP586" s="21"/>
      <c r="DQ586" s="21"/>
      <c r="DR586" s="21"/>
      <c r="DS586" s="21"/>
      <c r="DT586" s="21"/>
      <c r="DU586" s="21"/>
      <c r="DV586" s="21"/>
    </row>
    <row r="587" spans="1:126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  <c r="BP587" s="21"/>
      <c r="BQ587" s="21"/>
      <c r="BR587" s="21"/>
      <c r="BS587" s="21"/>
      <c r="BT587" s="21"/>
      <c r="BU587" s="21"/>
      <c r="BV587" s="21"/>
      <c r="BW587" s="21"/>
      <c r="BX587" s="21"/>
      <c r="BY587" s="21"/>
      <c r="BZ587" s="21"/>
      <c r="CA587" s="21"/>
      <c r="CB587" s="21"/>
      <c r="CC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1"/>
      <c r="DH587" s="21"/>
      <c r="DI587" s="21"/>
      <c r="DJ587" s="21"/>
      <c r="DK587" s="21"/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</row>
    <row r="588" spans="1:126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CW588" s="21"/>
      <c r="CX588" s="21"/>
      <c r="CY588" s="21"/>
      <c r="CZ588" s="21"/>
      <c r="DA588" s="21"/>
      <c r="DB588" s="21"/>
      <c r="DC588" s="21"/>
      <c r="DD588" s="21"/>
      <c r="DE588" s="21"/>
      <c r="DF588" s="21"/>
      <c r="DG588" s="21"/>
      <c r="DH588" s="21"/>
      <c r="DI588" s="21"/>
      <c r="DJ588" s="21"/>
      <c r="DK588" s="21"/>
      <c r="DL588" s="21"/>
      <c r="DM588" s="21"/>
      <c r="DN588" s="21"/>
      <c r="DO588" s="21"/>
      <c r="DP588" s="21"/>
      <c r="DQ588" s="21"/>
      <c r="DR588" s="21"/>
      <c r="DS588" s="21"/>
      <c r="DT588" s="21"/>
      <c r="DU588" s="21"/>
      <c r="DV588" s="21"/>
    </row>
    <row r="589" spans="1:126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  <c r="BP589" s="21"/>
      <c r="BQ589" s="21"/>
      <c r="BR589" s="21"/>
      <c r="BS589" s="21"/>
      <c r="BT589" s="21"/>
      <c r="BU589" s="21"/>
      <c r="BV589" s="21"/>
      <c r="BW589" s="21"/>
      <c r="BX589" s="21"/>
      <c r="BY589" s="21"/>
      <c r="BZ589" s="21"/>
      <c r="CA589" s="21"/>
      <c r="CB589" s="21"/>
      <c r="CC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  <c r="DB589" s="21"/>
      <c r="DC589" s="21"/>
      <c r="DD589" s="21"/>
      <c r="DE589" s="21"/>
      <c r="DF589" s="21"/>
      <c r="DG589" s="21"/>
      <c r="DH589" s="21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</row>
    <row r="590" spans="1:126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1"/>
      <c r="BS590" s="21"/>
      <c r="BT590" s="21"/>
      <c r="BU590" s="21"/>
      <c r="BV590" s="21"/>
      <c r="BW590" s="21"/>
      <c r="BX590" s="21"/>
      <c r="BY590" s="21"/>
      <c r="BZ590" s="21"/>
      <c r="CA590" s="21"/>
      <c r="CB590" s="21"/>
      <c r="CC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  <c r="DB590" s="21"/>
      <c r="DC590" s="21"/>
      <c r="DD590" s="21"/>
      <c r="DE590" s="21"/>
      <c r="DF590" s="21"/>
      <c r="DG590" s="21"/>
      <c r="DH590" s="21"/>
      <c r="DI590" s="21"/>
      <c r="DJ590" s="21"/>
      <c r="DK590" s="21"/>
      <c r="DL590" s="21"/>
      <c r="DM590" s="21"/>
      <c r="DN590" s="21"/>
      <c r="DO590" s="21"/>
      <c r="DP590" s="21"/>
      <c r="DQ590" s="21"/>
      <c r="DR590" s="21"/>
      <c r="DS590" s="21"/>
      <c r="DT590" s="21"/>
      <c r="DU590" s="21"/>
      <c r="DV590" s="21"/>
    </row>
    <row r="591" spans="1:126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CW591" s="21"/>
      <c r="CX591" s="21"/>
      <c r="CY591" s="21"/>
      <c r="CZ591" s="21"/>
      <c r="DA591" s="21"/>
      <c r="DB591" s="21"/>
      <c r="DC591" s="21"/>
      <c r="DD591" s="21"/>
      <c r="DE591" s="21"/>
      <c r="DF591" s="21"/>
      <c r="DG591" s="21"/>
      <c r="DH591" s="21"/>
      <c r="DI591" s="21"/>
      <c r="DJ591" s="21"/>
      <c r="DK591" s="21"/>
      <c r="DL591" s="21"/>
      <c r="DM591" s="21"/>
      <c r="DN591" s="21"/>
      <c r="DO591" s="21"/>
      <c r="DP591" s="21"/>
      <c r="DQ591" s="21"/>
      <c r="DR591" s="21"/>
      <c r="DS591" s="21"/>
      <c r="DT591" s="21"/>
      <c r="DU591" s="21"/>
      <c r="DV591" s="21"/>
    </row>
    <row r="592" spans="1:126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BP592" s="21"/>
      <c r="BQ592" s="21"/>
      <c r="BR592" s="21"/>
      <c r="BS592" s="21"/>
      <c r="BT592" s="21"/>
      <c r="BU592" s="21"/>
      <c r="BV592" s="21"/>
      <c r="BW592" s="21"/>
      <c r="BX592" s="21"/>
      <c r="BY592" s="21"/>
      <c r="BZ592" s="21"/>
      <c r="CA592" s="21"/>
      <c r="CB592" s="21"/>
      <c r="CC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  <c r="DB592" s="21"/>
      <c r="DC592" s="21"/>
      <c r="DD592" s="21"/>
      <c r="DE592" s="21"/>
      <c r="DF592" s="21"/>
      <c r="DG592" s="21"/>
      <c r="DH592" s="21"/>
      <c r="DI592" s="21"/>
      <c r="DJ592" s="21"/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</row>
    <row r="593" spans="1:126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  <c r="BP593" s="21"/>
      <c r="BQ593" s="21"/>
      <c r="BR593" s="21"/>
      <c r="BS593" s="21"/>
      <c r="BT593" s="21"/>
      <c r="BU593" s="21"/>
      <c r="BV593" s="21"/>
      <c r="BW593" s="21"/>
      <c r="BX593" s="21"/>
      <c r="BY593" s="21"/>
      <c r="BZ593" s="21"/>
      <c r="CA593" s="21"/>
      <c r="CB593" s="21"/>
      <c r="CC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CW593" s="21"/>
      <c r="CX593" s="21"/>
      <c r="CY593" s="21"/>
      <c r="CZ593" s="21"/>
      <c r="DA593" s="21"/>
      <c r="DB593" s="21"/>
      <c r="DC593" s="21"/>
      <c r="DD593" s="21"/>
      <c r="DE593" s="21"/>
      <c r="DF593" s="21"/>
      <c r="DG593" s="21"/>
      <c r="DH593" s="21"/>
      <c r="DI593" s="21"/>
      <c r="DJ593" s="21"/>
      <c r="DK593" s="21"/>
      <c r="DL593" s="21"/>
      <c r="DM593" s="21"/>
      <c r="DN593" s="21"/>
      <c r="DO593" s="21"/>
      <c r="DP593" s="21"/>
      <c r="DQ593" s="21"/>
      <c r="DR593" s="21"/>
      <c r="DS593" s="21"/>
      <c r="DT593" s="21"/>
      <c r="DU593" s="21"/>
      <c r="DV593" s="21"/>
    </row>
    <row r="594" spans="1:126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BP594" s="21"/>
      <c r="BQ594" s="21"/>
      <c r="BR594" s="21"/>
      <c r="BS594" s="21"/>
      <c r="BT594" s="21"/>
      <c r="BU594" s="21"/>
      <c r="BV594" s="21"/>
      <c r="BW594" s="21"/>
      <c r="BX594" s="21"/>
      <c r="BY594" s="21"/>
      <c r="BZ594" s="21"/>
      <c r="CA594" s="21"/>
      <c r="CB594" s="21"/>
      <c r="CC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CW594" s="21"/>
      <c r="CX594" s="21"/>
      <c r="CY594" s="21"/>
      <c r="CZ594" s="21"/>
      <c r="DA594" s="21"/>
      <c r="DB594" s="21"/>
      <c r="DC594" s="21"/>
      <c r="DD594" s="21"/>
      <c r="DE594" s="21"/>
      <c r="DF594" s="21"/>
      <c r="DG594" s="21"/>
      <c r="DH594" s="21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</row>
    <row r="595" spans="1:126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CW595" s="21"/>
      <c r="CX595" s="21"/>
      <c r="CY595" s="21"/>
      <c r="CZ595" s="21"/>
      <c r="DA595" s="21"/>
      <c r="DB595" s="21"/>
      <c r="DC595" s="21"/>
      <c r="DD595" s="21"/>
      <c r="DE595" s="21"/>
      <c r="DF595" s="21"/>
      <c r="DG595" s="21"/>
      <c r="DH595" s="21"/>
      <c r="DI595" s="21"/>
      <c r="DJ595" s="21"/>
      <c r="DK595" s="21"/>
      <c r="DL595" s="21"/>
      <c r="DM595" s="21"/>
      <c r="DN595" s="21"/>
      <c r="DO595" s="21"/>
      <c r="DP595" s="21"/>
      <c r="DQ595" s="21"/>
      <c r="DR595" s="21"/>
      <c r="DS595" s="21"/>
      <c r="DT595" s="21"/>
      <c r="DU595" s="21"/>
      <c r="DV595" s="21"/>
    </row>
    <row r="596" spans="1:12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</row>
    <row r="597" spans="1:126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  <c r="DB597" s="21"/>
      <c r="DC597" s="21"/>
      <c r="DD597" s="21"/>
      <c r="DE597" s="21"/>
      <c r="DF597" s="21"/>
      <c r="DG597" s="21"/>
      <c r="DH597" s="21"/>
      <c r="DI597" s="21"/>
      <c r="DJ597" s="21"/>
      <c r="DK597" s="21"/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</row>
    <row r="598" spans="1:126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</row>
    <row r="599" spans="1:126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G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U599" s="21"/>
      <c r="DV599" s="21"/>
    </row>
    <row r="600" spans="1:126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CW600" s="21"/>
      <c r="CX600" s="21"/>
      <c r="CY600" s="21"/>
      <c r="CZ600" s="21"/>
      <c r="DA600" s="21"/>
      <c r="DB600" s="21"/>
      <c r="DC600" s="21"/>
      <c r="DD600" s="21"/>
      <c r="DE600" s="21"/>
      <c r="DF600" s="21"/>
      <c r="DG600" s="21"/>
      <c r="DH600" s="21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</row>
    <row r="601" spans="1:126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G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</row>
    <row r="602" spans="1:126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</row>
    <row r="603" spans="1:126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  <c r="DB603" s="21"/>
      <c r="DC603" s="21"/>
      <c r="DD603" s="21"/>
      <c r="DE603" s="21"/>
      <c r="DF603" s="21"/>
      <c r="DG603" s="21"/>
      <c r="DH603" s="21"/>
      <c r="DI603" s="21"/>
      <c r="DJ603" s="21"/>
      <c r="DK603" s="21"/>
      <c r="DL603" s="21"/>
      <c r="DM603" s="21"/>
      <c r="DN603" s="21"/>
      <c r="DO603" s="21"/>
      <c r="DP603" s="21"/>
      <c r="DQ603" s="21"/>
      <c r="DR603" s="21"/>
      <c r="DS603" s="21"/>
      <c r="DT603" s="21"/>
      <c r="DU603" s="21"/>
      <c r="DV603" s="21"/>
    </row>
    <row r="604" spans="1:126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CW604" s="21"/>
      <c r="CX604" s="21"/>
      <c r="CY604" s="21"/>
      <c r="CZ604" s="21"/>
      <c r="DA604" s="21"/>
      <c r="DB604" s="21"/>
      <c r="DC604" s="21"/>
      <c r="DD604" s="21"/>
      <c r="DE604" s="21"/>
      <c r="DF604" s="21"/>
      <c r="DG604" s="21"/>
      <c r="DH604" s="21"/>
      <c r="DI604" s="21"/>
      <c r="DJ604" s="21"/>
      <c r="DK604" s="21"/>
      <c r="DL604" s="21"/>
      <c r="DM604" s="21"/>
      <c r="DN604" s="21"/>
      <c r="DO604" s="21"/>
      <c r="DP604" s="21"/>
      <c r="DQ604" s="21"/>
      <c r="DR604" s="21"/>
      <c r="DS604" s="21"/>
      <c r="DT604" s="21"/>
      <c r="DU604" s="21"/>
      <c r="DV604" s="21"/>
    </row>
    <row r="605" spans="1:126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G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</row>
    <row r="606" spans="1:12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CW606" s="21"/>
      <c r="CX606" s="21"/>
      <c r="CY606" s="21"/>
      <c r="CZ606" s="21"/>
      <c r="DA606" s="21"/>
      <c r="DB606" s="21"/>
      <c r="DC606" s="21"/>
      <c r="DD606" s="21"/>
      <c r="DE606" s="21"/>
      <c r="DF606" s="21"/>
      <c r="DG606" s="21"/>
      <c r="DH606" s="21"/>
      <c r="DI606" s="21"/>
      <c r="DJ606" s="21"/>
      <c r="DK606" s="21"/>
      <c r="DL606" s="21"/>
      <c r="DM606" s="21"/>
      <c r="DN606" s="21"/>
      <c r="DO606" s="21"/>
      <c r="DP606" s="21"/>
      <c r="DQ606" s="21"/>
      <c r="DR606" s="21"/>
      <c r="DS606" s="21"/>
      <c r="DT606" s="21"/>
      <c r="DU606" s="21"/>
      <c r="DV606" s="21"/>
    </row>
    <row r="607" spans="1:126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  <c r="DB607" s="21"/>
      <c r="DC607" s="21"/>
      <c r="DD607" s="21"/>
      <c r="DE607" s="21"/>
      <c r="DF607" s="21"/>
      <c r="DG607" s="21"/>
      <c r="DH607" s="21"/>
      <c r="DI607" s="21"/>
      <c r="DJ607" s="21"/>
      <c r="DK607" s="21"/>
      <c r="DL607" s="21"/>
      <c r="DM607" s="21"/>
      <c r="DN607" s="21"/>
      <c r="DO607" s="21"/>
      <c r="DP607" s="21"/>
      <c r="DQ607" s="21"/>
      <c r="DR607" s="21"/>
      <c r="DS607" s="21"/>
      <c r="DT607" s="21"/>
      <c r="DU607" s="21"/>
      <c r="DV607" s="21"/>
    </row>
    <row r="608" spans="1:126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CW608" s="21"/>
      <c r="CX608" s="21"/>
      <c r="CY608" s="21"/>
      <c r="CZ608" s="21"/>
      <c r="DA608" s="21"/>
      <c r="DB608" s="21"/>
      <c r="DC608" s="21"/>
      <c r="DD608" s="21"/>
      <c r="DE608" s="21"/>
      <c r="DF608" s="21"/>
      <c r="DG608" s="21"/>
      <c r="DH608" s="21"/>
      <c r="DI608" s="21"/>
      <c r="DJ608" s="21"/>
      <c r="DK608" s="21"/>
      <c r="DL608" s="21"/>
      <c r="DM608" s="21"/>
      <c r="DN608" s="21"/>
      <c r="DO608" s="21"/>
      <c r="DP608" s="21"/>
      <c r="DQ608" s="21"/>
      <c r="DR608" s="21"/>
      <c r="DS608" s="21"/>
      <c r="DT608" s="21"/>
      <c r="DU608" s="21"/>
      <c r="DV608" s="21"/>
    </row>
    <row r="609" spans="1:126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G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U609" s="21"/>
      <c r="DV609" s="21"/>
    </row>
    <row r="610" spans="1:126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G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U610" s="21"/>
      <c r="DV610" s="21"/>
    </row>
    <row r="611" spans="1:126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  <c r="DB611" s="21"/>
      <c r="DC611" s="21"/>
      <c r="DD611" s="21"/>
      <c r="DE611" s="21"/>
      <c r="DF611" s="21"/>
      <c r="DG611" s="21"/>
      <c r="DH611" s="21"/>
      <c r="DI611" s="21"/>
      <c r="DJ611" s="21"/>
      <c r="DK611" s="21"/>
      <c r="DL611" s="21"/>
      <c r="DM611" s="21"/>
      <c r="DN611" s="21"/>
      <c r="DO611" s="21"/>
      <c r="DP611" s="21"/>
      <c r="DQ611" s="21"/>
      <c r="DR611" s="21"/>
      <c r="DS611" s="21"/>
      <c r="DT611" s="21"/>
      <c r="DU611" s="21"/>
      <c r="DV611" s="21"/>
    </row>
    <row r="612" spans="1:126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G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U612" s="21"/>
      <c r="DV612" s="21"/>
    </row>
    <row r="613" spans="1:126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CW613" s="21"/>
      <c r="CX613" s="21"/>
      <c r="CY613" s="21"/>
      <c r="CZ613" s="21"/>
      <c r="DA613" s="21"/>
      <c r="DB613" s="21"/>
      <c r="DC613" s="21"/>
      <c r="DD613" s="21"/>
      <c r="DE613" s="21"/>
      <c r="DF613" s="21"/>
      <c r="DG613" s="21"/>
      <c r="DH613" s="21"/>
      <c r="DI613" s="21"/>
      <c r="DJ613" s="21"/>
      <c r="DK613" s="21"/>
      <c r="DL613" s="21"/>
      <c r="DM613" s="21"/>
      <c r="DN613" s="21"/>
      <c r="DO613" s="21"/>
      <c r="DP613" s="21"/>
      <c r="DQ613" s="21"/>
      <c r="DR613" s="21"/>
      <c r="DS613" s="21"/>
      <c r="DT613" s="21"/>
      <c r="DU613" s="21"/>
      <c r="DV613" s="21"/>
    </row>
    <row r="614" spans="1:126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CW614" s="21"/>
      <c r="CX614" s="21"/>
      <c r="CY614" s="21"/>
      <c r="CZ614" s="21"/>
      <c r="DA614" s="21"/>
      <c r="DB614" s="21"/>
      <c r="DC614" s="21"/>
      <c r="DD614" s="21"/>
      <c r="DE614" s="21"/>
      <c r="DF614" s="21"/>
      <c r="DG614" s="21"/>
      <c r="DH614" s="21"/>
      <c r="DI614" s="21"/>
      <c r="DJ614" s="21"/>
      <c r="DK614" s="21"/>
      <c r="DL614" s="21"/>
      <c r="DM614" s="21"/>
      <c r="DN614" s="21"/>
      <c r="DO614" s="21"/>
      <c r="DP614" s="21"/>
      <c r="DQ614" s="21"/>
      <c r="DR614" s="21"/>
      <c r="DS614" s="21"/>
      <c r="DT614" s="21"/>
      <c r="DU614" s="21"/>
      <c r="DV614" s="21"/>
    </row>
    <row r="615" spans="1:126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CW615" s="21"/>
      <c r="CX615" s="21"/>
      <c r="CY615" s="21"/>
      <c r="CZ615" s="21"/>
      <c r="DA615" s="21"/>
      <c r="DB615" s="21"/>
      <c r="DC615" s="21"/>
      <c r="DD615" s="21"/>
      <c r="DE615" s="21"/>
      <c r="DF615" s="21"/>
      <c r="DG615" s="21"/>
      <c r="DH615" s="21"/>
      <c r="DI615" s="21"/>
      <c r="DJ615" s="21"/>
      <c r="DK615" s="21"/>
      <c r="DL615" s="21"/>
      <c r="DM615" s="21"/>
      <c r="DN615" s="21"/>
      <c r="DO615" s="21"/>
      <c r="DP615" s="21"/>
      <c r="DQ615" s="21"/>
      <c r="DR615" s="21"/>
      <c r="DS615" s="21"/>
      <c r="DT615" s="21"/>
      <c r="DU615" s="21"/>
      <c r="DV615" s="21"/>
    </row>
    <row r="616" spans="1:12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</row>
    <row r="617" spans="1:126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G617" s="21"/>
      <c r="DH617" s="21"/>
      <c r="DI617" s="21"/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U617" s="21"/>
      <c r="DV617" s="21"/>
    </row>
    <row r="618" spans="1:126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CW618" s="21"/>
      <c r="CX618" s="21"/>
      <c r="CY618" s="21"/>
      <c r="CZ618" s="21"/>
      <c r="DA618" s="21"/>
      <c r="DB618" s="21"/>
      <c r="DC618" s="21"/>
      <c r="DD618" s="21"/>
      <c r="DE618" s="21"/>
      <c r="DF618" s="21"/>
      <c r="DG618" s="21"/>
      <c r="DH618" s="21"/>
      <c r="DI618" s="21"/>
      <c r="DJ618" s="21"/>
      <c r="DK618" s="21"/>
      <c r="DL618" s="21"/>
      <c r="DM618" s="21"/>
      <c r="DN618" s="21"/>
      <c r="DO618" s="21"/>
      <c r="DP618" s="21"/>
      <c r="DQ618" s="21"/>
      <c r="DR618" s="21"/>
      <c r="DS618" s="21"/>
      <c r="DT618" s="21"/>
      <c r="DU618" s="21"/>
      <c r="DV618" s="21"/>
    </row>
    <row r="619" spans="1:126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</row>
    <row r="620" spans="1:126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G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U620" s="21"/>
      <c r="DV620" s="21"/>
    </row>
    <row r="621" spans="1:126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</row>
    <row r="622" spans="1:126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CW622" s="21"/>
      <c r="CX622" s="21"/>
      <c r="CY622" s="21"/>
      <c r="CZ622" s="21"/>
      <c r="DA622" s="21"/>
      <c r="DB622" s="21"/>
      <c r="DC622" s="21"/>
      <c r="DD622" s="21"/>
      <c r="DE622" s="21"/>
      <c r="DF622" s="21"/>
      <c r="DG622" s="21"/>
      <c r="DH622" s="21"/>
      <c r="DI622" s="21"/>
      <c r="DJ622" s="21"/>
      <c r="DK622" s="21"/>
      <c r="DL622" s="21"/>
      <c r="DM622" s="21"/>
      <c r="DN622" s="21"/>
      <c r="DO622" s="21"/>
      <c r="DP622" s="21"/>
      <c r="DQ622" s="21"/>
      <c r="DR622" s="21"/>
      <c r="DS622" s="21"/>
      <c r="DT622" s="21"/>
      <c r="DU622" s="21"/>
      <c r="DV622" s="21"/>
    </row>
    <row r="623" spans="1:126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/>
      <c r="DC623" s="21"/>
      <c r="DD623" s="21"/>
      <c r="DE623" s="21"/>
      <c r="DF623" s="21"/>
      <c r="DG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U623" s="21"/>
      <c r="DV623" s="21"/>
    </row>
    <row r="624" spans="1:126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  <c r="DB624" s="21"/>
      <c r="DC624" s="21"/>
      <c r="DD624" s="21"/>
      <c r="DE624" s="21"/>
      <c r="DF624" s="21"/>
      <c r="DG624" s="21"/>
      <c r="DH624" s="21"/>
      <c r="DI624" s="21"/>
      <c r="DJ624" s="21"/>
      <c r="DK624" s="21"/>
      <c r="DL624" s="21"/>
      <c r="DM624" s="21"/>
      <c r="DN624" s="21"/>
      <c r="DO624" s="21"/>
      <c r="DP624" s="21"/>
      <c r="DQ624" s="21"/>
      <c r="DR624" s="21"/>
      <c r="DS624" s="21"/>
      <c r="DT624" s="21"/>
      <c r="DU624" s="21"/>
      <c r="DV624" s="21"/>
    </row>
    <row r="625" spans="1:126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</row>
    <row r="626" spans="1:1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</row>
    <row r="627" spans="1:126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/>
      <c r="DC627" s="21"/>
      <c r="DD627" s="21"/>
      <c r="DE627" s="21"/>
      <c r="DF627" s="21"/>
      <c r="DG627" s="21"/>
      <c r="DH627" s="21"/>
      <c r="DI627" s="21"/>
      <c r="DJ627" s="21"/>
      <c r="DK627" s="21"/>
      <c r="DL627" s="21"/>
      <c r="DM627" s="21"/>
      <c r="DN627" s="21"/>
      <c r="DO627" s="21"/>
      <c r="DP627" s="21"/>
      <c r="DQ627" s="21"/>
      <c r="DR627" s="21"/>
      <c r="DS627" s="21"/>
      <c r="DT627" s="21"/>
      <c r="DU627" s="21"/>
      <c r="DV627" s="21"/>
    </row>
    <row r="628" spans="1:126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</row>
    <row r="629" spans="1:126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</row>
    <row r="630" spans="1:126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G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U630" s="21"/>
      <c r="DV630" s="21"/>
    </row>
    <row r="631" spans="1:126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/>
      <c r="DC631" s="21"/>
      <c r="DD631" s="21"/>
      <c r="DE631" s="21"/>
      <c r="DF631" s="21"/>
      <c r="DG631" s="21"/>
      <c r="DH631" s="21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U631" s="21"/>
      <c r="DV631" s="21"/>
    </row>
    <row r="632" spans="1:126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</row>
    <row r="633" spans="1:126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</row>
    <row r="634" spans="1:126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/>
      <c r="DC634" s="21"/>
      <c r="DD634" s="21"/>
      <c r="DE634" s="21"/>
      <c r="DF634" s="21"/>
      <c r="DG634" s="21"/>
      <c r="DH634" s="21"/>
      <c r="DI634" s="21"/>
      <c r="DJ634" s="21"/>
      <c r="DK634" s="21"/>
      <c r="DL634" s="21"/>
      <c r="DM634" s="21"/>
      <c r="DN634" s="21"/>
      <c r="DO634" s="21"/>
      <c r="DP634" s="21"/>
      <c r="DQ634" s="21"/>
      <c r="DR634" s="21"/>
      <c r="DS634" s="21"/>
      <c r="DT634" s="21"/>
      <c r="DU634" s="21"/>
      <c r="DV634" s="21"/>
    </row>
    <row r="635" spans="1:126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G635" s="21"/>
      <c r="DH635" s="21"/>
      <c r="DI635" s="21"/>
      <c r="DJ635" s="21"/>
      <c r="DK635" s="21"/>
      <c r="DL635" s="21"/>
      <c r="DM635" s="21"/>
      <c r="DN635" s="21"/>
      <c r="DO635" s="21"/>
      <c r="DP635" s="21"/>
      <c r="DQ635" s="21"/>
      <c r="DR635" s="21"/>
      <c r="DS635" s="21"/>
      <c r="DT635" s="21"/>
      <c r="DU635" s="21"/>
      <c r="DV635" s="21"/>
    </row>
    <row r="636" spans="1:12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CW636" s="21"/>
      <c r="CX636" s="21"/>
      <c r="CY636" s="21"/>
      <c r="CZ636" s="21"/>
      <c r="DA636" s="21"/>
      <c r="DB636" s="21"/>
      <c r="DC636" s="21"/>
      <c r="DD636" s="21"/>
      <c r="DE636" s="21"/>
      <c r="DF636" s="21"/>
      <c r="DG636" s="21"/>
      <c r="DH636" s="21"/>
      <c r="DI636" s="21"/>
      <c r="DJ636" s="21"/>
      <c r="DK636" s="21"/>
      <c r="DL636" s="21"/>
      <c r="DM636" s="21"/>
      <c r="DN636" s="21"/>
      <c r="DO636" s="21"/>
      <c r="DP636" s="21"/>
      <c r="DQ636" s="21"/>
      <c r="DR636" s="21"/>
      <c r="DS636" s="21"/>
      <c r="DT636" s="21"/>
      <c r="DU636" s="21"/>
      <c r="DV636" s="21"/>
    </row>
    <row r="637" spans="1:126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G637" s="21"/>
      <c r="DH637" s="21"/>
      <c r="DI637" s="21"/>
      <c r="DJ637" s="21"/>
      <c r="DK637" s="21"/>
      <c r="DL637" s="21"/>
      <c r="DM637" s="21"/>
      <c r="DN637" s="21"/>
      <c r="DO637" s="21"/>
      <c r="DP637" s="21"/>
      <c r="DQ637" s="21"/>
      <c r="DR637" s="21"/>
      <c r="DS637" s="21"/>
      <c r="DT637" s="21"/>
      <c r="DU637" s="21"/>
      <c r="DV637" s="21"/>
    </row>
    <row r="638" spans="1:126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</row>
    <row r="639" spans="1:126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/>
      <c r="DC639" s="21"/>
      <c r="DD639" s="21"/>
      <c r="DE639" s="21"/>
      <c r="DF639" s="21"/>
      <c r="DG639" s="21"/>
      <c r="DH639" s="21"/>
      <c r="DI639" s="21"/>
      <c r="DJ639" s="21"/>
      <c r="DK639" s="21"/>
      <c r="DL639" s="21"/>
      <c r="DM639" s="21"/>
      <c r="DN639" s="21"/>
      <c r="DO639" s="21"/>
      <c r="DP639" s="21"/>
      <c r="DQ639" s="21"/>
      <c r="DR639" s="21"/>
      <c r="DS639" s="21"/>
      <c r="DT639" s="21"/>
      <c r="DU639" s="21"/>
      <c r="DV639" s="21"/>
    </row>
    <row r="640" spans="1:126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</row>
    <row r="641" spans="1:126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CW641" s="21"/>
      <c r="CX641" s="21"/>
      <c r="CY641" s="21"/>
      <c r="CZ641" s="21"/>
      <c r="DA641" s="21"/>
      <c r="DB641" s="21"/>
      <c r="DC641" s="21"/>
      <c r="DD641" s="21"/>
      <c r="DE641" s="21"/>
      <c r="DF641" s="21"/>
      <c r="DG641" s="21"/>
      <c r="DH641" s="21"/>
      <c r="DI641" s="21"/>
      <c r="DJ641" s="21"/>
      <c r="DK641" s="21"/>
      <c r="DL641" s="21"/>
      <c r="DM641" s="21"/>
      <c r="DN641" s="21"/>
      <c r="DO641" s="21"/>
      <c r="DP641" s="21"/>
      <c r="DQ641" s="21"/>
      <c r="DR641" s="21"/>
      <c r="DS641" s="21"/>
      <c r="DT641" s="21"/>
      <c r="DU641" s="21"/>
      <c r="DV641" s="21"/>
    </row>
    <row r="642" spans="1:126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BP642" s="21"/>
      <c r="BQ642" s="21"/>
      <c r="BR642" s="21"/>
      <c r="BS642" s="21"/>
      <c r="BT642" s="21"/>
      <c r="BU642" s="21"/>
      <c r="BV642" s="21"/>
      <c r="BW642" s="21"/>
      <c r="BX642" s="21"/>
      <c r="BY642" s="21"/>
      <c r="BZ642" s="21"/>
      <c r="CA642" s="21"/>
      <c r="CB642" s="21"/>
      <c r="CC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CW642" s="21"/>
      <c r="CX642" s="21"/>
      <c r="CY642" s="21"/>
      <c r="CZ642" s="21"/>
      <c r="DA642" s="21"/>
      <c r="DB642" s="21"/>
      <c r="DC642" s="21"/>
      <c r="DD642" s="21"/>
      <c r="DE642" s="21"/>
      <c r="DF642" s="21"/>
      <c r="DG642" s="21"/>
      <c r="DH642" s="21"/>
      <c r="DI642" s="21"/>
      <c r="DJ642" s="21"/>
      <c r="DK642" s="21"/>
      <c r="DL642" s="21"/>
      <c r="DM642" s="21"/>
      <c r="DN642" s="21"/>
      <c r="DO642" s="21"/>
      <c r="DP642" s="21"/>
      <c r="DQ642" s="21"/>
      <c r="DR642" s="21"/>
      <c r="DS642" s="21"/>
      <c r="DT642" s="21"/>
      <c r="DU642" s="21"/>
      <c r="DV642" s="21"/>
    </row>
    <row r="643" spans="1:126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/>
      <c r="DC643" s="21"/>
      <c r="DD643" s="21"/>
      <c r="DE643" s="21"/>
      <c r="DF643" s="21"/>
      <c r="DG643" s="21"/>
      <c r="DH643" s="21"/>
      <c r="DI643" s="21"/>
      <c r="DJ643" s="21"/>
      <c r="DK643" s="21"/>
      <c r="DL643" s="21"/>
      <c r="DM643" s="21"/>
      <c r="DN643" s="21"/>
      <c r="DO643" s="21"/>
      <c r="DP643" s="21"/>
      <c r="DQ643" s="21"/>
      <c r="DR643" s="21"/>
      <c r="DS643" s="21"/>
      <c r="DT643" s="21"/>
      <c r="DU643" s="21"/>
      <c r="DV643" s="21"/>
    </row>
    <row r="644" spans="1:126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BP644" s="21"/>
      <c r="BQ644" s="21"/>
      <c r="BR644" s="21"/>
      <c r="BS644" s="21"/>
      <c r="BT644" s="21"/>
      <c r="BU644" s="21"/>
      <c r="BV644" s="21"/>
      <c r="BW644" s="21"/>
      <c r="BX644" s="21"/>
      <c r="BY644" s="21"/>
      <c r="BZ644" s="21"/>
      <c r="CA644" s="21"/>
      <c r="CB644" s="21"/>
      <c r="CC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CW644" s="21"/>
      <c r="CX644" s="21"/>
      <c r="CY644" s="21"/>
      <c r="CZ644" s="21"/>
      <c r="DA644" s="21"/>
      <c r="DB644" s="21"/>
      <c r="DC644" s="21"/>
      <c r="DD644" s="21"/>
      <c r="DE644" s="21"/>
      <c r="DF644" s="21"/>
      <c r="DG644" s="21"/>
      <c r="DH644" s="21"/>
      <c r="DI644" s="21"/>
      <c r="DJ644" s="21"/>
      <c r="DK644" s="21"/>
      <c r="DL644" s="21"/>
      <c r="DM644" s="21"/>
      <c r="DN644" s="21"/>
      <c r="DO644" s="21"/>
      <c r="DP644" s="21"/>
      <c r="DQ644" s="21"/>
      <c r="DR644" s="21"/>
      <c r="DS644" s="21"/>
      <c r="DT644" s="21"/>
      <c r="DU644" s="21"/>
      <c r="DV644" s="21"/>
    </row>
    <row r="645" spans="1:126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  <c r="DB645" s="21"/>
      <c r="DC645" s="21"/>
      <c r="DD645" s="21"/>
      <c r="DE645" s="21"/>
      <c r="DF645" s="21"/>
      <c r="DG645" s="21"/>
      <c r="DH645" s="21"/>
      <c r="DI645" s="21"/>
      <c r="DJ645" s="21"/>
      <c r="DK645" s="21"/>
      <c r="DL645" s="21"/>
      <c r="DM645" s="21"/>
      <c r="DN645" s="21"/>
      <c r="DO645" s="21"/>
      <c r="DP645" s="21"/>
      <c r="DQ645" s="21"/>
      <c r="DR645" s="21"/>
      <c r="DS645" s="21"/>
      <c r="DT645" s="21"/>
      <c r="DU645" s="21"/>
      <c r="DV645" s="21"/>
    </row>
    <row r="646" spans="1:12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BP646" s="21"/>
      <c r="BQ646" s="21"/>
      <c r="BR646" s="21"/>
      <c r="BS646" s="21"/>
      <c r="BT646" s="21"/>
      <c r="BU646" s="21"/>
      <c r="BV646" s="21"/>
      <c r="BW646" s="21"/>
      <c r="BX646" s="21"/>
      <c r="BY646" s="21"/>
      <c r="BZ646" s="21"/>
      <c r="CA646" s="21"/>
      <c r="CB646" s="21"/>
      <c r="CC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CW646" s="21"/>
      <c r="CX646" s="21"/>
      <c r="CY646" s="21"/>
      <c r="CZ646" s="21"/>
      <c r="DA646" s="21"/>
      <c r="DB646" s="21"/>
      <c r="DC646" s="21"/>
      <c r="DD646" s="21"/>
      <c r="DE646" s="21"/>
      <c r="DF646" s="21"/>
      <c r="DG646" s="21"/>
      <c r="DH646" s="21"/>
      <c r="DI646" s="21"/>
      <c r="DJ646" s="21"/>
      <c r="DK646" s="21"/>
      <c r="DL646" s="21"/>
      <c r="DM646" s="21"/>
      <c r="DN646" s="21"/>
      <c r="DO646" s="21"/>
      <c r="DP646" s="21"/>
      <c r="DQ646" s="21"/>
      <c r="DR646" s="21"/>
      <c r="DS646" s="21"/>
      <c r="DT646" s="21"/>
      <c r="DU646" s="21"/>
      <c r="DV646" s="21"/>
    </row>
    <row r="647" spans="1:126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/>
      <c r="DC647" s="21"/>
      <c r="DD647" s="21"/>
      <c r="DE647" s="21"/>
      <c r="DF647" s="21"/>
      <c r="DG647" s="21"/>
      <c r="DH647" s="21"/>
      <c r="DI647" s="21"/>
      <c r="DJ647" s="21"/>
      <c r="DK647" s="21"/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</row>
    <row r="648" spans="1:126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  <c r="DB648" s="21"/>
      <c r="DC648" s="21"/>
      <c r="DD648" s="21"/>
      <c r="DE648" s="21"/>
      <c r="DF648" s="21"/>
      <c r="DG648" s="21"/>
      <c r="DH648" s="21"/>
      <c r="DI648" s="21"/>
      <c r="DJ648" s="21"/>
      <c r="DK648" s="21"/>
      <c r="DL648" s="21"/>
      <c r="DM648" s="21"/>
      <c r="DN648" s="21"/>
      <c r="DO648" s="21"/>
      <c r="DP648" s="21"/>
      <c r="DQ648" s="21"/>
      <c r="DR648" s="21"/>
      <c r="DS648" s="21"/>
      <c r="DT648" s="21"/>
      <c r="DU648" s="21"/>
      <c r="DV648" s="21"/>
    </row>
    <row r="649" spans="1:126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/>
      <c r="DC649" s="21"/>
      <c r="DD649" s="21"/>
      <c r="DE649" s="21"/>
      <c r="DF649" s="21"/>
      <c r="DG649" s="21"/>
      <c r="DH649" s="21"/>
      <c r="DI649" s="21"/>
      <c r="DJ649" s="21"/>
      <c r="DK649" s="21"/>
      <c r="DL649" s="21"/>
      <c r="DM649" s="21"/>
      <c r="DN649" s="21"/>
      <c r="DO649" s="21"/>
      <c r="DP649" s="21"/>
      <c r="DQ649" s="21"/>
      <c r="DR649" s="21"/>
      <c r="DS649" s="21"/>
      <c r="DT649" s="21"/>
      <c r="DU649" s="21"/>
      <c r="DV649" s="21"/>
    </row>
    <row r="650" spans="1:126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/>
      <c r="DC650" s="21"/>
      <c r="DD650" s="21"/>
      <c r="DE650" s="21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</row>
    <row r="651" spans="1:126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</row>
    <row r="652" spans="1:126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1"/>
      <c r="BS652" s="21"/>
      <c r="BT652" s="21"/>
      <c r="BU652" s="21"/>
      <c r="BV652" s="21"/>
      <c r="BW652" s="21"/>
      <c r="BX652" s="21"/>
      <c r="BY652" s="21"/>
      <c r="BZ652" s="21"/>
      <c r="CA652" s="21"/>
      <c r="CB652" s="21"/>
      <c r="CC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CW652" s="21"/>
      <c r="CX652" s="21"/>
      <c r="CY652" s="21"/>
      <c r="CZ652" s="21"/>
      <c r="DA652" s="21"/>
      <c r="DB652" s="21"/>
      <c r="DC652" s="21"/>
      <c r="DD652" s="21"/>
      <c r="DE652" s="21"/>
      <c r="DF652" s="21"/>
      <c r="DG652" s="21"/>
      <c r="DH652" s="21"/>
      <c r="DI652" s="21"/>
      <c r="DJ652" s="21"/>
      <c r="DK652" s="21"/>
      <c r="DL652" s="21"/>
      <c r="DM652" s="21"/>
      <c r="DN652" s="21"/>
      <c r="DO652" s="21"/>
      <c r="DP652" s="21"/>
      <c r="DQ652" s="21"/>
      <c r="DR652" s="21"/>
      <c r="DS652" s="21"/>
      <c r="DT652" s="21"/>
      <c r="DU652" s="21"/>
      <c r="DV652" s="21"/>
    </row>
    <row r="653" spans="1:126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  <c r="DB653" s="21"/>
      <c r="DC653" s="21"/>
      <c r="DD653" s="21"/>
      <c r="DE653" s="21"/>
      <c r="DF653" s="21"/>
      <c r="DG653" s="21"/>
      <c r="DH653" s="21"/>
      <c r="DI653" s="21"/>
      <c r="DJ653" s="21"/>
      <c r="DK653" s="21"/>
      <c r="DL653" s="21"/>
      <c r="DM653" s="21"/>
      <c r="DN653" s="21"/>
      <c r="DO653" s="21"/>
      <c r="DP653" s="21"/>
      <c r="DQ653" s="21"/>
      <c r="DR653" s="21"/>
      <c r="DS653" s="21"/>
      <c r="DT653" s="21"/>
      <c r="DU653" s="21"/>
      <c r="DV653" s="21"/>
    </row>
    <row r="654" spans="1:126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BP654" s="21"/>
      <c r="BQ654" s="21"/>
      <c r="BR654" s="21"/>
      <c r="BS654" s="21"/>
      <c r="BT654" s="21"/>
      <c r="BU654" s="21"/>
      <c r="BV654" s="21"/>
      <c r="BW654" s="21"/>
      <c r="BX654" s="21"/>
      <c r="BY654" s="21"/>
      <c r="BZ654" s="21"/>
      <c r="CA654" s="21"/>
      <c r="CB654" s="21"/>
      <c r="CC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/>
      <c r="DC654" s="21"/>
      <c r="DD654" s="21"/>
      <c r="DE654" s="21"/>
      <c r="DF654" s="21"/>
      <c r="DG654" s="21"/>
      <c r="DH654" s="21"/>
      <c r="DI654" s="21"/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/>
      <c r="DU654" s="21"/>
      <c r="DV654" s="21"/>
    </row>
    <row r="655" spans="1:126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  <c r="DB655" s="21"/>
      <c r="DC655" s="21"/>
      <c r="DD655" s="21"/>
      <c r="DE655" s="21"/>
      <c r="DF655" s="21"/>
      <c r="DG655" s="21"/>
      <c r="DH655" s="21"/>
      <c r="DI655" s="21"/>
      <c r="DJ655" s="21"/>
      <c r="DK655" s="21"/>
      <c r="DL655" s="21"/>
      <c r="DM655" s="21"/>
      <c r="DN655" s="21"/>
      <c r="DO655" s="21"/>
      <c r="DP655" s="21"/>
      <c r="DQ655" s="21"/>
      <c r="DR655" s="21"/>
      <c r="DS655" s="21"/>
      <c r="DT655" s="21"/>
      <c r="DU655" s="21"/>
      <c r="DV655" s="21"/>
    </row>
    <row r="656" spans="1:12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21"/>
      <c r="BR656" s="21"/>
      <c r="BS656" s="21"/>
      <c r="BT656" s="21"/>
      <c r="BU656" s="21"/>
      <c r="BV656" s="21"/>
      <c r="BW656" s="21"/>
      <c r="BX656" s="21"/>
      <c r="BY656" s="21"/>
      <c r="BZ656" s="21"/>
      <c r="CA656" s="21"/>
      <c r="CB656" s="21"/>
      <c r="CC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  <c r="DB656" s="21"/>
      <c r="DC656" s="21"/>
      <c r="DD656" s="21"/>
      <c r="DE656" s="21"/>
      <c r="DF656" s="21"/>
      <c r="DG656" s="21"/>
      <c r="DH656" s="21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</row>
    <row r="657" spans="1:126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CW657" s="21"/>
      <c r="CX657" s="21"/>
      <c r="CY657" s="21"/>
      <c r="CZ657" s="21"/>
      <c r="DA657" s="21"/>
      <c r="DB657" s="21"/>
      <c r="DC657" s="21"/>
      <c r="DD657" s="21"/>
      <c r="DE657" s="21"/>
      <c r="DF657" s="21"/>
      <c r="DG657" s="21"/>
      <c r="DH657" s="21"/>
      <c r="DI657" s="21"/>
      <c r="DJ657" s="21"/>
      <c r="DK657" s="21"/>
      <c r="DL657" s="21"/>
      <c r="DM657" s="21"/>
      <c r="DN657" s="21"/>
      <c r="DO657" s="21"/>
      <c r="DP657" s="21"/>
      <c r="DQ657" s="21"/>
      <c r="DR657" s="21"/>
      <c r="DS657" s="21"/>
      <c r="DT657" s="21"/>
      <c r="DU657" s="21"/>
      <c r="DV657" s="21"/>
    </row>
    <row r="658" spans="1:126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BP658" s="21"/>
      <c r="BQ658" s="21"/>
      <c r="BR658" s="21"/>
      <c r="BS658" s="21"/>
      <c r="BT658" s="21"/>
      <c r="BU658" s="21"/>
      <c r="BV658" s="21"/>
      <c r="BW658" s="21"/>
      <c r="BX658" s="21"/>
      <c r="BY658" s="21"/>
      <c r="BZ658" s="21"/>
      <c r="CA658" s="21"/>
      <c r="CB658" s="21"/>
      <c r="CC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CW658" s="21"/>
      <c r="CX658" s="21"/>
      <c r="CY658" s="21"/>
      <c r="CZ658" s="21"/>
      <c r="DA658" s="21"/>
      <c r="DB658" s="21"/>
      <c r="DC658" s="21"/>
      <c r="DD658" s="21"/>
      <c r="DE658" s="21"/>
      <c r="DF658" s="21"/>
      <c r="DG658" s="21"/>
      <c r="DH658" s="21"/>
      <c r="DI658" s="21"/>
      <c r="DJ658" s="21"/>
      <c r="DK658" s="21"/>
      <c r="DL658" s="21"/>
      <c r="DM658" s="21"/>
      <c r="DN658" s="21"/>
      <c r="DO658" s="21"/>
      <c r="DP658" s="21"/>
      <c r="DQ658" s="21"/>
      <c r="DR658" s="21"/>
      <c r="DS658" s="21"/>
      <c r="DT658" s="21"/>
      <c r="DU658" s="21"/>
      <c r="DV658" s="21"/>
    </row>
    <row r="659" spans="1:126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CW659" s="21"/>
      <c r="CX659" s="21"/>
      <c r="CY659" s="21"/>
      <c r="CZ659" s="21"/>
      <c r="DA659" s="21"/>
      <c r="DB659" s="21"/>
      <c r="DC659" s="21"/>
      <c r="DD659" s="21"/>
      <c r="DE659" s="21"/>
      <c r="DF659" s="21"/>
      <c r="DG659" s="21"/>
      <c r="DH659" s="21"/>
      <c r="DI659" s="21"/>
      <c r="DJ659" s="21"/>
      <c r="DK659" s="21"/>
      <c r="DL659" s="21"/>
      <c r="DM659" s="21"/>
      <c r="DN659" s="21"/>
      <c r="DO659" s="21"/>
      <c r="DP659" s="21"/>
      <c r="DQ659" s="21"/>
      <c r="DR659" s="21"/>
      <c r="DS659" s="21"/>
      <c r="DT659" s="21"/>
      <c r="DU659" s="21"/>
      <c r="DV659" s="21"/>
    </row>
    <row r="660" spans="1:126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21"/>
      <c r="BR660" s="21"/>
      <c r="BS660" s="21"/>
      <c r="BT660" s="21"/>
      <c r="BU660" s="21"/>
      <c r="BV660" s="21"/>
      <c r="BW660" s="21"/>
      <c r="BX660" s="21"/>
      <c r="BY660" s="21"/>
      <c r="BZ660" s="21"/>
      <c r="CA660" s="21"/>
      <c r="CB660" s="21"/>
      <c r="CC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/>
      <c r="DC660" s="21"/>
      <c r="DD660" s="21"/>
      <c r="DE660" s="21"/>
      <c r="DF660" s="21"/>
      <c r="DG660" s="21"/>
      <c r="DH660" s="21"/>
      <c r="DI660" s="21"/>
      <c r="DJ660" s="21"/>
      <c r="DK660" s="21"/>
      <c r="DL660" s="21"/>
      <c r="DM660" s="21"/>
      <c r="DN660" s="21"/>
      <c r="DO660" s="21"/>
      <c r="DP660" s="21"/>
      <c r="DQ660" s="21"/>
      <c r="DR660" s="21"/>
      <c r="DS660" s="21"/>
      <c r="DT660" s="21"/>
      <c r="DU660" s="21"/>
      <c r="DV660" s="21"/>
    </row>
    <row r="661" spans="1:126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</row>
    <row r="662" spans="1:126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BP662" s="21"/>
      <c r="BQ662" s="21"/>
      <c r="BR662" s="21"/>
      <c r="BS662" s="21"/>
      <c r="BT662" s="21"/>
      <c r="BU662" s="21"/>
      <c r="BV662" s="21"/>
      <c r="BW662" s="21"/>
      <c r="BX662" s="21"/>
      <c r="BY662" s="21"/>
      <c r="BZ662" s="21"/>
      <c r="CA662" s="21"/>
      <c r="CB662" s="21"/>
      <c r="CC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CW662" s="21"/>
      <c r="CX662" s="21"/>
      <c r="CY662" s="21"/>
      <c r="CZ662" s="21"/>
      <c r="DA662" s="21"/>
      <c r="DB662" s="21"/>
      <c r="DC662" s="21"/>
      <c r="DD662" s="21"/>
      <c r="DE662" s="21"/>
      <c r="DF662" s="21"/>
      <c r="DG662" s="21"/>
      <c r="DH662" s="21"/>
      <c r="DI662" s="21"/>
      <c r="DJ662" s="21"/>
      <c r="DK662" s="21"/>
      <c r="DL662" s="21"/>
      <c r="DM662" s="21"/>
      <c r="DN662" s="21"/>
      <c r="DO662" s="21"/>
      <c r="DP662" s="21"/>
      <c r="DQ662" s="21"/>
      <c r="DR662" s="21"/>
      <c r="DS662" s="21"/>
      <c r="DT662" s="21"/>
      <c r="DU662" s="21"/>
      <c r="DV662" s="21"/>
    </row>
    <row r="663" spans="1:126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  <c r="DB663" s="21"/>
      <c r="DC663" s="21"/>
      <c r="DD663" s="21"/>
      <c r="DE663" s="21"/>
      <c r="DF663" s="21"/>
      <c r="DG663" s="21"/>
      <c r="DH663" s="21"/>
      <c r="DI663" s="21"/>
      <c r="DJ663" s="21"/>
      <c r="DK663" s="21"/>
      <c r="DL663" s="21"/>
      <c r="DM663" s="21"/>
      <c r="DN663" s="21"/>
      <c r="DO663" s="21"/>
      <c r="DP663" s="21"/>
      <c r="DQ663" s="21"/>
      <c r="DR663" s="21"/>
      <c r="DS663" s="21"/>
      <c r="DT663" s="21"/>
      <c r="DU663" s="21"/>
      <c r="DV663" s="21"/>
    </row>
    <row r="664" spans="1:126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BP664" s="21"/>
      <c r="BQ664" s="21"/>
      <c r="BR664" s="21"/>
      <c r="BS664" s="21"/>
      <c r="BT664" s="21"/>
      <c r="BU664" s="21"/>
      <c r="BV664" s="21"/>
      <c r="BW664" s="21"/>
      <c r="BX664" s="21"/>
      <c r="BY664" s="21"/>
      <c r="BZ664" s="21"/>
      <c r="CA664" s="21"/>
      <c r="CB664" s="21"/>
      <c r="CC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  <c r="DB664" s="21"/>
      <c r="DC664" s="21"/>
      <c r="DD664" s="21"/>
      <c r="DE664" s="21"/>
      <c r="DF664" s="21"/>
      <c r="DG664" s="21"/>
      <c r="DH664" s="21"/>
      <c r="DI664" s="21"/>
      <c r="DJ664" s="21"/>
      <c r="DK664" s="21"/>
      <c r="DL664" s="21"/>
      <c r="DM664" s="21"/>
      <c r="DN664" s="21"/>
      <c r="DO664" s="21"/>
      <c r="DP664" s="21"/>
      <c r="DQ664" s="21"/>
      <c r="DR664" s="21"/>
      <c r="DS664" s="21"/>
      <c r="DT664" s="21"/>
      <c r="DU664" s="21"/>
      <c r="DV664" s="21"/>
    </row>
    <row r="665" spans="1:126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CW665" s="21"/>
      <c r="CX665" s="21"/>
      <c r="CY665" s="21"/>
      <c r="CZ665" s="21"/>
      <c r="DA665" s="21"/>
      <c r="DB665" s="21"/>
      <c r="DC665" s="21"/>
      <c r="DD665" s="21"/>
      <c r="DE665" s="21"/>
      <c r="DF665" s="21"/>
      <c r="DG665" s="21"/>
      <c r="DH665" s="21"/>
      <c r="DI665" s="21"/>
      <c r="DJ665" s="21"/>
      <c r="DK665" s="21"/>
      <c r="DL665" s="21"/>
      <c r="DM665" s="21"/>
      <c r="DN665" s="21"/>
      <c r="DO665" s="21"/>
      <c r="DP665" s="21"/>
      <c r="DQ665" s="21"/>
      <c r="DR665" s="21"/>
      <c r="DS665" s="21"/>
      <c r="DT665" s="21"/>
      <c r="DU665" s="21"/>
      <c r="DV665" s="21"/>
    </row>
    <row r="666" spans="1:12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21"/>
      <c r="BR666" s="21"/>
      <c r="BS666" s="21"/>
      <c r="BT666" s="21"/>
      <c r="BU666" s="21"/>
      <c r="BV666" s="21"/>
      <c r="BW666" s="21"/>
      <c r="BX666" s="21"/>
      <c r="BY666" s="21"/>
      <c r="BZ666" s="21"/>
      <c r="CA666" s="21"/>
      <c r="CB666" s="21"/>
      <c r="CC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CW666" s="21"/>
      <c r="CX666" s="21"/>
      <c r="CY666" s="21"/>
      <c r="CZ666" s="21"/>
      <c r="DA666" s="21"/>
      <c r="DB666" s="21"/>
      <c r="DC666" s="21"/>
      <c r="DD666" s="21"/>
      <c r="DE666" s="21"/>
      <c r="DF666" s="21"/>
      <c r="DG666" s="21"/>
      <c r="DH666" s="21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</row>
    <row r="667" spans="1:126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</row>
    <row r="668" spans="1:126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/>
      <c r="DC668" s="21"/>
      <c r="DD668" s="21"/>
      <c r="DE668" s="21"/>
      <c r="DF668" s="21"/>
      <c r="DG668" s="21"/>
      <c r="DH668" s="21"/>
      <c r="DI668" s="21"/>
      <c r="DJ668" s="21"/>
      <c r="DK668" s="21"/>
      <c r="DL668" s="21"/>
      <c r="DM668" s="21"/>
      <c r="DN668" s="21"/>
      <c r="DO668" s="21"/>
      <c r="DP668" s="21"/>
      <c r="DQ668" s="21"/>
      <c r="DR668" s="21"/>
      <c r="DS668" s="21"/>
      <c r="DT668" s="21"/>
      <c r="DU668" s="21"/>
      <c r="DV668" s="21"/>
    </row>
    <row r="669" spans="1:126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  <c r="DB669" s="21"/>
      <c r="DC669" s="21"/>
      <c r="DD669" s="21"/>
      <c r="DE669" s="21"/>
      <c r="DF669" s="21"/>
      <c r="DG669" s="21"/>
      <c r="DH669" s="21"/>
      <c r="DI669" s="21"/>
      <c r="DJ669" s="21"/>
      <c r="DK669" s="21"/>
      <c r="DL669" s="21"/>
      <c r="DM669" s="21"/>
      <c r="DN669" s="21"/>
      <c r="DO669" s="21"/>
      <c r="DP669" s="21"/>
      <c r="DQ669" s="21"/>
      <c r="DR669" s="21"/>
      <c r="DS669" s="21"/>
      <c r="DT669" s="21"/>
      <c r="DU669" s="21"/>
      <c r="DV669" s="21"/>
    </row>
    <row r="670" spans="1:126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1"/>
      <c r="BS670" s="21"/>
      <c r="BT670" s="21"/>
      <c r="BU670" s="21"/>
      <c r="BV670" s="21"/>
      <c r="BW670" s="21"/>
      <c r="BX670" s="21"/>
      <c r="BY670" s="21"/>
      <c r="BZ670" s="21"/>
      <c r="CA670" s="21"/>
      <c r="CB670" s="21"/>
      <c r="CC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CW670" s="21"/>
      <c r="CX670" s="21"/>
      <c r="CY670" s="21"/>
      <c r="CZ670" s="21"/>
      <c r="DA670" s="21"/>
      <c r="DB670" s="21"/>
      <c r="DC670" s="21"/>
      <c r="DD670" s="21"/>
      <c r="DE670" s="21"/>
      <c r="DF670" s="21"/>
      <c r="DG670" s="21"/>
      <c r="DH670" s="21"/>
      <c r="DI670" s="21"/>
      <c r="DJ670" s="21"/>
      <c r="DK670" s="21"/>
      <c r="DL670" s="21"/>
      <c r="DM670" s="21"/>
      <c r="DN670" s="21"/>
      <c r="DO670" s="21"/>
      <c r="DP670" s="21"/>
      <c r="DQ670" s="21"/>
      <c r="DR670" s="21"/>
      <c r="DS670" s="21"/>
      <c r="DT670" s="21"/>
      <c r="DU670" s="21"/>
      <c r="DV670" s="21"/>
    </row>
    <row r="671" spans="1:126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</row>
    <row r="672" spans="1:126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CW672" s="21"/>
      <c r="CX672" s="21"/>
      <c r="CY672" s="21"/>
      <c r="CZ672" s="21"/>
      <c r="DA672" s="21"/>
      <c r="DB672" s="21"/>
      <c r="DC672" s="21"/>
      <c r="DD672" s="21"/>
      <c r="DE672" s="21"/>
      <c r="DF672" s="21"/>
      <c r="DG672" s="21"/>
      <c r="DH672" s="21"/>
      <c r="DI672" s="21"/>
      <c r="DJ672" s="21"/>
      <c r="DK672" s="21"/>
      <c r="DL672" s="21"/>
      <c r="DM672" s="21"/>
      <c r="DN672" s="21"/>
      <c r="DO672" s="21"/>
      <c r="DP672" s="21"/>
      <c r="DQ672" s="21"/>
      <c r="DR672" s="21"/>
      <c r="DS672" s="21"/>
      <c r="DT672" s="21"/>
      <c r="DU672" s="21"/>
      <c r="DV672" s="21"/>
    </row>
    <row r="673" spans="1:126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CW673" s="21"/>
      <c r="CX673" s="21"/>
      <c r="CY673" s="21"/>
      <c r="CZ673" s="21"/>
      <c r="DA673" s="21"/>
      <c r="DB673" s="21"/>
      <c r="DC673" s="21"/>
      <c r="DD673" s="21"/>
      <c r="DE673" s="21"/>
      <c r="DF673" s="21"/>
      <c r="DG673" s="21"/>
      <c r="DH673" s="21"/>
      <c r="DI673" s="21"/>
      <c r="DJ673" s="21"/>
      <c r="DK673" s="21"/>
      <c r="DL673" s="21"/>
      <c r="DM673" s="21"/>
      <c r="DN673" s="21"/>
      <c r="DO673" s="21"/>
      <c r="DP673" s="21"/>
      <c r="DQ673" s="21"/>
      <c r="DR673" s="21"/>
      <c r="DS673" s="21"/>
      <c r="DT673" s="21"/>
      <c r="DU673" s="21"/>
      <c r="DV673" s="21"/>
    </row>
    <row r="674" spans="1:126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/>
      <c r="DC674" s="21"/>
      <c r="DD674" s="21"/>
      <c r="DE674" s="21"/>
      <c r="DF674" s="21"/>
      <c r="DG674" s="21"/>
      <c r="DH674" s="21"/>
      <c r="DI674" s="21"/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/>
      <c r="DU674" s="21"/>
      <c r="DV674" s="21"/>
    </row>
    <row r="675" spans="1:126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/>
      <c r="DC675" s="21"/>
      <c r="DD675" s="21"/>
      <c r="DE675" s="21"/>
      <c r="DF675" s="21"/>
      <c r="DG675" s="21"/>
      <c r="DH675" s="21"/>
      <c r="DI675" s="21"/>
      <c r="DJ675" s="21"/>
      <c r="DK675" s="21"/>
      <c r="DL675" s="21"/>
      <c r="DM675" s="21"/>
      <c r="DN675" s="21"/>
      <c r="DO675" s="21"/>
      <c r="DP675" s="21"/>
      <c r="DQ675" s="21"/>
      <c r="DR675" s="21"/>
      <c r="DS675" s="21"/>
      <c r="DT675" s="21"/>
      <c r="DU675" s="21"/>
      <c r="DV675" s="21"/>
    </row>
    <row r="676" spans="1:12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CW676" s="21"/>
      <c r="CX676" s="21"/>
      <c r="CY676" s="21"/>
      <c r="CZ676" s="21"/>
      <c r="DA676" s="21"/>
      <c r="DB676" s="21"/>
      <c r="DC676" s="21"/>
      <c r="DD676" s="21"/>
      <c r="DE676" s="21"/>
      <c r="DF676" s="21"/>
      <c r="DG676" s="21"/>
      <c r="DH676" s="21"/>
      <c r="DI676" s="21"/>
      <c r="DJ676" s="21"/>
      <c r="DK676" s="21"/>
      <c r="DL676" s="21"/>
      <c r="DM676" s="21"/>
      <c r="DN676" s="21"/>
      <c r="DO676" s="21"/>
      <c r="DP676" s="21"/>
      <c r="DQ676" s="21"/>
      <c r="DR676" s="21"/>
      <c r="DS676" s="21"/>
      <c r="DT676" s="21"/>
      <c r="DU676" s="21"/>
      <c r="DV676" s="21"/>
    </row>
    <row r="677" spans="1:126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CW677" s="21"/>
      <c r="CX677" s="21"/>
      <c r="CY677" s="21"/>
      <c r="CZ677" s="21"/>
      <c r="DA677" s="21"/>
      <c r="DB677" s="21"/>
      <c r="DC677" s="21"/>
      <c r="DD677" s="21"/>
      <c r="DE677" s="21"/>
      <c r="DF677" s="21"/>
      <c r="DG677" s="21"/>
      <c r="DH677" s="21"/>
      <c r="DI677" s="21"/>
      <c r="DJ677" s="21"/>
      <c r="DK677" s="21"/>
      <c r="DL677" s="21"/>
      <c r="DM677" s="21"/>
      <c r="DN677" s="21"/>
      <c r="DO677" s="21"/>
      <c r="DP677" s="21"/>
      <c r="DQ677" s="21"/>
      <c r="DR677" s="21"/>
      <c r="DS677" s="21"/>
      <c r="DT677" s="21"/>
      <c r="DU677" s="21"/>
      <c r="DV677" s="21"/>
    </row>
    <row r="678" spans="1:126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CW678" s="21"/>
      <c r="CX678" s="21"/>
      <c r="CY678" s="21"/>
      <c r="CZ678" s="21"/>
      <c r="DA678" s="21"/>
      <c r="DB678" s="21"/>
      <c r="DC678" s="21"/>
      <c r="DD678" s="21"/>
      <c r="DE678" s="21"/>
      <c r="DF678" s="21"/>
      <c r="DG678" s="21"/>
      <c r="DH678" s="21"/>
      <c r="DI678" s="21"/>
      <c r="DJ678" s="21"/>
      <c r="DK678" s="21"/>
      <c r="DL678" s="21"/>
      <c r="DM678" s="21"/>
      <c r="DN678" s="21"/>
      <c r="DO678" s="21"/>
      <c r="DP678" s="21"/>
      <c r="DQ678" s="21"/>
      <c r="DR678" s="21"/>
      <c r="DS678" s="21"/>
      <c r="DT678" s="21"/>
      <c r="DU678" s="21"/>
      <c r="DV678" s="21"/>
    </row>
    <row r="679" spans="1:126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CW679" s="21"/>
      <c r="CX679" s="21"/>
      <c r="CY679" s="21"/>
      <c r="CZ679" s="21"/>
      <c r="DA679" s="21"/>
      <c r="DB679" s="21"/>
      <c r="DC679" s="21"/>
      <c r="DD679" s="21"/>
      <c r="DE679" s="21"/>
      <c r="DF679" s="21"/>
      <c r="DG679" s="21"/>
      <c r="DH679" s="21"/>
      <c r="DI679" s="21"/>
      <c r="DJ679" s="21"/>
      <c r="DK679" s="21"/>
      <c r="DL679" s="21"/>
      <c r="DM679" s="21"/>
      <c r="DN679" s="21"/>
      <c r="DO679" s="21"/>
      <c r="DP679" s="21"/>
      <c r="DQ679" s="21"/>
      <c r="DR679" s="21"/>
      <c r="DS679" s="21"/>
      <c r="DT679" s="21"/>
      <c r="DU679" s="21"/>
      <c r="DV679" s="21"/>
    </row>
    <row r="680" spans="1:126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CW680" s="21"/>
      <c r="CX680" s="21"/>
      <c r="CY680" s="21"/>
      <c r="CZ680" s="21"/>
      <c r="DA680" s="21"/>
      <c r="DB680" s="21"/>
      <c r="DC680" s="21"/>
      <c r="DD680" s="21"/>
      <c r="DE680" s="21"/>
      <c r="DF680" s="21"/>
      <c r="DG680" s="21"/>
      <c r="DH680" s="21"/>
      <c r="DI680" s="21"/>
      <c r="DJ680" s="21"/>
      <c r="DK680" s="21"/>
      <c r="DL680" s="21"/>
      <c r="DM680" s="21"/>
      <c r="DN680" s="21"/>
      <c r="DO680" s="21"/>
      <c r="DP680" s="21"/>
      <c r="DQ680" s="21"/>
      <c r="DR680" s="21"/>
      <c r="DS680" s="21"/>
      <c r="DT680" s="21"/>
      <c r="DU680" s="21"/>
      <c r="DV680" s="21"/>
    </row>
    <row r="681" spans="1:126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/>
      <c r="DC681" s="21"/>
      <c r="DD681" s="21"/>
      <c r="DE681" s="21"/>
      <c r="DF681" s="21"/>
      <c r="DG681" s="21"/>
      <c r="DH681" s="21"/>
      <c r="DI681" s="21"/>
      <c r="DJ681" s="21"/>
      <c r="DK681" s="21"/>
      <c r="DL681" s="21"/>
      <c r="DM681" s="21"/>
      <c r="DN681" s="21"/>
      <c r="DO681" s="21"/>
      <c r="DP681" s="21"/>
      <c r="DQ681" s="21"/>
      <c r="DR681" s="21"/>
      <c r="DS681" s="21"/>
      <c r="DT681" s="21"/>
      <c r="DU681" s="21"/>
      <c r="DV681" s="21"/>
    </row>
    <row r="682" spans="1:126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CW682" s="21"/>
      <c r="CX682" s="21"/>
      <c r="CY682" s="21"/>
      <c r="CZ682" s="21"/>
      <c r="DA682" s="21"/>
      <c r="DB682" s="21"/>
      <c r="DC682" s="21"/>
      <c r="DD682" s="21"/>
      <c r="DE682" s="21"/>
      <c r="DF682" s="21"/>
      <c r="DG682" s="21"/>
      <c r="DH682" s="21"/>
      <c r="DI682" s="21"/>
      <c r="DJ682" s="21"/>
      <c r="DK682" s="21"/>
      <c r="DL682" s="21"/>
      <c r="DM682" s="21"/>
      <c r="DN682" s="21"/>
      <c r="DO682" s="21"/>
      <c r="DP682" s="21"/>
      <c r="DQ682" s="21"/>
      <c r="DR682" s="21"/>
      <c r="DS682" s="21"/>
      <c r="DT682" s="21"/>
      <c r="DU682" s="21"/>
      <c r="DV682" s="21"/>
    </row>
    <row r="683" spans="1:126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  <c r="DB683" s="21"/>
      <c r="DC683" s="21"/>
      <c r="DD683" s="21"/>
      <c r="DE683" s="21"/>
      <c r="DF683" s="21"/>
      <c r="DG683" s="21"/>
      <c r="DH683" s="21"/>
      <c r="DI683" s="21"/>
      <c r="DJ683" s="21"/>
      <c r="DK683" s="21"/>
      <c r="DL683" s="21"/>
      <c r="DM683" s="21"/>
      <c r="DN683" s="21"/>
      <c r="DO683" s="21"/>
      <c r="DP683" s="21"/>
      <c r="DQ683" s="21"/>
      <c r="DR683" s="21"/>
      <c r="DS683" s="21"/>
      <c r="DT683" s="21"/>
      <c r="DU683" s="21"/>
      <c r="DV683" s="21"/>
    </row>
    <row r="684" spans="1:126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CW684" s="21"/>
      <c r="CX684" s="21"/>
      <c r="CY684" s="21"/>
      <c r="CZ684" s="21"/>
      <c r="DA684" s="21"/>
      <c r="DB684" s="21"/>
      <c r="DC684" s="21"/>
      <c r="DD684" s="21"/>
      <c r="DE684" s="21"/>
      <c r="DF684" s="21"/>
      <c r="DG684" s="21"/>
      <c r="DH684" s="21"/>
      <c r="DI684" s="21"/>
      <c r="DJ684" s="21"/>
      <c r="DK684" s="21"/>
      <c r="DL684" s="21"/>
      <c r="DM684" s="21"/>
      <c r="DN684" s="21"/>
      <c r="DO684" s="21"/>
      <c r="DP684" s="21"/>
      <c r="DQ684" s="21"/>
      <c r="DR684" s="21"/>
      <c r="DS684" s="21"/>
      <c r="DT684" s="21"/>
      <c r="DU684" s="21"/>
      <c r="DV684" s="21"/>
    </row>
    <row r="685" spans="1:126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  <c r="DB685" s="21"/>
      <c r="DC685" s="21"/>
      <c r="DD685" s="21"/>
      <c r="DE685" s="21"/>
      <c r="DF685" s="21"/>
      <c r="DG685" s="21"/>
      <c r="DH685" s="21"/>
      <c r="DI685" s="21"/>
      <c r="DJ685" s="21"/>
      <c r="DK685" s="21"/>
      <c r="DL685" s="21"/>
      <c r="DM685" s="21"/>
      <c r="DN685" s="21"/>
      <c r="DO685" s="21"/>
      <c r="DP685" s="21"/>
      <c r="DQ685" s="21"/>
      <c r="DR685" s="21"/>
      <c r="DS685" s="21"/>
      <c r="DT685" s="21"/>
      <c r="DU685" s="21"/>
      <c r="DV685" s="21"/>
    </row>
    <row r="686" spans="1:12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CW686" s="21"/>
      <c r="CX686" s="21"/>
      <c r="CY686" s="21"/>
      <c r="CZ686" s="21"/>
      <c r="DA686" s="21"/>
      <c r="DB686" s="21"/>
      <c r="DC686" s="21"/>
      <c r="DD686" s="21"/>
      <c r="DE686" s="21"/>
      <c r="DF686" s="21"/>
      <c r="DG686" s="21"/>
      <c r="DH686" s="21"/>
      <c r="DI686" s="21"/>
      <c r="DJ686" s="21"/>
      <c r="DK686" s="21"/>
      <c r="DL686" s="21"/>
      <c r="DM686" s="21"/>
      <c r="DN686" s="21"/>
      <c r="DO686" s="21"/>
      <c r="DP686" s="21"/>
      <c r="DQ686" s="21"/>
      <c r="DR686" s="21"/>
      <c r="DS686" s="21"/>
      <c r="DT686" s="21"/>
      <c r="DU686" s="21"/>
      <c r="DV686" s="21"/>
    </row>
    <row r="687" spans="1:126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CW687" s="21"/>
      <c r="CX687" s="21"/>
      <c r="CY687" s="21"/>
      <c r="CZ687" s="21"/>
      <c r="DA687" s="21"/>
      <c r="DB687" s="21"/>
      <c r="DC687" s="21"/>
      <c r="DD687" s="21"/>
      <c r="DE687" s="21"/>
      <c r="DF687" s="21"/>
      <c r="DG687" s="21"/>
      <c r="DH687" s="21"/>
      <c r="DI687" s="21"/>
      <c r="DJ687" s="21"/>
      <c r="DK687" s="21"/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</row>
    <row r="688" spans="1:126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CW688" s="21"/>
      <c r="CX688" s="21"/>
      <c r="CY688" s="21"/>
      <c r="CZ688" s="21"/>
      <c r="DA688" s="21"/>
      <c r="DB688" s="21"/>
      <c r="DC688" s="21"/>
      <c r="DD688" s="21"/>
      <c r="DE688" s="21"/>
      <c r="DF688" s="21"/>
      <c r="DG688" s="21"/>
      <c r="DH688" s="21"/>
      <c r="DI688" s="21"/>
      <c r="DJ688" s="21"/>
      <c r="DK688" s="21"/>
      <c r="DL688" s="21"/>
      <c r="DM688" s="21"/>
      <c r="DN688" s="21"/>
      <c r="DO688" s="21"/>
      <c r="DP688" s="21"/>
      <c r="DQ688" s="21"/>
      <c r="DR688" s="21"/>
      <c r="DS688" s="21"/>
      <c r="DT688" s="21"/>
      <c r="DU688" s="21"/>
      <c r="DV688" s="21"/>
    </row>
    <row r="689" spans="1:126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</row>
    <row r="690" spans="1:126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DK690" s="21"/>
      <c r="DL690" s="21"/>
      <c r="DM690" s="21"/>
      <c r="DN690" s="21"/>
      <c r="DO690" s="21"/>
      <c r="DP690" s="21"/>
      <c r="DQ690" s="21"/>
      <c r="DR690" s="21"/>
      <c r="DS690" s="21"/>
      <c r="DT690" s="21"/>
      <c r="DU690" s="21"/>
      <c r="DV690" s="21"/>
    </row>
    <row r="691" spans="1:126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</row>
    <row r="692" spans="1:126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</row>
    <row r="693" spans="1:126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</row>
    <row r="694" spans="1:126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</row>
    <row r="695" spans="1:126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</row>
    <row r="696" spans="1:12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</row>
    <row r="697" spans="1:126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</row>
    <row r="698" spans="1:126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CW698" s="21"/>
      <c r="CX698" s="21"/>
      <c r="CY698" s="21"/>
      <c r="CZ698" s="21"/>
      <c r="DA698" s="21"/>
      <c r="DB698" s="21"/>
      <c r="DC698" s="21"/>
      <c r="DD698" s="21"/>
      <c r="DE698" s="21"/>
      <c r="DF698" s="21"/>
      <c r="DG698" s="21"/>
      <c r="DH698" s="21"/>
      <c r="DI698" s="21"/>
      <c r="DJ698" s="21"/>
      <c r="DK698" s="21"/>
      <c r="DL698" s="21"/>
      <c r="DM698" s="21"/>
      <c r="DN698" s="21"/>
      <c r="DO698" s="21"/>
      <c r="DP698" s="21"/>
      <c r="DQ698" s="21"/>
      <c r="DR698" s="21"/>
      <c r="DS698" s="21"/>
      <c r="DT698" s="21"/>
      <c r="DU698" s="21"/>
      <c r="DV698" s="21"/>
    </row>
    <row r="699" spans="1:126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  <c r="DB699" s="21"/>
      <c r="DC699" s="21"/>
      <c r="DD699" s="21"/>
      <c r="DE699" s="21"/>
      <c r="DF699" s="21"/>
      <c r="DG699" s="21"/>
      <c r="DH699" s="21"/>
      <c r="DI699" s="21"/>
      <c r="DJ699" s="21"/>
      <c r="DK699" s="21"/>
      <c r="DL699" s="21"/>
      <c r="DM699" s="21"/>
      <c r="DN699" s="21"/>
      <c r="DO699" s="21"/>
      <c r="DP699" s="21"/>
      <c r="DQ699" s="21"/>
      <c r="DR699" s="21"/>
      <c r="DS699" s="21"/>
      <c r="DT699" s="21"/>
      <c r="DU699" s="21"/>
      <c r="DV699" s="21"/>
    </row>
    <row r="700" spans="1:126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  <c r="DB700" s="21"/>
      <c r="DC700" s="21"/>
      <c r="DD700" s="21"/>
      <c r="DE700" s="21"/>
      <c r="DF700" s="21"/>
      <c r="DG700" s="21"/>
      <c r="DH700" s="21"/>
      <c r="DI700" s="21"/>
      <c r="DJ700" s="21"/>
      <c r="DK700" s="21"/>
      <c r="DL700" s="21"/>
      <c r="DM700" s="21"/>
      <c r="DN700" s="21"/>
      <c r="DO700" s="21"/>
      <c r="DP700" s="21"/>
      <c r="DQ700" s="21"/>
      <c r="DR700" s="21"/>
      <c r="DS700" s="21"/>
      <c r="DT700" s="21"/>
      <c r="DU700" s="21"/>
      <c r="DV700" s="21"/>
    </row>
    <row r="701" spans="1:126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CW701" s="21"/>
      <c r="CX701" s="21"/>
      <c r="CY701" s="21"/>
      <c r="CZ701" s="21"/>
      <c r="DA701" s="21"/>
      <c r="DB701" s="21"/>
      <c r="DC701" s="21"/>
      <c r="DD701" s="21"/>
      <c r="DE701" s="21"/>
      <c r="DF701" s="21"/>
      <c r="DG701" s="21"/>
      <c r="DH701" s="21"/>
      <c r="DI701" s="21"/>
      <c r="DJ701" s="21"/>
      <c r="DK701" s="21"/>
      <c r="DL701" s="21"/>
      <c r="DM701" s="21"/>
      <c r="DN701" s="21"/>
      <c r="DO701" s="21"/>
      <c r="DP701" s="21"/>
      <c r="DQ701" s="21"/>
      <c r="DR701" s="21"/>
      <c r="DS701" s="21"/>
      <c r="DT701" s="21"/>
      <c r="DU701" s="21"/>
      <c r="DV701" s="21"/>
    </row>
    <row r="702" spans="1:126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CW702" s="21"/>
      <c r="CX702" s="21"/>
      <c r="CY702" s="21"/>
      <c r="CZ702" s="21"/>
      <c r="DA702" s="21"/>
      <c r="DB702" s="21"/>
      <c r="DC702" s="21"/>
      <c r="DD702" s="21"/>
      <c r="DE702" s="21"/>
      <c r="DF702" s="21"/>
      <c r="DG702" s="21"/>
      <c r="DH702" s="21"/>
      <c r="DI702" s="21"/>
      <c r="DJ702" s="21"/>
      <c r="DK702" s="21"/>
      <c r="DL702" s="21"/>
      <c r="DM702" s="21"/>
      <c r="DN702" s="21"/>
      <c r="DO702" s="21"/>
      <c r="DP702" s="21"/>
      <c r="DQ702" s="21"/>
      <c r="DR702" s="21"/>
      <c r="DS702" s="21"/>
      <c r="DT702" s="21"/>
      <c r="DU702" s="21"/>
      <c r="DV702" s="21"/>
    </row>
    <row r="703" spans="1:126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CW703" s="21"/>
      <c r="CX703" s="21"/>
      <c r="CY703" s="21"/>
      <c r="CZ703" s="21"/>
      <c r="DA703" s="21"/>
      <c r="DB703" s="21"/>
      <c r="DC703" s="21"/>
      <c r="DD703" s="21"/>
      <c r="DE703" s="21"/>
      <c r="DF703" s="21"/>
      <c r="DG703" s="21"/>
      <c r="DH703" s="21"/>
      <c r="DI703" s="21"/>
      <c r="DJ703" s="21"/>
      <c r="DK703" s="21"/>
      <c r="DL703" s="21"/>
      <c r="DM703" s="21"/>
      <c r="DN703" s="21"/>
      <c r="DO703" s="21"/>
      <c r="DP703" s="21"/>
      <c r="DQ703" s="21"/>
      <c r="DR703" s="21"/>
      <c r="DS703" s="21"/>
      <c r="DT703" s="21"/>
      <c r="DU703" s="21"/>
      <c r="DV703" s="21"/>
    </row>
    <row r="704" spans="1:126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CW704" s="21"/>
      <c r="CX704" s="21"/>
      <c r="CY704" s="21"/>
      <c r="CZ704" s="21"/>
      <c r="DA704" s="21"/>
      <c r="DB704" s="21"/>
      <c r="DC704" s="21"/>
      <c r="DD704" s="21"/>
      <c r="DE704" s="21"/>
      <c r="DF704" s="21"/>
      <c r="DG704" s="21"/>
      <c r="DH704" s="21"/>
      <c r="DI704" s="21"/>
      <c r="DJ704" s="21"/>
      <c r="DK704" s="21"/>
      <c r="DL704" s="21"/>
      <c r="DM704" s="21"/>
      <c r="DN704" s="21"/>
      <c r="DO704" s="21"/>
      <c r="DP704" s="21"/>
      <c r="DQ704" s="21"/>
      <c r="DR704" s="21"/>
      <c r="DS704" s="21"/>
      <c r="DT704" s="21"/>
      <c r="DU704" s="21"/>
      <c r="DV704" s="21"/>
    </row>
    <row r="705" spans="1:126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CW705" s="21"/>
      <c r="CX705" s="21"/>
      <c r="CY705" s="21"/>
      <c r="CZ705" s="21"/>
      <c r="DA705" s="21"/>
      <c r="DB705" s="21"/>
      <c r="DC705" s="21"/>
      <c r="DD705" s="21"/>
      <c r="DE705" s="21"/>
      <c r="DF705" s="21"/>
      <c r="DG705" s="21"/>
      <c r="DH705" s="21"/>
      <c r="DI705" s="21"/>
      <c r="DJ705" s="21"/>
      <c r="DK705" s="21"/>
      <c r="DL705" s="21"/>
      <c r="DM705" s="21"/>
      <c r="DN705" s="21"/>
      <c r="DO705" s="21"/>
      <c r="DP705" s="21"/>
      <c r="DQ705" s="21"/>
      <c r="DR705" s="21"/>
      <c r="DS705" s="21"/>
      <c r="DT705" s="21"/>
      <c r="DU705" s="21"/>
      <c r="DV705" s="21"/>
    </row>
    <row r="706" spans="1:12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CW706" s="21"/>
      <c r="CX706" s="21"/>
      <c r="CY706" s="21"/>
      <c r="CZ706" s="21"/>
      <c r="DA706" s="21"/>
      <c r="DB706" s="21"/>
      <c r="DC706" s="21"/>
      <c r="DD706" s="21"/>
      <c r="DE706" s="21"/>
      <c r="DF706" s="21"/>
      <c r="DG706" s="21"/>
      <c r="DH706" s="21"/>
      <c r="DI706" s="21"/>
      <c r="DJ706" s="21"/>
      <c r="DK706" s="21"/>
      <c r="DL706" s="21"/>
      <c r="DM706" s="21"/>
      <c r="DN706" s="21"/>
      <c r="DO706" s="21"/>
      <c r="DP706" s="21"/>
      <c r="DQ706" s="21"/>
      <c r="DR706" s="21"/>
      <c r="DS706" s="21"/>
      <c r="DT706" s="21"/>
      <c r="DU706" s="21"/>
      <c r="DV706" s="21"/>
    </row>
    <row r="707" spans="1:126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CW707" s="21"/>
      <c r="CX707" s="21"/>
      <c r="CY707" s="21"/>
      <c r="CZ707" s="21"/>
      <c r="DA707" s="21"/>
      <c r="DB707" s="21"/>
      <c r="DC707" s="21"/>
      <c r="DD707" s="21"/>
      <c r="DE707" s="21"/>
      <c r="DF707" s="21"/>
      <c r="DG707" s="21"/>
      <c r="DH707" s="21"/>
      <c r="DI707" s="21"/>
      <c r="DJ707" s="21"/>
      <c r="DK707" s="21"/>
      <c r="DL707" s="21"/>
      <c r="DM707" s="21"/>
      <c r="DN707" s="21"/>
      <c r="DO707" s="21"/>
      <c r="DP707" s="21"/>
      <c r="DQ707" s="21"/>
      <c r="DR707" s="21"/>
      <c r="DS707" s="21"/>
      <c r="DT707" s="21"/>
      <c r="DU707" s="21"/>
      <c r="DV707" s="21"/>
    </row>
    <row r="708" spans="1:126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CW708" s="21"/>
      <c r="CX708" s="21"/>
      <c r="CY708" s="21"/>
      <c r="CZ708" s="21"/>
      <c r="DA708" s="21"/>
      <c r="DB708" s="21"/>
      <c r="DC708" s="21"/>
      <c r="DD708" s="21"/>
      <c r="DE708" s="21"/>
      <c r="DF708" s="21"/>
      <c r="DG708" s="21"/>
      <c r="DH708" s="21"/>
      <c r="DI708" s="21"/>
      <c r="DJ708" s="21"/>
      <c r="DK708" s="21"/>
      <c r="DL708" s="21"/>
      <c r="DM708" s="21"/>
      <c r="DN708" s="21"/>
      <c r="DO708" s="21"/>
      <c r="DP708" s="21"/>
      <c r="DQ708" s="21"/>
      <c r="DR708" s="21"/>
      <c r="DS708" s="21"/>
      <c r="DT708" s="21"/>
      <c r="DU708" s="21"/>
      <c r="DV708" s="21"/>
    </row>
    <row r="709" spans="1:126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CW709" s="21"/>
      <c r="CX709" s="21"/>
      <c r="CY709" s="21"/>
      <c r="CZ709" s="21"/>
      <c r="DA709" s="21"/>
      <c r="DB709" s="21"/>
      <c r="DC709" s="21"/>
      <c r="DD709" s="21"/>
      <c r="DE709" s="21"/>
      <c r="DF709" s="21"/>
      <c r="DG709" s="21"/>
      <c r="DH709" s="21"/>
      <c r="DI709" s="21"/>
      <c r="DJ709" s="21"/>
      <c r="DK709" s="21"/>
      <c r="DL709" s="21"/>
      <c r="DM709" s="21"/>
      <c r="DN709" s="21"/>
      <c r="DO709" s="21"/>
      <c r="DP709" s="21"/>
      <c r="DQ709" s="21"/>
      <c r="DR709" s="21"/>
      <c r="DS709" s="21"/>
      <c r="DT709" s="21"/>
      <c r="DU709" s="21"/>
      <c r="DV709" s="21"/>
    </row>
    <row r="710" spans="1:126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CW710" s="21"/>
      <c r="CX710" s="21"/>
      <c r="CY710" s="21"/>
      <c r="CZ710" s="21"/>
      <c r="DA710" s="21"/>
      <c r="DB710" s="21"/>
      <c r="DC710" s="21"/>
      <c r="DD710" s="21"/>
      <c r="DE710" s="21"/>
      <c r="DF710" s="21"/>
      <c r="DG710" s="21"/>
      <c r="DH710" s="21"/>
      <c r="DI710" s="21"/>
      <c r="DJ710" s="21"/>
      <c r="DK710" s="21"/>
      <c r="DL710" s="21"/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</row>
    <row r="711" spans="1:126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CW711" s="21"/>
      <c r="CX711" s="21"/>
      <c r="CY711" s="21"/>
      <c r="CZ711" s="21"/>
      <c r="DA711" s="21"/>
      <c r="DB711" s="21"/>
      <c r="DC711" s="21"/>
      <c r="DD711" s="21"/>
      <c r="DE711" s="21"/>
      <c r="DF711" s="21"/>
      <c r="DG711" s="21"/>
      <c r="DH711" s="21"/>
      <c r="DI711" s="21"/>
      <c r="DJ711" s="21"/>
      <c r="DK711" s="21"/>
      <c r="DL711" s="21"/>
      <c r="DM711" s="21"/>
      <c r="DN711" s="21"/>
      <c r="DO711" s="21"/>
      <c r="DP711" s="21"/>
      <c r="DQ711" s="21"/>
      <c r="DR711" s="21"/>
      <c r="DS711" s="21"/>
      <c r="DT711" s="21"/>
      <c r="DU711" s="21"/>
      <c r="DV711" s="21"/>
    </row>
    <row r="712" spans="1:126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CW712" s="21"/>
      <c r="CX712" s="21"/>
      <c r="CY712" s="21"/>
      <c r="CZ712" s="21"/>
      <c r="DA712" s="21"/>
      <c r="DB712" s="21"/>
      <c r="DC712" s="21"/>
      <c r="DD712" s="21"/>
      <c r="DE712" s="21"/>
      <c r="DF712" s="21"/>
      <c r="DG712" s="21"/>
      <c r="DH712" s="21"/>
      <c r="DI712" s="21"/>
      <c r="DJ712" s="21"/>
      <c r="DK712" s="21"/>
      <c r="DL712" s="21"/>
      <c r="DM712" s="21"/>
      <c r="DN712" s="21"/>
      <c r="DO712" s="21"/>
      <c r="DP712" s="21"/>
      <c r="DQ712" s="21"/>
      <c r="DR712" s="21"/>
      <c r="DS712" s="21"/>
      <c r="DT712" s="21"/>
      <c r="DU712" s="21"/>
      <c r="DV712" s="21"/>
    </row>
    <row r="713" spans="1:126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CW713" s="21"/>
      <c r="CX713" s="21"/>
      <c r="CY713" s="21"/>
      <c r="CZ713" s="21"/>
      <c r="DA713" s="21"/>
      <c r="DB713" s="21"/>
      <c r="DC713" s="21"/>
      <c r="DD713" s="21"/>
      <c r="DE713" s="21"/>
      <c r="DF713" s="21"/>
      <c r="DG713" s="21"/>
      <c r="DH713" s="21"/>
      <c r="DI713" s="21"/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/>
      <c r="DU713" s="21"/>
      <c r="DV713" s="21"/>
    </row>
    <row r="714" spans="1:126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CW714" s="21"/>
      <c r="CX714" s="21"/>
      <c r="CY714" s="21"/>
      <c r="CZ714" s="21"/>
      <c r="DA714" s="21"/>
      <c r="DB714" s="21"/>
      <c r="DC714" s="21"/>
      <c r="DD714" s="21"/>
      <c r="DE714" s="21"/>
      <c r="DF714" s="21"/>
      <c r="DG714" s="21"/>
      <c r="DH714" s="21"/>
      <c r="DI714" s="21"/>
      <c r="DJ714" s="21"/>
      <c r="DK714" s="21"/>
      <c r="DL714" s="21"/>
      <c r="DM714" s="21"/>
      <c r="DN714" s="21"/>
      <c r="DO714" s="21"/>
      <c r="DP714" s="21"/>
      <c r="DQ714" s="21"/>
      <c r="DR714" s="21"/>
      <c r="DS714" s="21"/>
      <c r="DT714" s="21"/>
      <c r="DU714" s="21"/>
      <c r="DV714" s="21"/>
    </row>
    <row r="715" spans="1:126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CW715" s="21"/>
      <c r="CX715" s="21"/>
      <c r="CY715" s="21"/>
      <c r="CZ715" s="21"/>
      <c r="DA715" s="21"/>
      <c r="DB715" s="21"/>
      <c r="DC715" s="21"/>
      <c r="DD715" s="21"/>
      <c r="DE715" s="21"/>
      <c r="DF715" s="21"/>
      <c r="DG715" s="21"/>
      <c r="DH715" s="21"/>
      <c r="DI715" s="21"/>
      <c r="DJ715" s="21"/>
      <c r="DK715" s="21"/>
      <c r="DL715" s="21"/>
      <c r="DM715" s="21"/>
      <c r="DN715" s="21"/>
      <c r="DO715" s="21"/>
      <c r="DP715" s="21"/>
      <c r="DQ715" s="21"/>
      <c r="DR715" s="21"/>
      <c r="DS715" s="21"/>
      <c r="DT715" s="21"/>
      <c r="DU715" s="21"/>
      <c r="DV715" s="21"/>
    </row>
    <row r="716" spans="1:12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CW716" s="21"/>
      <c r="CX716" s="21"/>
      <c r="CY716" s="21"/>
      <c r="CZ716" s="21"/>
      <c r="DA716" s="21"/>
      <c r="DB716" s="21"/>
      <c r="DC716" s="21"/>
      <c r="DD716" s="21"/>
      <c r="DE716" s="21"/>
      <c r="DF716" s="21"/>
      <c r="DG716" s="21"/>
      <c r="DH716" s="21"/>
      <c r="DI716" s="21"/>
      <c r="DJ716" s="21"/>
      <c r="DK716" s="21"/>
      <c r="DL716" s="21"/>
      <c r="DM716" s="21"/>
      <c r="DN716" s="21"/>
      <c r="DO716" s="21"/>
      <c r="DP716" s="21"/>
      <c r="DQ716" s="21"/>
      <c r="DR716" s="21"/>
      <c r="DS716" s="21"/>
      <c r="DT716" s="21"/>
      <c r="DU716" s="21"/>
      <c r="DV716" s="21"/>
    </row>
    <row r="717" spans="1:126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</row>
    <row r="718" spans="1:126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CW718" s="21"/>
      <c r="CX718" s="21"/>
      <c r="CY718" s="21"/>
      <c r="CZ718" s="21"/>
      <c r="DA718" s="21"/>
      <c r="DB718" s="21"/>
      <c r="DC718" s="21"/>
      <c r="DD718" s="21"/>
      <c r="DE718" s="21"/>
      <c r="DF718" s="21"/>
      <c r="DG718" s="21"/>
      <c r="DH718" s="21"/>
      <c r="DI718" s="21"/>
      <c r="DJ718" s="21"/>
      <c r="DK718" s="21"/>
      <c r="DL718" s="21"/>
      <c r="DM718" s="21"/>
      <c r="DN718" s="21"/>
      <c r="DO718" s="21"/>
      <c r="DP718" s="21"/>
      <c r="DQ718" s="21"/>
      <c r="DR718" s="21"/>
      <c r="DS718" s="21"/>
      <c r="DT718" s="21"/>
      <c r="DU718" s="21"/>
      <c r="DV718" s="21"/>
    </row>
    <row r="719" spans="1:126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CW719" s="21"/>
      <c r="CX719" s="21"/>
      <c r="CY719" s="21"/>
      <c r="CZ719" s="21"/>
      <c r="DA719" s="21"/>
      <c r="DB719" s="21"/>
      <c r="DC719" s="21"/>
      <c r="DD719" s="21"/>
      <c r="DE719" s="21"/>
      <c r="DF719" s="21"/>
      <c r="DG719" s="21"/>
      <c r="DH719" s="21"/>
      <c r="DI719" s="21"/>
      <c r="DJ719" s="21"/>
      <c r="DK719" s="21"/>
      <c r="DL719" s="21"/>
      <c r="DM719" s="21"/>
      <c r="DN719" s="21"/>
      <c r="DO719" s="21"/>
      <c r="DP719" s="21"/>
      <c r="DQ719" s="21"/>
      <c r="DR719" s="21"/>
      <c r="DS719" s="21"/>
      <c r="DT719" s="21"/>
      <c r="DU719" s="21"/>
      <c r="DV719" s="21"/>
    </row>
    <row r="720" spans="1:126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CW720" s="21"/>
      <c r="CX720" s="21"/>
      <c r="CY720" s="21"/>
      <c r="CZ720" s="21"/>
      <c r="DA720" s="21"/>
      <c r="DB720" s="21"/>
      <c r="DC720" s="21"/>
      <c r="DD720" s="21"/>
      <c r="DE720" s="21"/>
      <c r="DF720" s="21"/>
      <c r="DG720" s="21"/>
      <c r="DH720" s="21"/>
      <c r="DI720" s="21"/>
      <c r="DJ720" s="21"/>
      <c r="DK720" s="21"/>
      <c r="DL720" s="21"/>
      <c r="DM720" s="21"/>
      <c r="DN720" s="21"/>
      <c r="DO720" s="21"/>
      <c r="DP720" s="21"/>
      <c r="DQ720" s="21"/>
      <c r="DR720" s="21"/>
      <c r="DS720" s="21"/>
      <c r="DT720" s="21"/>
      <c r="DU720" s="21"/>
      <c r="DV720" s="21"/>
    </row>
    <row r="721" spans="1:126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1"/>
      <c r="DH721" s="21"/>
      <c r="DI721" s="21"/>
      <c r="DJ721" s="21"/>
      <c r="DK721" s="21"/>
      <c r="DL721" s="21"/>
      <c r="DM721" s="21"/>
      <c r="DN721" s="21"/>
      <c r="DO721" s="21"/>
      <c r="DP721" s="21"/>
      <c r="DQ721" s="21"/>
      <c r="DR721" s="21"/>
      <c r="DS721" s="21"/>
      <c r="DT721" s="21"/>
      <c r="DU721" s="21"/>
      <c r="DV721" s="21"/>
    </row>
    <row r="722" spans="1:126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CW722" s="21"/>
      <c r="CX722" s="21"/>
      <c r="CY722" s="21"/>
      <c r="CZ722" s="21"/>
      <c r="DA722" s="21"/>
      <c r="DB722" s="21"/>
      <c r="DC722" s="21"/>
      <c r="DD722" s="21"/>
      <c r="DE722" s="21"/>
      <c r="DF722" s="21"/>
      <c r="DG722" s="21"/>
      <c r="DH722" s="21"/>
      <c r="DI722" s="21"/>
      <c r="DJ722" s="21"/>
      <c r="DK722" s="21"/>
      <c r="DL722" s="21"/>
      <c r="DM722" s="21"/>
      <c r="DN722" s="21"/>
      <c r="DO722" s="21"/>
      <c r="DP722" s="21"/>
      <c r="DQ722" s="21"/>
      <c r="DR722" s="21"/>
      <c r="DS722" s="21"/>
      <c r="DT722" s="21"/>
      <c r="DU722" s="21"/>
      <c r="DV722" s="21"/>
    </row>
    <row r="723" spans="1:126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CW723" s="21"/>
      <c r="CX723" s="21"/>
      <c r="CY723" s="21"/>
      <c r="CZ723" s="21"/>
      <c r="DA723" s="21"/>
      <c r="DB723" s="21"/>
      <c r="DC723" s="21"/>
      <c r="DD723" s="21"/>
      <c r="DE723" s="21"/>
      <c r="DF723" s="21"/>
      <c r="DG723" s="21"/>
      <c r="DH723" s="21"/>
      <c r="DI723" s="21"/>
      <c r="DJ723" s="21"/>
      <c r="DK723" s="21"/>
      <c r="DL723" s="21"/>
      <c r="DM723" s="21"/>
      <c r="DN723" s="21"/>
      <c r="DO723" s="21"/>
      <c r="DP723" s="21"/>
      <c r="DQ723" s="21"/>
      <c r="DR723" s="21"/>
      <c r="DS723" s="21"/>
      <c r="DT723" s="21"/>
      <c r="DU723" s="21"/>
      <c r="DV723" s="21"/>
    </row>
    <row r="724" spans="1:126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CW724" s="21"/>
      <c r="CX724" s="21"/>
      <c r="CY724" s="21"/>
      <c r="CZ724" s="21"/>
      <c r="DA724" s="21"/>
      <c r="DB724" s="21"/>
      <c r="DC724" s="21"/>
      <c r="DD724" s="21"/>
      <c r="DE724" s="21"/>
      <c r="DF724" s="21"/>
      <c r="DG724" s="21"/>
      <c r="DH724" s="21"/>
      <c r="DI724" s="21"/>
      <c r="DJ724" s="21"/>
      <c r="DK724" s="21"/>
      <c r="DL724" s="21"/>
      <c r="DM724" s="21"/>
      <c r="DN724" s="21"/>
      <c r="DO724" s="21"/>
      <c r="DP724" s="21"/>
      <c r="DQ724" s="21"/>
      <c r="DR724" s="21"/>
      <c r="DS724" s="21"/>
      <c r="DT724" s="21"/>
      <c r="DU724" s="21"/>
      <c r="DV724" s="21"/>
    </row>
    <row r="725" spans="1:126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CW725" s="21"/>
      <c r="CX725" s="21"/>
      <c r="CY725" s="21"/>
      <c r="CZ725" s="21"/>
      <c r="DA725" s="21"/>
      <c r="DB725" s="21"/>
      <c r="DC725" s="21"/>
      <c r="DD725" s="21"/>
      <c r="DE725" s="21"/>
      <c r="DF725" s="21"/>
      <c r="DG725" s="21"/>
      <c r="DH725" s="21"/>
      <c r="DI725" s="21"/>
      <c r="DJ725" s="21"/>
      <c r="DK725" s="21"/>
      <c r="DL725" s="21"/>
      <c r="DM725" s="21"/>
      <c r="DN725" s="21"/>
      <c r="DO725" s="21"/>
      <c r="DP725" s="21"/>
      <c r="DQ725" s="21"/>
      <c r="DR725" s="21"/>
      <c r="DS725" s="21"/>
      <c r="DT725" s="21"/>
      <c r="DU725" s="21"/>
      <c r="DV725" s="21"/>
    </row>
    <row r="726" spans="1:1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CW726" s="21"/>
      <c r="CX726" s="21"/>
      <c r="CY726" s="21"/>
      <c r="CZ726" s="21"/>
      <c r="DA726" s="21"/>
      <c r="DB726" s="21"/>
      <c r="DC726" s="21"/>
      <c r="DD726" s="21"/>
      <c r="DE726" s="21"/>
      <c r="DF726" s="21"/>
      <c r="DG726" s="21"/>
      <c r="DH726" s="21"/>
      <c r="DI726" s="21"/>
      <c r="DJ726" s="21"/>
      <c r="DK726" s="21"/>
      <c r="DL726" s="21"/>
      <c r="DM726" s="21"/>
      <c r="DN726" s="21"/>
      <c r="DO726" s="21"/>
      <c r="DP726" s="21"/>
      <c r="DQ726" s="21"/>
      <c r="DR726" s="21"/>
      <c r="DS726" s="21"/>
      <c r="DT726" s="21"/>
      <c r="DU726" s="21"/>
      <c r="DV726" s="21"/>
    </row>
    <row r="727" spans="1:126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</row>
    <row r="728" spans="1:126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CW728" s="21"/>
      <c r="CX728" s="21"/>
      <c r="CY728" s="21"/>
      <c r="CZ728" s="21"/>
      <c r="DA728" s="21"/>
      <c r="DB728" s="21"/>
      <c r="DC728" s="21"/>
      <c r="DD728" s="21"/>
      <c r="DE728" s="21"/>
      <c r="DF728" s="21"/>
      <c r="DG728" s="21"/>
      <c r="DH728" s="21"/>
      <c r="DI728" s="21"/>
      <c r="DJ728" s="21"/>
      <c r="DK728" s="21"/>
      <c r="DL728" s="21"/>
      <c r="DM728" s="21"/>
      <c r="DN728" s="21"/>
      <c r="DO728" s="21"/>
      <c r="DP728" s="21"/>
      <c r="DQ728" s="21"/>
      <c r="DR728" s="21"/>
      <c r="DS728" s="21"/>
      <c r="DT728" s="21"/>
      <c r="DU728" s="21"/>
      <c r="DV728" s="21"/>
    </row>
    <row r="729" spans="1:126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</row>
    <row r="730" spans="1:126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CW730" s="21"/>
      <c r="CX730" s="21"/>
      <c r="CY730" s="21"/>
      <c r="CZ730" s="21"/>
      <c r="DA730" s="21"/>
      <c r="DB730" s="21"/>
      <c r="DC730" s="21"/>
      <c r="DD730" s="21"/>
      <c r="DE730" s="21"/>
      <c r="DF730" s="21"/>
      <c r="DG730" s="21"/>
      <c r="DH730" s="21"/>
      <c r="DI730" s="21"/>
      <c r="DJ730" s="21"/>
      <c r="DK730" s="21"/>
      <c r="DL730" s="21"/>
      <c r="DM730" s="21"/>
      <c r="DN730" s="21"/>
      <c r="DO730" s="21"/>
      <c r="DP730" s="21"/>
      <c r="DQ730" s="21"/>
      <c r="DR730" s="21"/>
      <c r="DS730" s="21"/>
      <c r="DT730" s="21"/>
      <c r="DU730" s="21"/>
      <c r="DV730" s="21"/>
    </row>
    <row r="731" spans="1:126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CW731" s="21"/>
      <c r="CX731" s="21"/>
      <c r="CY731" s="21"/>
      <c r="CZ731" s="21"/>
      <c r="DA731" s="21"/>
      <c r="DB731" s="21"/>
      <c r="DC731" s="21"/>
      <c r="DD731" s="21"/>
      <c r="DE731" s="21"/>
      <c r="DF731" s="21"/>
      <c r="DG731" s="21"/>
      <c r="DH731" s="21"/>
      <c r="DI731" s="21"/>
      <c r="DJ731" s="21"/>
      <c r="DK731" s="21"/>
      <c r="DL731" s="21"/>
      <c r="DM731" s="21"/>
      <c r="DN731" s="21"/>
      <c r="DO731" s="21"/>
      <c r="DP731" s="21"/>
      <c r="DQ731" s="21"/>
      <c r="DR731" s="21"/>
      <c r="DS731" s="21"/>
      <c r="DT731" s="21"/>
      <c r="DU731" s="21"/>
      <c r="DV731" s="21"/>
    </row>
    <row r="732" spans="1:126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CW732" s="21"/>
      <c r="CX732" s="21"/>
      <c r="CY732" s="21"/>
      <c r="CZ732" s="21"/>
      <c r="DA732" s="21"/>
      <c r="DB732" s="21"/>
      <c r="DC732" s="21"/>
      <c r="DD732" s="21"/>
      <c r="DE732" s="21"/>
      <c r="DF732" s="21"/>
      <c r="DG732" s="21"/>
      <c r="DH732" s="21"/>
      <c r="DI732" s="21"/>
      <c r="DJ732" s="21"/>
      <c r="DK732" s="21"/>
      <c r="DL732" s="21"/>
      <c r="DM732" s="21"/>
      <c r="DN732" s="21"/>
      <c r="DO732" s="21"/>
      <c r="DP732" s="21"/>
      <c r="DQ732" s="21"/>
      <c r="DR732" s="21"/>
      <c r="DS732" s="21"/>
      <c r="DT732" s="21"/>
      <c r="DU732" s="21"/>
      <c r="DV732" s="21"/>
    </row>
    <row r="733" spans="1:126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</row>
    <row r="734" spans="1:126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</row>
    <row r="735" spans="1:126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CW735" s="21"/>
      <c r="CX735" s="21"/>
      <c r="CY735" s="21"/>
      <c r="CZ735" s="21"/>
      <c r="DA735" s="21"/>
      <c r="DB735" s="21"/>
      <c r="DC735" s="21"/>
      <c r="DD735" s="21"/>
      <c r="DE735" s="21"/>
      <c r="DF735" s="21"/>
      <c r="DG735" s="21"/>
      <c r="DH735" s="21"/>
      <c r="DI735" s="21"/>
      <c r="DJ735" s="21"/>
      <c r="DK735" s="21"/>
      <c r="DL735" s="21"/>
      <c r="DM735" s="21"/>
      <c r="DN735" s="21"/>
      <c r="DO735" s="21"/>
      <c r="DP735" s="21"/>
      <c r="DQ735" s="21"/>
      <c r="DR735" s="21"/>
      <c r="DS735" s="21"/>
      <c r="DT735" s="21"/>
      <c r="DU735" s="21"/>
      <c r="DV735" s="21"/>
    </row>
    <row r="736" spans="1:12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CW736" s="21"/>
      <c r="CX736" s="21"/>
      <c r="CY736" s="21"/>
      <c r="CZ736" s="21"/>
      <c r="DA736" s="21"/>
      <c r="DB736" s="21"/>
      <c r="DC736" s="21"/>
      <c r="DD736" s="21"/>
      <c r="DE736" s="21"/>
      <c r="DF736" s="21"/>
      <c r="DG736" s="21"/>
      <c r="DH736" s="21"/>
      <c r="DI736" s="21"/>
      <c r="DJ736" s="21"/>
      <c r="DK736" s="21"/>
      <c r="DL736" s="21"/>
      <c r="DM736" s="21"/>
      <c r="DN736" s="21"/>
      <c r="DO736" s="21"/>
      <c r="DP736" s="21"/>
      <c r="DQ736" s="21"/>
      <c r="DR736" s="21"/>
      <c r="DS736" s="21"/>
      <c r="DT736" s="21"/>
      <c r="DU736" s="21"/>
      <c r="DV736" s="21"/>
    </row>
    <row r="737" spans="1:126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</row>
    <row r="738" spans="1:126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CW738" s="21"/>
      <c r="CX738" s="21"/>
      <c r="CY738" s="21"/>
      <c r="CZ738" s="21"/>
      <c r="DA738" s="21"/>
      <c r="DB738" s="21"/>
      <c r="DC738" s="21"/>
      <c r="DD738" s="21"/>
      <c r="DE738" s="21"/>
      <c r="DF738" s="21"/>
      <c r="DG738" s="21"/>
      <c r="DH738" s="21"/>
      <c r="DI738" s="21"/>
      <c r="DJ738" s="21"/>
      <c r="DK738" s="21"/>
      <c r="DL738" s="21"/>
      <c r="DM738" s="21"/>
      <c r="DN738" s="21"/>
      <c r="DO738" s="21"/>
      <c r="DP738" s="21"/>
      <c r="DQ738" s="21"/>
      <c r="DR738" s="21"/>
      <c r="DS738" s="21"/>
      <c r="DT738" s="21"/>
      <c r="DU738" s="21"/>
      <c r="DV738" s="21"/>
    </row>
    <row r="739" spans="1:126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CW739" s="21"/>
      <c r="CX739" s="21"/>
      <c r="CY739" s="21"/>
      <c r="CZ739" s="21"/>
      <c r="DA739" s="21"/>
      <c r="DB739" s="21"/>
      <c r="DC739" s="21"/>
      <c r="DD739" s="21"/>
      <c r="DE739" s="21"/>
      <c r="DF739" s="21"/>
      <c r="DG739" s="21"/>
      <c r="DH739" s="21"/>
      <c r="DI739" s="21"/>
      <c r="DJ739" s="21"/>
      <c r="DK739" s="21"/>
      <c r="DL739" s="21"/>
      <c r="DM739" s="21"/>
      <c r="DN739" s="21"/>
      <c r="DO739" s="21"/>
      <c r="DP739" s="21"/>
      <c r="DQ739" s="21"/>
      <c r="DR739" s="21"/>
      <c r="DS739" s="21"/>
      <c r="DT739" s="21"/>
      <c r="DU739" s="21"/>
      <c r="DV739" s="21"/>
    </row>
    <row r="740" spans="1:126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</row>
    <row r="741" spans="1:126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  <c r="DB741" s="21"/>
      <c r="DC741" s="21"/>
      <c r="DD741" s="21"/>
      <c r="DE741" s="21"/>
      <c r="DF741" s="21"/>
      <c r="DG741" s="21"/>
      <c r="DH741" s="21"/>
      <c r="DI741" s="21"/>
      <c r="DJ741" s="21"/>
      <c r="DK741" s="21"/>
      <c r="DL741" s="21"/>
      <c r="DM741" s="21"/>
      <c r="DN741" s="21"/>
      <c r="DO741" s="21"/>
      <c r="DP741" s="21"/>
      <c r="DQ741" s="21"/>
      <c r="DR741" s="21"/>
      <c r="DS741" s="21"/>
      <c r="DT741" s="21"/>
      <c r="DU741" s="21"/>
      <c r="DV741" s="21"/>
    </row>
    <row r="742" spans="1:126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CW742" s="21"/>
      <c r="CX742" s="21"/>
      <c r="CY742" s="21"/>
      <c r="CZ742" s="21"/>
      <c r="DA742" s="21"/>
      <c r="DB742" s="21"/>
      <c r="DC742" s="21"/>
      <c r="DD742" s="21"/>
      <c r="DE742" s="21"/>
      <c r="DF742" s="21"/>
      <c r="DG742" s="21"/>
      <c r="DH742" s="21"/>
      <c r="DI742" s="21"/>
      <c r="DJ742" s="21"/>
      <c r="DK742" s="21"/>
      <c r="DL742" s="21"/>
      <c r="DM742" s="21"/>
      <c r="DN742" s="21"/>
      <c r="DO742" s="21"/>
      <c r="DP742" s="21"/>
      <c r="DQ742" s="21"/>
      <c r="DR742" s="21"/>
      <c r="DS742" s="21"/>
      <c r="DT742" s="21"/>
      <c r="DU742" s="21"/>
      <c r="DV742" s="21"/>
    </row>
    <row r="743" spans="1:126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</row>
    <row r="744" spans="1:126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CW744" s="21"/>
      <c r="CX744" s="21"/>
      <c r="CY744" s="21"/>
      <c r="CZ744" s="21"/>
      <c r="DA744" s="21"/>
      <c r="DB744" s="21"/>
      <c r="DC744" s="21"/>
      <c r="DD744" s="21"/>
      <c r="DE744" s="21"/>
      <c r="DF744" s="21"/>
      <c r="DG744" s="21"/>
      <c r="DH744" s="21"/>
      <c r="DI744" s="21"/>
      <c r="DJ744" s="21"/>
      <c r="DK744" s="21"/>
      <c r="DL744" s="21"/>
      <c r="DM744" s="21"/>
      <c r="DN744" s="21"/>
      <c r="DO744" s="21"/>
      <c r="DP744" s="21"/>
      <c r="DQ744" s="21"/>
      <c r="DR744" s="21"/>
      <c r="DS744" s="21"/>
      <c r="DT744" s="21"/>
      <c r="DU744" s="21"/>
      <c r="DV744" s="21"/>
    </row>
    <row r="745" spans="1:126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</row>
    <row r="746" spans="1:12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CW746" s="21"/>
      <c r="CX746" s="21"/>
      <c r="CY746" s="21"/>
      <c r="CZ746" s="21"/>
      <c r="DA746" s="21"/>
      <c r="DB746" s="21"/>
      <c r="DC746" s="21"/>
      <c r="DD746" s="21"/>
      <c r="DE746" s="21"/>
      <c r="DF746" s="21"/>
      <c r="DG746" s="21"/>
      <c r="DH746" s="21"/>
      <c r="DI746" s="21"/>
      <c r="DJ746" s="21"/>
      <c r="DK746" s="21"/>
      <c r="DL746" s="21"/>
      <c r="DM746" s="21"/>
      <c r="DN746" s="21"/>
      <c r="DO746" s="21"/>
      <c r="DP746" s="21"/>
      <c r="DQ746" s="21"/>
      <c r="DR746" s="21"/>
      <c r="DS746" s="21"/>
      <c r="DT746" s="21"/>
      <c r="DU746" s="21"/>
      <c r="DV746" s="21"/>
    </row>
    <row r="747" spans="1:126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</row>
    <row r="748" spans="1:126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CW748" s="21"/>
      <c r="CX748" s="21"/>
      <c r="CY748" s="21"/>
      <c r="CZ748" s="21"/>
      <c r="DA748" s="21"/>
      <c r="DB748" s="21"/>
      <c r="DC748" s="21"/>
      <c r="DD748" s="21"/>
      <c r="DE748" s="21"/>
      <c r="DF748" s="21"/>
      <c r="DG748" s="21"/>
      <c r="DH748" s="21"/>
      <c r="DI748" s="21"/>
      <c r="DJ748" s="21"/>
      <c r="DK748" s="21"/>
      <c r="DL748" s="21"/>
      <c r="DM748" s="21"/>
      <c r="DN748" s="21"/>
      <c r="DO748" s="21"/>
      <c r="DP748" s="21"/>
      <c r="DQ748" s="21"/>
      <c r="DR748" s="21"/>
      <c r="DS748" s="21"/>
      <c r="DT748" s="21"/>
      <c r="DU748" s="21"/>
      <c r="DV748" s="21"/>
    </row>
    <row r="749" spans="1:126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1"/>
      <c r="DH749" s="21"/>
      <c r="DI749" s="21"/>
      <c r="DJ749" s="21"/>
      <c r="DK749" s="21"/>
      <c r="DL749" s="21"/>
      <c r="DM749" s="21"/>
      <c r="DN749" s="21"/>
      <c r="DO749" s="21"/>
      <c r="DP749" s="21"/>
      <c r="DQ749" s="21"/>
      <c r="DR749" s="21"/>
      <c r="DS749" s="21"/>
      <c r="DT749" s="21"/>
      <c r="DU749" s="21"/>
      <c r="DV749" s="21"/>
    </row>
    <row r="750" spans="1:126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CW750" s="21"/>
      <c r="CX750" s="21"/>
      <c r="CY750" s="21"/>
      <c r="CZ750" s="21"/>
      <c r="DA750" s="21"/>
      <c r="DB750" s="21"/>
      <c r="DC750" s="21"/>
      <c r="DD750" s="21"/>
      <c r="DE750" s="21"/>
      <c r="DF750" s="21"/>
      <c r="DG750" s="21"/>
      <c r="DH750" s="21"/>
      <c r="DI750" s="21"/>
      <c r="DJ750" s="21"/>
      <c r="DK750" s="21"/>
      <c r="DL750" s="21"/>
      <c r="DM750" s="21"/>
      <c r="DN750" s="21"/>
      <c r="DO750" s="21"/>
      <c r="DP750" s="21"/>
      <c r="DQ750" s="21"/>
      <c r="DR750" s="21"/>
      <c r="DS750" s="21"/>
      <c r="DT750" s="21"/>
      <c r="DU750" s="21"/>
      <c r="DV750" s="21"/>
    </row>
    <row r="751" spans="1:126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1"/>
      <c r="DH751" s="21"/>
      <c r="DI751" s="21"/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/>
      <c r="DU751" s="21"/>
      <c r="DV751" s="21"/>
    </row>
    <row r="752" spans="1:126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  <c r="DB752" s="21"/>
      <c r="DC752" s="21"/>
      <c r="DD752" s="21"/>
      <c r="DE752" s="21"/>
      <c r="DF752" s="21"/>
      <c r="DG752" s="21"/>
      <c r="DH752" s="21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</row>
    <row r="753" spans="1:126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</row>
    <row r="754" spans="1:126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CW754" s="21"/>
      <c r="CX754" s="21"/>
      <c r="CY754" s="21"/>
      <c r="CZ754" s="21"/>
      <c r="DA754" s="21"/>
      <c r="DB754" s="21"/>
      <c r="DC754" s="21"/>
      <c r="DD754" s="21"/>
      <c r="DE754" s="21"/>
      <c r="DF754" s="21"/>
      <c r="DG754" s="21"/>
      <c r="DH754" s="21"/>
      <c r="DI754" s="21"/>
      <c r="DJ754" s="21"/>
      <c r="DK754" s="21"/>
      <c r="DL754" s="21"/>
      <c r="DM754" s="21"/>
      <c r="DN754" s="21"/>
      <c r="DO754" s="21"/>
      <c r="DP754" s="21"/>
      <c r="DQ754" s="21"/>
      <c r="DR754" s="21"/>
      <c r="DS754" s="21"/>
      <c r="DT754" s="21"/>
      <c r="DU754" s="21"/>
      <c r="DV754" s="21"/>
    </row>
    <row r="755" spans="1:126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</row>
    <row r="756" spans="1:12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</row>
    <row r="757" spans="1:126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</row>
    <row r="758" spans="1:126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CW758" s="21"/>
      <c r="CX758" s="21"/>
      <c r="CY758" s="21"/>
      <c r="CZ758" s="21"/>
      <c r="DA758" s="21"/>
      <c r="DB758" s="21"/>
      <c r="DC758" s="21"/>
      <c r="DD758" s="21"/>
      <c r="DE758" s="21"/>
      <c r="DF758" s="21"/>
      <c r="DG758" s="21"/>
      <c r="DH758" s="21"/>
      <c r="DI758" s="21"/>
      <c r="DJ758" s="21"/>
      <c r="DK758" s="21"/>
      <c r="DL758" s="21"/>
      <c r="DM758" s="21"/>
      <c r="DN758" s="21"/>
      <c r="DO758" s="21"/>
      <c r="DP758" s="21"/>
      <c r="DQ758" s="21"/>
      <c r="DR758" s="21"/>
      <c r="DS758" s="21"/>
      <c r="DT758" s="21"/>
      <c r="DU758" s="21"/>
      <c r="DV758" s="21"/>
    </row>
    <row r="759" spans="1:126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1"/>
      <c r="DH759" s="21"/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</row>
    <row r="760" spans="1:126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</row>
    <row r="761" spans="1:126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</row>
    <row r="762" spans="1:126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  <c r="DB762" s="21"/>
      <c r="DC762" s="21"/>
      <c r="DD762" s="21"/>
      <c r="DE762" s="21"/>
      <c r="DF762" s="21"/>
      <c r="DG762" s="21"/>
      <c r="DH762" s="21"/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</row>
    <row r="763" spans="1:126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</row>
    <row r="764" spans="1:126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</row>
    <row r="765" spans="1:126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  <c r="DB765" s="21"/>
      <c r="DC765" s="21"/>
      <c r="DD765" s="21"/>
      <c r="DE765" s="21"/>
      <c r="DF765" s="21"/>
      <c r="DG765" s="21"/>
      <c r="DH765" s="21"/>
      <c r="DI765" s="21"/>
      <c r="DJ765" s="21"/>
      <c r="DK765" s="21"/>
      <c r="DL765" s="21"/>
      <c r="DM765" s="21"/>
      <c r="DN765" s="21"/>
      <c r="DO765" s="21"/>
      <c r="DP765" s="21"/>
      <c r="DQ765" s="21"/>
      <c r="DR765" s="21"/>
      <c r="DS765" s="21"/>
      <c r="DT765" s="21"/>
      <c r="DU765" s="21"/>
      <c r="DV765" s="21"/>
    </row>
    <row r="766" spans="1:12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21"/>
      <c r="CV766" s="21"/>
      <c r="CW766" s="21"/>
      <c r="CX766" s="21"/>
      <c r="CY766" s="21"/>
      <c r="CZ766" s="21"/>
      <c r="DA766" s="21"/>
      <c r="DB766" s="21"/>
      <c r="DC766" s="21"/>
      <c r="DD766" s="21"/>
      <c r="DE766" s="21"/>
      <c r="DF766" s="21"/>
      <c r="DG766" s="21"/>
      <c r="DH766" s="21"/>
      <c r="DI766" s="21"/>
      <c r="DJ766" s="21"/>
      <c r="DK766" s="21"/>
      <c r="DL766" s="21"/>
      <c r="DM766" s="21"/>
      <c r="DN766" s="21"/>
      <c r="DO766" s="21"/>
      <c r="DP766" s="21"/>
      <c r="DQ766" s="21"/>
      <c r="DR766" s="21"/>
      <c r="DS766" s="21"/>
      <c r="DT766" s="21"/>
      <c r="DU766" s="21"/>
      <c r="DV766" s="21"/>
    </row>
    <row r="767" spans="1:126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  <c r="DB767" s="21"/>
      <c r="DC767" s="21"/>
      <c r="DD767" s="21"/>
      <c r="DE767" s="21"/>
      <c r="DF767" s="21"/>
      <c r="DG767" s="21"/>
      <c r="DH767" s="21"/>
      <c r="DI767" s="21"/>
      <c r="DJ767" s="21"/>
      <c r="DK767" s="21"/>
      <c r="DL767" s="21"/>
      <c r="DM767" s="21"/>
      <c r="DN767" s="21"/>
      <c r="DO767" s="21"/>
      <c r="DP767" s="21"/>
      <c r="DQ767" s="21"/>
      <c r="DR767" s="21"/>
      <c r="DS767" s="21"/>
      <c r="DT767" s="21"/>
      <c r="DU767" s="21"/>
      <c r="DV767" s="21"/>
    </row>
    <row r="768" spans="1:126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21"/>
      <c r="CV768" s="21"/>
      <c r="CW768" s="21"/>
      <c r="CX768" s="21"/>
      <c r="CY768" s="21"/>
      <c r="CZ768" s="21"/>
      <c r="DA768" s="21"/>
      <c r="DB768" s="21"/>
      <c r="DC768" s="21"/>
      <c r="DD768" s="21"/>
      <c r="DE768" s="21"/>
      <c r="DF768" s="21"/>
      <c r="DG768" s="21"/>
      <c r="DH768" s="21"/>
      <c r="DI768" s="21"/>
      <c r="DJ768" s="21"/>
      <c r="DK768" s="21"/>
      <c r="DL768" s="21"/>
      <c r="DM768" s="21"/>
      <c r="DN768" s="21"/>
      <c r="DO768" s="21"/>
      <c r="DP768" s="21"/>
      <c r="DQ768" s="21"/>
      <c r="DR768" s="21"/>
      <c r="DS768" s="21"/>
      <c r="DT768" s="21"/>
      <c r="DU768" s="21"/>
      <c r="DV768" s="21"/>
    </row>
    <row r="769" spans="1:126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CW769" s="21"/>
      <c r="CX769" s="21"/>
      <c r="CY769" s="21"/>
      <c r="CZ769" s="21"/>
      <c r="DA769" s="21"/>
      <c r="DB769" s="21"/>
      <c r="DC769" s="21"/>
      <c r="DD769" s="21"/>
      <c r="DE769" s="21"/>
      <c r="DF769" s="21"/>
      <c r="DG769" s="21"/>
      <c r="DH769" s="21"/>
      <c r="DI769" s="21"/>
      <c r="DJ769" s="21"/>
      <c r="DK769" s="21"/>
      <c r="DL769" s="21"/>
      <c r="DM769" s="21"/>
      <c r="DN769" s="21"/>
      <c r="DO769" s="21"/>
      <c r="DP769" s="21"/>
      <c r="DQ769" s="21"/>
      <c r="DR769" s="21"/>
      <c r="DS769" s="21"/>
      <c r="DT769" s="21"/>
      <c r="DU769" s="21"/>
      <c r="DV769" s="21"/>
    </row>
    <row r="770" spans="1:126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CW770" s="21"/>
      <c r="CX770" s="21"/>
      <c r="CY770" s="21"/>
      <c r="CZ770" s="21"/>
      <c r="DA770" s="21"/>
      <c r="DB770" s="21"/>
      <c r="DC770" s="21"/>
      <c r="DD770" s="21"/>
      <c r="DE770" s="21"/>
      <c r="DF770" s="21"/>
      <c r="DG770" s="21"/>
      <c r="DH770" s="21"/>
      <c r="DI770" s="21"/>
      <c r="DJ770" s="21"/>
      <c r="DK770" s="21"/>
      <c r="DL770" s="21"/>
      <c r="DM770" s="21"/>
      <c r="DN770" s="21"/>
      <c r="DO770" s="21"/>
      <c r="DP770" s="21"/>
      <c r="DQ770" s="21"/>
      <c r="DR770" s="21"/>
      <c r="DS770" s="21"/>
      <c r="DT770" s="21"/>
      <c r="DU770" s="21"/>
      <c r="DV770" s="21"/>
    </row>
    <row r="771" spans="1:126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1"/>
      <c r="DH771" s="21"/>
      <c r="DI771" s="21"/>
      <c r="DJ771" s="21"/>
      <c r="DK771" s="21"/>
      <c r="DL771" s="21"/>
      <c r="DM771" s="21"/>
      <c r="DN771" s="21"/>
      <c r="DO771" s="21"/>
      <c r="DP771" s="21"/>
      <c r="DQ771" s="21"/>
      <c r="DR771" s="21"/>
      <c r="DS771" s="21"/>
      <c r="DT771" s="21"/>
      <c r="DU771" s="21"/>
      <c r="DV771" s="21"/>
    </row>
    <row r="772" spans="1:126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CW772" s="21"/>
      <c r="CX772" s="21"/>
      <c r="CY772" s="21"/>
      <c r="CZ772" s="21"/>
      <c r="DA772" s="21"/>
      <c r="DB772" s="21"/>
      <c r="DC772" s="21"/>
      <c r="DD772" s="21"/>
      <c r="DE772" s="21"/>
      <c r="DF772" s="21"/>
      <c r="DG772" s="21"/>
      <c r="DH772" s="21"/>
      <c r="DI772" s="21"/>
      <c r="DJ772" s="21"/>
      <c r="DK772" s="21"/>
      <c r="DL772" s="21"/>
      <c r="DM772" s="21"/>
      <c r="DN772" s="21"/>
      <c r="DO772" s="21"/>
      <c r="DP772" s="21"/>
      <c r="DQ772" s="21"/>
      <c r="DR772" s="21"/>
      <c r="DS772" s="21"/>
      <c r="DT772" s="21"/>
      <c r="DU772" s="21"/>
      <c r="DV772" s="21"/>
    </row>
    <row r="773" spans="1:126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1"/>
      <c r="DH773" s="21"/>
      <c r="DI773" s="21"/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</row>
    <row r="774" spans="1:126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</row>
    <row r="775" spans="1:126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</row>
    <row r="776" spans="1:12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CW776" s="21"/>
      <c r="CX776" s="21"/>
      <c r="CY776" s="21"/>
      <c r="CZ776" s="21"/>
      <c r="DA776" s="21"/>
      <c r="DB776" s="21"/>
      <c r="DC776" s="21"/>
      <c r="DD776" s="21"/>
      <c r="DE776" s="21"/>
      <c r="DF776" s="21"/>
      <c r="DG776" s="21"/>
      <c r="DH776" s="21"/>
      <c r="DI776" s="21"/>
      <c r="DJ776" s="21"/>
      <c r="DK776" s="21"/>
      <c r="DL776" s="21"/>
      <c r="DM776" s="21"/>
      <c r="DN776" s="21"/>
      <c r="DO776" s="21"/>
      <c r="DP776" s="21"/>
      <c r="DQ776" s="21"/>
      <c r="DR776" s="21"/>
      <c r="DS776" s="21"/>
      <c r="DT776" s="21"/>
      <c r="DU776" s="21"/>
      <c r="DV776" s="21"/>
    </row>
    <row r="777" spans="1:126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</row>
    <row r="778" spans="1:126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CW778" s="21"/>
      <c r="CX778" s="21"/>
      <c r="CY778" s="21"/>
      <c r="CZ778" s="21"/>
      <c r="DA778" s="21"/>
      <c r="DB778" s="21"/>
      <c r="DC778" s="21"/>
      <c r="DD778" s="21"/>
      <c r="DE778" s="21"/>
      <c r="DF778" s="21"/>
      <c r="DG778" s="21"/>
      <c r="DH778" s="21"/>
      <c r="DI778" s="21"/>
      <c r="DJ778" s="21"/>
      <c r="DK778" s="21"/>
      <c r="DL778" s="21"/>
      <c r="DM778" s="21"/>
      <c r="DN778" s="21"/>
      <c r="DO778" s="21"/>
      <c r="DP778" s="21"/>
      <c r="DQ778" s="21"/>
      <c r="DR778" s="21"/>
      <c r="DS778" s="21"/>
      <c r="DT778" s="21"/>
      <c r="DU778" s="21"/>
      <c r="DV778" s="21"/>
    </row>
    <row r="779" spans="1:126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1"/>
      <c r="DH779" s="21"/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</row>
    <row r="780" spans="1:126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21"/>
      <c r="CV780" s="21"/>
      <c r="CW780" s="21"/>
      <c r="CX780" s="21"/>
      <c r="CY780" s="21"/>
      <c r="CZ780" s="21"/>
      <c r="DA780" s="21"/>
      <c r="DB780" s="21"/>
      <c r="DC780" s="21"/>
      <c r="DD780" s="21"/>
      <c r="DE780" s="21"/>
      <c r="DF780" s="21"/>
      <c r="DG780" s="21"/>
      <c r="DH780" s="21"/>
      <c r="DI780" s="21"/>
      <c r="DJ780" s="21"/>
      <c r="DK780" s="21"/>
      <c r="DL780" s="21"/>
      <c r="DM780" s="21"/>
      <c r="DN780" s="21"/>
      <c r="DO780" s="21"/>
      <c r="DP780" s="21"/>
      <c r="DQ780" s="21"/>
      <c r="DR780" s="21"/>
      <c r="DS780" s="21"/>
      <c r="DT780" s="21"/>
      <c r="DU780" s="21"/>
      <c r="DV780" s="21"/>
    </row>
    <row r="781" spans="1:126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CW781" s="21"/>
      <c r="CX781" s="21"/>
      <c r="CY781" s="21"/>
      <c r="CZ781" s="21"/>
      <c r="DA781" s="21"/>
      <c r="DB781" s="21"/>
      <c r="DC781" s="21"/>
      <c r="DD781" s="21"/>
      <c r="DE781" s="21"/>
      <c r="DF781" s="21"/>
      <c r="DG781" s="21"/>
      <c r="DH781" s="21"/>
      <c r="DI781" s="21"/>
      <c r="DJ781" s="21"/>
      <c r="DK781" s="21"/>
      <c r="DL781" s="21"/>
      <c r="DM781" s="21"/>
      <c r="DN781" s="21"/>
      <c r="DO781" s="21"/>
      <c r="DP781" s="21"/>
      <c r="DQ781" s="21"/>
      <c r="DR781" s="21"/>
      <c r="DS781" s="21"/>
      <c r="DT781" s="21"/>
      <c r="DU781" s="21"/>
      <c r="DV781" s="21"/>
    </row>
    <row r="782" spans="1:126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21"/>
      <c r="CV782" s="21"/>
      <c r="CW782" s="21"/>
      <c r="CX782" s="21"/>
      <c r="CY782" s="21"/>
      <c r="CZ782" s="21"/>
      <c r="DA782" s="21"/>
      <c r="DB782" s="21"/>
      <c r="DC782" s="21"/>
      <c r="DD782" s="21"/>
      <c r="DE782" s="21"/>
      <c r="DF782" s="21"/>
      <c r="DG782" s="21"/>
      <c r="DH782" s="21"/>
      <c r="DI782" s="21"/>
      <c r="DJ782" s="21"/>
      <c r="DK782" s="21"/>
      <c r="DL782" s="21"/>
      <c r="DM782" s="21"/>
      <c r="DN782" s="21"/>
      <c r="DO782" s="21"/>
      <c r="DP782" s="21"/>
      <c r="DQ782" s="21"/>
      <c r="DR782" s="21"/>
      <c r="DS782" s="21"/>
      <c r="DT782" s="21"/>
      <c r="DU782" s="21"/>
      <c r="DV782" s="21"/>
    </row>
    <row r="783" spans="1:126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CW783" s="21"/>
      <c r="CX783" s="21"/>
      <c r="CY783" s="21"/>
      <c r="CZ783" s="21"/>
      <c r="DA783" s="21"/>
      <c r="DB783" s="21"/>
      <c r="DC783" s="21"/>
      <c r="DD783" s="21"/>
      <c r="DE783" s="21"/>
      <c r="DF783" s="21"/>
      <c r="DG783" s="21"/>
      <c r="DH783" s="21"/>
      <c r="DI783" s="21"/>
      <c r="DJ783" s="21"/>
      <c r="DK783" s="21"/>
      <c r="DL783" s="21"/>
      <c r="DM783" s="21"/>
      <c r="DN783" s="21"/>
      <c r="DO783" s="21"/>
      <c r="DP783" s="21"/>
      <c r="DQ783" s="21"/>
      <c r="DR783" s="21"/>
      <c r="DS783" s="21"/>
      <c r="DT783" s="21"/>
      <c r="DU783" s="21"/>
      <c r="DV783" s="21"/>
    </row>
    <row r="784" spans="1:126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  <c r="DB784" s="21"/>
      <c r="DC784" s="21"/>
      <c r="DD784" s="21"/>
      <c r="DE784" s="21"/>
      <c r="DF784" s="21"/>
      <c r="DG784" s="21"/>
      <c r="DH784" s="21"/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</row>
    <row r="785" spans="1:126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1"/>
      <c r="DH785" s="21"/>
      <c r="DI785" s="21"/>
      <c r="DJ785" s="21"/>
      <c r="DK785" s="21"/>
      <c r="DL785" s="21"/>
      <c r="DM785" s="21"/>
      <c r="DN785" s="21"/>
      <c r="DO785" s="21"/>
      <c r="DP785" s="21"/>
      <c r="DQ785" s="21"/>
      <c r="DR785" s="21"/>
      <c r="DS785" s="21"/>
      <c r="DT785" s="21"/>
      <c r="DU785" s="21"/>
      <c r="DV785" s="21"/>
    </row>
    <row r="786" spans="1:12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21"/>
      <c r="CV786" s="21"/>
      <c r="CW786" s="21"/>
      <c r="CX786" s="21"/>
      <c r="CY786" s="21"/>
      <c r="CZ786" s="21"/>
      <c r="DA786" s="21"/>
      <c r="DB786" s="21"/>
      <c r="DC786" s="21"/>
      <c r="DD786" s="21"/>
      <c r="DE786" s="21"/>
      <c r="DF786" s="21"/>
      <c r="DG786" s="21"/>
      <c r="DH786" s="21"/>
      <c r="DI786" s="21"/>
      <c r="DJ786" s="21"/>
      <c r="DK786" s="21"/>
      <c r="DL786" s="21"/>
      <c r="DM786" s="21"/>
      <c r="DN786" s="21"/>
      <c r="DO786" s="21"/>
      <c r="DP786" s="21"/>
      <c r="DQ786" s="21"/>
      <c r="DR786" s="21"/>
      <c r="DS786" s="21"/>
      <c r="DT786" s="21"/>
      <c r="DU786" s="21"/>
      <c r="DV786" s="21"/>
    </row>
    <row r="787" spans="1:126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CW787" s="21"/>
      <c r="CX787" s="21"/>
      <c r="CY787" s="21"/>
      <c r="CZ787" s="21"/>
      <c r="DA787" s="21"/>
      <c r="DB787" s="21"/>
      <c r="DC787" s="21"/>
      <c r="DD787" s="21"/>
      <c r="DE787" s="21"/>
      <c r="DF787" s="21"/>
      <c r="DG787" s="21"/>
      <c r="DH787" s="21"/>
      <c r="DI787" s="21"/>
      <c r="DJ787" s="21"/>
      <c r="DK787" s="21"/>
      <c r="DL787" s="21"/>
      <c r="DM787" s="21"/>
      <c r="DN787" s="21"/>
      <c r="DO787" s="21"/>
      <c r="DP787" s="21"/>
      <c r="DQ787" s="21"/>
      <c r="DR787" s="21"/>
      <c r="DS787" s="21"/>
      <c r="DT787" s="21"/>
      <c r="DU787" s="21"/>
      <c r="DV787" s="21"/>
    </row>
    <row r="788" spans="1:126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21"/>
      <c r="CV788" s="21"/>
      <c r="CW788" s="21"/>
      <c r="CX788" s="21"/>
      <c r="CY788" s="21"/>
      <c r="CZ788" s="21"/>
      <c r="DA788" s="21"/>
      <c r="DB788" s="21"/>
      <c r="DC788" s="21"/>
      <c r="DD788" s="21"/>
      <c r="DE788" s="21"/>
      <c r="DF788" s="21"/>
      <c r="DG788" s="21"/>
      <c r="DH788" s="21"/>
      <c r="DI788" s="21"/>
      <c r="DJ788" s="21"/>
      <c r="DK788" s="21"/>
      <c r="DL788" s="21"/>
      <c r="DM788" s="21"/>
      <c r="DN788" s="21"/>
      <c r="DO788" s="21"/>
      <c r="DP788" s="21"/>
      <c r="DQ788" s="21"/>
      <c r="DR788" s="21"/>
      <c r="DS788" s="21"/>
      <c r="DT788" s="21"/>
      <c r="DU788" s="21"/>
      <c r="DV788" s="21"/>
    </row>
    <row r="789" spans="1:126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CW789" s="21"/>
      <c r="CX789" s="21"/>
      <c r="CY789" s="21"/>
      <c r="CZ789" s="21"/>
      <c r="DA789" s="21"/>
      <c r="DB789" s="21"/>
      <c r="DC789" s="21"/>
      <c r="DD789" s="21"/>
      <c r="DE789" s="21"/>
      <c r="DF789" s="21"/>
      <c r="DG789" s="21"/>
      <c r="DH789" s="21"/>
      <c r="DI789" s="21"/>
      <c r="DJ789" s="21"/>
      <c r="DK789" s="21"/>
      <c r="DL789" s="21"/>
      <c r="DM789" s="21"/>
      <c r="DN789" s="21"/>
      <c r="DO789" s="21"/>
      <c r="DP789" s="21"/>
      <c r="DQ789" s="21"/>
      <c r="DR789" s="21"/>
      <c r="DS789" s="21"/>
      <c r="DT789" s="21"/>
      <c r="DU789" s="21"/>
      <c r="DV789" s="21"/>
    </row>
    <row r="790" spans="1:126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CW790" s="21"/>
      <c r="CX790" s="21"/>
      <c r="CY790" s="21"/>
      <c r="CZ790" s="21"/>
      <c r="DA790" s="21"/>
      <c r="DB790" s="21"/>
      <c r="DC790" s="21"/>
      <c r="DD790" s="21"/>
      <c r="DE790" s="21"/>
      <c r="DF790" s="21"/>
      <c r="DG790" s="21"/>
      <c r="DH790" s="21"/>
      <c r="DI790" s="21"/>
      <c r="DJ790" s="21"/>
      <c r="DK790" s="21"/>
      <c r="DL790" s="21"/>
      <c r="DM790" s="21"/>
      <c r="DN790" s="21"/>
      <c r="DO790" s="21"/>
      <c r="DP790" s="21"/>
      <c r="DQ790" s="21"/>
      <c r="DR790" s="21"/>
      <c r="DS790" s="21"/>
      <c r="DT790" s="21"/>
      <c r="DU790" s="21"/>
      <c r="DV790" s="21"/>
    </row>
    <row r="791" spans="1:126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</row>
    <row r="792" spans="1:126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21"/>
      <c r="CV792" s="21"/>
      <c r="CW792" s="21"/>
      <c r="CX792" s="21"/>
      <c r="CY792" s="21"/>
      <c r="CZ792" s="21"/>
      <c r="DA792" s="21"/>
      <c r="DB792" s="21"/>
      <c r="DC792" s="21"/>
      <c r="DD792" s="21"/>
      <c r="DE792" s="21"/>
      <c r="DF792" s="21"/>
      <c r="DG792" s="21"/>
      <c r="DH792" s="21"/>
      <c r="DI792" s="21"/>
      <c r="DJ792" s="21"/>
      <c r="DK792" s="21"/>
      <c r="DL792" s="21"/>
      <c r="DM792" s="21"/>
      <c r="DN792" s="21"/>
      <c r="DO792" s="21"/>
      <c r="DP792" s="21"/>
      <c r="DQ792" s="21"/>
      <c r="DR792" s="21"/>
      <c r="DS792" s="21"/>
      <c r="DT792" s="21"/>
      <c r="DU792" s="21"/>
      <c r="DV792" s="21"/>
    </row>
    <row r="793" spans="1:126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CW793" s="21"/>
      <c r="CX793" s="21"/>
      <c r="CY793" s="21"/>
      <c r="CZ793" s="21"/>
      <c r="DA793" s="21"/>
      <c r="DB793" s="21"/>
      <c r="DC793" s="21"/>
      <c r="DD793" s="21"/>
      <c r="DE793" s="21"/>
      <c r="DF793" s="21"/>
      <c r="DG793" s="21"/>
      <c r="DH793" s="21"/>
      <c r="DI793" s="21"/>
      <c r="DJ793" s="21"/>
      <c r="DK793" s="21"/>
      <c r="DL793" s="21"/>
      <c r="DM793" s="21"/>
      <c r="DN793" s="21"/>
      <c r="DO793" s="21"/>
      <c r="DP793" s="21"/>
      <c r="DQ793" s="21"/>
      <c r="DR793" s="21"/>
      <c r="DS793" s="21"/>
      <c r="DT793" s="21"/>
      <c r="DU793" s="21"/>
      <c r="DV793" s="21"/>
    </row>
    <row r="794" spans="1:126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21"/>
      <c r="CV794" s="21"/>
      <c r="CW794" s="21"/>
      <c r="CX794" s="21"/>
      <c r="CY794" s="21"/>
      <c r="CZ794" s="21"/>
      <c r="DA794" s="21"/>
      <c r="DB794" s="21"/>
      <c r="DC794" s="21"/>
      <c r="DD794" s="21"/>
      <c r="DE794" s="21"/>
      <c r="DF794" s="21"/>
      <c r="DG794" s="21"/>
      <c r="DH794" s="21"/>
      <c r="DI794" s="21"/>
      <c r="DJ794" s="21"/>
      <c r="DK794" s="21"/>
      <c r="DL794" s="21"/>
      <c r="DM794" s="21"/>
      <c r="DN794" s="21"/>
      <c r="DO794" s="21"/>
      <c r="DP794" s="21"/>
      <c r="DQ794" s="21"/>
      <c r="DR794" s="21"/>
      <c r="DS794" s="21"/>
      <c r="DT794" s="21"/>
      <c r="DU794" s="21"/>
      <c r="DV794" s="21"/>
    </row>
    <row r="795" spans="1:126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</row>
    <row r="796" spans="1:12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CW796" s="21"/>
      <c r="CX796" s="21"/>
      <c r="CY796" s="21"/>
      <c r="CZ796" s="21"/>
      <c r="DA796" s="21"/>
      <c r="DB796" s="21"/>
      <c r="DC796" s="21"/>
      <c r="DD796" s="21"/>
      <c r="DE796" s="21"/>
      <c r="DF796" s="21"/>
      <c r="DG796" s="21"/>
      <c r="DH796" s="21"/>
      <c r="DI796" s="21"/>
      <c r="DJ796" s="21"/>
      <c r="DK796" s="21"/>
      <c r="DL796" s="21"/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</row>
    <row r="797" spans="1:126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CW797" s="21"/>
      <c r="CX797" s="21"/>
      <c r="CY797" s="21"/>
      <c r="CZ797" s="21"/>
      <c r="DA797" s="21"/>
      <c r="DB797" s="21"/>
      <c r="DC797" s="21"/>
      <c r="DD797" s="21"/>
      <c r="DE797" s="21"/>
      <c r="DF797" s="21"/>
      <c r="DG797" s="21"/>
      <c r="DH797" s="21"/>
      <c r="DI797" s="21"/>
      <c r="DJ797" s="21"/>
      <c r="DK797" s="21"/>
      <c r="DL797" s="21"/>
      <c r="DM797" s="21"/>
      <c r="DN797" s="21"/>
      <c r="DO797" s="21"/>
      <c r="DP797" s="21"/>
      <c r="DQ797" s="21"/>
      <c r="DR797" s="21"/>
      <c r="DS797" s="21"/>
      <c r="DT797" s="21"/>
      <c r="DU797" s="21"/>
      <c r="DV797" s="21"/>
    </row>
    <row r="798" spans="1:126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</row>
    <row r="799" spans="1:126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</row>
    <row r="800" spans="1:126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CW800" s="21"/>
      <c r="CX800" s="21"/>
      <c r="CY800" s="21"/>
      <c r="CZ800" s="21"/>
      <c r="DA800" s="21"/>
      <c r="DB800" s="21"/>
      <c r="DC800" s="21"/>
      <c r="DD800" s="21"/>
      <c r="DE800" s="21"/>
      <c r="DF800" s="21"/>
      <c r="DG800" s="21"/>
      <c r="DH800" s="21"/>
      <c r="DI800" s="21"/>
      <c r="DJ800" s="21"/>
      <c r="DK800" s="21"/>
      <c r="DL800" s="21"/>
      <c r="DM800" s="21"/>
      <c r="DN800" s="21"/>
      <c r="DO800" s="21"/>
      <c r="DP800" s="21"/>
      <c r="DQ800" s="21"/>
      <c r="DR800" s="21"/>
      <c r="DS800" s="21"/>
      <c r="DT800" s="21"/>
      <c r="DU800" s="21"/>
      <c r="DV800" s="21"/>
    </row>
    <row r="801" spans="1:126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</row>
    <row r="802" spans="1:126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CW802" s="21"/>
      <c r="CX802" s="21"/>
      <c r="CY802" s="21"/>
      <c r="CZ802" s="21"/>
      <c r="DA802" s="21"/>
      <c r="DB802" s="21"/>
      <c r="DC802" s="21"/>
      <c r="DD802" s="21"/>
      <c r="DE802" s="21"/>
      <c r="DF802" s="21"/>
      <c r="DG802" s="21"/>
      <c r="DH802" s="21"/>
      <c r="DI802" s="21"/>
      <c r="DJ802" s="21"/>
      <c r="DK802" s="21"/>
      <c r="DL802" s="21"/>
      <c r="DM802" s="21"/>
      <c r="DN802" s="21"/>
      <c r="DO802" s="21"/>
      <c r="DP802" s="21"/>
      <c r="DQ802" s="21"/>
      <c r="DR802" s="21"/>
      <c r="DS802" s="21"/>
      <c r="DT802" s="21"/>
      <c r="DU802" s="21"/>
      <c r="DV802" s="21"/>
    </row>
    <row r="803" spans="1:126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</row>
    <row r="804" spans="1:126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CW804" s="21"/>
      <c r="CX804" s="21"/>
      <c r="CY804" s="21"/>
      <c r="CZ804" s="21"/>
      <c r="DA804" s="21"/>
      <c r="DB804" s="21"/>
      <c r="DC804" s="21"/>
      <c r="DD804" s="21"/>
      <c r="DE804" s="21"/>
      <c r="DF804" s="21"/>
      <c r="DG804" s="21"/>
      <c r="DH804" s="21"/>
      <c r="DI804" s="21"/>
      <c r="DJ804" s="21"/>
      <c r="DK804" s="21"/>
      <c r="DL804" s="21"/>
      <c r="DM804" s="21"/>
      <c r="DN804" s="21"/>
      <c r="DO804" s="21"/>
      <c r="DP804" s="21"/>
      <c r="DQ804" s="21"/>
      <c r="DR804" s="21"/>
      <c r="DS804" s="21"/>
      <c r="DT804" s="21"/>
      <c r="DU804" s="21"/>
      <c r="DV804" s="21"/>
    </row>
    <row r="805" spans="1:126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CW805" s="21"/>
      <c r="CX805" s="21"/>
      <c r="CY805" s="21"/>
      <c r="CZ805" s="21"/>
      <c r="DA805" s="21"/>
      <c r="DB805" s="21"/>
      <c r="DC805" s="21"/>
      <c r="DD805" s="21"/>
      <c r="DE805" s="21"/>
      <c r="DF805" s="21"/>
      <c r="DG805" s="21"/>
      <c r="DH805" s="21"/>
      <c r="DI805" s="21"/>
      <c r="DJ805" s="21"/>
      <c r="DK805" s="21"/>
      <c r="DL805" s="21"/>
      <c r="DM805" s="21"/>
      <c r="DN805" s="21"/>
      <c r="DO805" s="21"/>
      <c r="DP805" s="21"/>
      <c r="DQ805" s="21"/>
      <c r="DR805" s="21"/>
      <c r="DS805" s="21"/>
      <c r="DT805" s="21"/>
      <c r="DU805" s="21"/>
      <c r="DV805" s="21"/>
    </row>
    <row r="806" spans="1:12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  <c r="DB806" s="21"/>
      <c r="DC806" s="21"/>
      <c r="DD806" s="21"/>
      <c r="DE806" s="21"/>
      <c r="DF806" s="21"/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</row>
    <row r="807" spans="1:126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CW807" s="21"/>
      <c r="CX807" s="21"/>
      <c r="CY807" s="21"/>
      <c r="CZ807" s="21"/>
      <c r="DA807" s="21"/>
      <c r="DB807" s="21"/>
      <c r="DC807" s="21"/>
      <c r="DD807" s="21"/>
      <c r="DE807" s="21"/>
      <c r="DF807" s="21"/>
      <c r="DG807" s="21"/>
      <c r="DH807" s="21"/>
      <c r="DI807" s="21"/>
      <c r="DJ807" s="21"/>
      <c r="DK807" s="21"/>
      <c r="DL807" s="21"/>
      <c r="DM807" s="21"/>
      <c r="DN807" s="21"/>
      <c r="DO807" s="21"/>
      <c r="DP807" s="21"/>
      <c r="DQ807" s="21"/>
      <c r="DR807" s="21"/>
      <c r="DS807" s="21"/>
      <c r="DT807" s="21"/>
      <c r="DU807" s="21"/>
      <c r="DV807" s="21"/>
    </row>
    <row r="808" spans="1:126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21"/>
      <c r="CV808" s="21"/>
      <c r="CW808" s="21"/>
      <c r="CX808" s="21"/>
      <c r="CY808" s="21"/>
      <c r="CZ808" s="21"/>
      <c r="DA808" s="21"/>
      <c r="DB808" s="21"/>
      <c r="DC808" s="21"/>
      <c r="DD808" s="21"/>
      <c r="DE808" s="21"/>
      <c r="DF808" s="21"/>
      <c r="DG808" s="21"/>
      <c r="DH808" s="21"/>
      <c r="DI808" s="21"/>
      <c r="DJ808" s="21"/>
      <c r="DK808" s="21"/>
      <c r="DL808" s="21"/>
      <c r="DM808" s="21"/>
      <c r="DN808" s="21"/>
      <c r="DO808" s="21"/>
      <c r="DP808" s="21"/>
      <c r="DQ808" s="21"/>
      <c r="DR808" s="21"/>
      <c r="DS808" s="21"/>
      <c r="DT808" s="21"/>
      <c r="DU808" s="21"/>
      <c r="DV808" s="21"/>
    </row>
    <row r="809" spans="1:126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CW809" s="21"/>
      <c r="CX809" s="21"/>
      <c r="CY809" s="21"/>
      <c r="CZ809" s="21"/>
      <c r="DA809" s="21"/>
      <c r="DB809" s="21"/>
      <c r="DC809" s="21"/>
      <c r="DD809" s="21"/>
      <c r="DE809" s="21"/>
      <c r="DF809" s="21"/>
      <c r="DG809" s="21"/>
      <c r="DH809" s="21"/>
      <c r="DI809" s="21"/>
      <c r="DJ809" s="21"/>
      <c r="DK809" s="21"/>
      <c r="DL809" s="21"/>
      <c r="DM809" s="21"/>
      <c r="DN809" s="21"/>
      <c r="DO809" s="21"/>
      <c r="DP809" s="21"/>
      <c r="DQ809" s="21"/>
      <c r="DR809" s="21"/>
      <c r="DS809" s="21"/>
      <c r="DT809" s="21"/>
      <c r="DU809" s="21"/>
      <c r="DV809" s="21"/>
    </row>
    <row r="810" spans="1:126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</row>
    <row r="811" spans="1:126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</row>
    <row r="812" spans="1:126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21"/>
      <c r="CV812" s="21"/>
      <c r="CW812" s="21"/>
      <c r="CX812" s="21"/>
      <c r="CY812" s="21"/>
      <c r="CZ812" s="21"/>
      <c r="DA812" s="21"/>
      <c r="DB812" s="21"/>
      <c r="DC812" s="21"/>
      <c r="DD812" s="21"/>
      <c r="DE812" s="21"/>
      <c r="DF812" s="21"/>
      <c r="DG812" s="21"/>
      <c r="DH812" s="21"/>
      <c r="DI812" s="21"/>
      <c r="DJ812" s="21"/>
      <c r="DK812" s="21"/>
      <c r="DL812" s="21"/>
      <c r="DM812" s="21"/>
      <c r="DN812" s="21"/>
      <c r="DO812" s="21"/>
      <c r="DP812" s="21"/>
      <c r="DQ812" s="21"/>
      <c r="DR812" s="21"/>
      <c r="DS812" s="21"/>
      <c r="DT812" s="21"/>
      <c r="DU812" s="21"/>
      <c r="DV812" s="21"/>
    </row>
    <row r="813" spans="1:126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1"/>
      <c r="DH813" s="21"/>
      <c r="DI813" s="21"/>
      <c r="DJ813" s="21"/>
      <c r="DK813" s="21"/>
      <c r="DL813" s="21"/>
      <c r="DM813" s="21"/>
      <c r="DN813" s="21"/>
      <c r="DO813" s="21"/>
      <c r="DP813" s="21"/>
      <c r="DQ813" s="21"/>
      <c r="DR813" s="21"/>
      <c r="DS813" s="21"/>
      <c r="DT813" s="21"/>
      <c r="DU813" s="21"/>
      <c r="DV813" s="21"/>
    </row>
    <row r="814" spans="1:126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CW814" s="21"/>
      <c r="CX814" s="21"/>
      <c r="CY814" s="21"/>
      <c r="CZ814" s="21"/>
      <c r="DA814" s="21"/>
      <c r="DB814" s="21"/>
      <c r="DC814" s="21"/>
      <c r="DD814" s="21"/>
      <c r="DE814" s="21"/>
      <c r="DF814" s="21"/>
      <c r="DG814" s="21"/>
      <c r="DH814" s="21"/>
      <c r="DI814" s="21"/>
      <c r="DJ814" s="21"/>
      <c r="DK814" s="21"/>
      <c r="DL814" s="21"/>
      <c r="DM814" s="21"/>
      <c r="DN814" s="21"/>
      <c r="DO814" s="21"/>
      <c r="DP814" s="21"/>
      <c r="DQ814" s="21"/>
      <c r="DR814" s="21"/>
      <c r="DS814" s="21"/>
      <c r="DT814" s="21"/>
      <c r="DU814" s="21"/>
      <c r="DV814" s="21"/>
    </row>
    <row r="815" spans="1:126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CW815" s="21"/>
      <c r="CX815" s="21"/>
      <c r="CY815" s="21"/>
      <c r="CZ815" s="21"/>
      <c r="DA815" s="21"/>
      <c r="DB815" s="21"/>
      <c r="DC815" s="21"/>
      <c r="DD815" s="21"/>
      <c r="DE815" s="21"/>
      <c r="DF815" s="21"/>
      <c r="DG815" s="21"/>
      <c r="DH815" s="21"/>
      <c r="DI815" s="21"/>
      <c r="DJ815" s="21"/>
      <c r="DK815" s="21"/>
      <c r="DL815" s="21"/>
      <c r="DM815" s="21"/>
      <c r="DN815" s="21"/>
      <c r="DO815" s="21"/>
      <c r="DP815" s="21"/>
      <c r="DQ815" s="21"/>
      <c r="DR815" s="21"/>
      <c r="DS815" s="21"/>
      <c r="DT815" s="21"/>
      <c r="DU815" s="21"/>
      <c r="DV815" s="21"/>
    </row>
    <row r="816" spans="1:12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21"/>
      <c r="CV816" s="21"/>
      <c r="CW816" s="21"/>
      <c r="CX816" s="21"/>
      <c r="CY816" s="21"/>
      <c r="CZ816" s="21"/>
      <c r="DA816" s="21"/>
      <c r="DB816" s="21"/>
      <c r="DC816" s="21"/>
      <c r="DD816" s="21"/>
      <c r="DE816" s="21"/>
      <c r="DF816" s="21"/>
      <c r="DG816" s="21"/>
      <c r="DH816" s="21"/>
      <c r="DI816" s="21"/>
      <c r="DJ816" s="21"/>
      <c r="DK816" s="21"/>
      <c r="DL816" s="21"/>
      <c r="DM816" s="21"/>
      <c r="DN816" s="21"/>
      <c r="DO816" s="21"/>
      <c r="DP816" s="21"/>
      <c r="DQ816" s="21"/>
      <c r="DR816" s="21"/>
      <c r="DS816" s="21"/>
      <c r="DT816" s="21"/>
      <c r="DU816" s="21"/>
      <c r="DV816" s="21"/>
    </row>
    <row r="817" spans="1:126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</row>
    <row r="818" spans="1:126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CW818" s="21"/>
      <c r="CX818" s="21"/>
      <c r="CY818" s="21"/>
      <c r="CZ818" s="21"/>
      <c r="DA818" s="21"/>
      <c r="DB818" s="21"/>
      <c r="DC818" s="21"/>
      <c r="DD818" s="21"/>
      <c r="DE818" s="21"/>
      <c r="DF818" s="21"/>
      <c r="DG818" s="21"/>
      <c r="DH818" s="21"/>
      <c r="DI818" s="21"/>
      <c r="DJ818" s="21"/>
      <c r="DK818" s="21"/>
      <c r="DL818" s="21"/>
      <c r="DM818" s="21"/>
      <c r="DN818" s="21"/>
      <c r="DO818" s="21"/>
      <c r="DP818" s="21"/>
      <c r="DQ818" s="21"/>
      <c r="DR818" s="21"/>
      <c r="DS818" s="21"/>
      <c r="DT818" s="21"/>
      <c r="DU818" s="21"/>
      <c r="DV818" s="21"/>
    </row>
    <row r="819" spans="1:126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  <c r="DB819" s="21"/>
      <c r="DC819" s="21"/>
      <c r="DD819" s="21"/>
      <c r="DE819" s="21"/>
      <c r="DF819" s="21"/>
      <c r="DG819" s="21"/>
      <c r="DH819" s="21"/>
      <c r="DI819" s="21"/>
      <c r="DJ819" s="21"/>
      <c r="DK819" s="21"/>
      <c r="DL819" s="21"/>
      <c r="DM819" s="21"/>
      <c r="DN819" s="21"/>
      <c r="DO819" s="21"/>
      <c r="DP819" s="21"/>
      <c r="DQ819" s="21"/>
      <c r="DR819" s="21"/>
      <c r="DS819" s="21"/>
      <c r="DT819" s="21"/>
      <c r="DU819" s="21"/>
      <c r="DV819" s="21"/>
    </row>
    <row r="820" spans="1:126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21"/>
      <c r="CV820" s="21"/>
      <c r="CW820" s="21"/>
      <c r="CX820" s="21"/>
      <c r="CY820" s="21"/>
      <c r="CZ820" s="21"/>
      <c r="DA820" s="21"/>
      <c r="DB820" s="21"/>
      <c r="DC820" s="21"/>
      <c r="DD820" s="21"/>
      <c r="DE820" s="21"/>
      <c r="DF820" s="21"/>
      <c r="DG820" s="21"/>
      <c r="DH820" s="21"/>
      <c r="DI820" s="21"/>
      <c r="DJ820" s="21"/>
      <c r="DK820" s="21"/>
      <c r="DL820" s="21"/>
      <c r="DM820" s="21"/>
      <c r="DN820" s="21"/>
      <c r="DO820" s="21"/>
      <c r="DP820" s="21"/>
      <c r="DQ820" s="21"/>
      <c r="DR820" s="21"/>
      <c r="DS820" s="21"/>
      <c r="DT820" s="21"/>
      <c r="DU820" s="21"/>
      <c r="DV820" s="21"/>
    </row>
    <row r="821" spans="1:126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CW821" s="21"/>
      <c r="CX821" s="21"/>
      <c r="CY821" s="21"/>
      <c r="CZ821" s="21"/>
      <c r="DA821" s="21"/>
      <c r="DB821" s="21"/>
      <c r="DC821" s="21"/>
      <c r="DD821" s="21"/>
      <c r="DE821" s="21"/>
      <c r="DF821" s="21"/>
      <c r="DG821" s="21"/>
      <c r="DH821" s="21"/>
      <c r="DI821" s="21"/>
      <c r="DJ821" s="21"/>
      <c r="DK821" s="21"/>
      <c r="DL821" s="21"/>
      <c r="DM821" s="21"/>
      <c r="DN821" s="21"/>
      <c r="DO821" s="21"/>
      <c r="DP821" s="21"/>
      <c r="DQ821" s="21"/>
      <c r="DR821" s="21"/>
      <c r="DS821" s="21"/>
      <c r="DT821" s="21"/>
      <c r="DU821" s="21"/>
      <c r="DV821" s="21"/>
    </row>
    <row r="822" spans="1:126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21"/>
      <c r="CV822" s="21"/>
      <c r="CW822" s="21"/>
      <c r="CX822" s="21"/>
      <c r="CY822" s="21"/>
      <c r="CZ822" s="21"/>
      <c r="DA822" s="21"/>
      <c r="DB822" s="21"/>
      <c r="DC822" s="21"/>
      <c r="DD822" s="21"/>
      <c r="DE822" s="21"/>
      <c r="DF822" s="21"/>
      <c r="DG822" s="21"/>
      <c r="DH822" s="21"/>
      <c r="DI822" s="21"/>
      <c r="DJ822" s="21"/>
      <c r="DK822" s="21"/>
      <c r="DL822" s="21"/>
      <c r="DM822" s="21"/>
      <c r="DN822" s="21"/>
      <c r="DO822" s="21"/>
      <c r="DP822" s="21"/>
      <c r="DQ822" s="21"/>
      <c r="DR822" s="21"/>
      <c r="DS822" s="21"/>
      <c r="DT822" s="21"/>
      <c r="DU822" s="21"/>
      <c r="DV822" s="21"/>
    </row>
    <row r="823" spans="1:126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  <c r="DB823" s="21"/>
      <c r="DC823" s="21"/>
      <c r="DD823" s="21"/>
      <c r="DE823" s="21"/>
      <c r="DF823" s="21"/>
      <c r="DG823" s="21"/>
      <c r="DH823" s="21"/>
      <c r="DI823" s="21"/>
      <c r="DJ823" s="21"/>
      <c r="DK823" s="21"/>
      <c r="DL823" s="21"/>
      <c r="DM823" s="21"/>
      <c r="DN823" s="21"/>
      <c r="DO823" s="21"/>
      <c r="DP823" s="21"/>
      <c r="DQ823" s="21"/>
      <c r="DR823" s="21"/>
      <c r="DS823" s="21"/>
      <c r="DT823" s="21"/>
      <c r="DU823" s="21"/>
      <c r="DV823" s="21"/>
    </row>
    <row r="824" spans="1:126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21"/>
      <c r="CV824" s="21"/>
      <c r="CW824" s="21"/>
      <c r="CX824" s="21"/>
      <c r="CY824" s="21"/>
      <c r="CZ824" s="21"/>
      <c r="DA824" s="21"/>
      <c r="DB824" s="21"/>
      <c r="DC824" s="21"/>
      <c r="DD824" s="21"/>
      <c r="DE824" s="21"/>
      <c r="DF824" s="21"/>
      <c r="DG824" s="21"/>
      <c r="DH824" s="21"/>
      <c r="DI824" s="21"/>
      <c r="DJ824" s="21"/>
      <c r="DK824" s="21"/>
      <c r="DL824" s="21"/>
      <c r="DM824" s="21"/>
      <c r="DN824" s="21"/>
      <c r="DO824" s="21"/>
      <c r="DP824" s="21"/>
      <c r="DQ824" s="21"/>
      <c r="DR824" s="21"/>
      <c r="DS824" s="21"/>
      <c r="DT824" s="21"/>
      <c r="DU824" s="21"/>
      <c r="DV824" s="21"/>
    </row>
    <row r="825" spans="1:126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</row>
    <row r="826" spans="1:1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  <c r="DB826" s="21"/>
      <c r="DC826" s="21"/>
      <c r="DD826" s="21"/>
      <c r="DE826" s="21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</row>
    <row r="827" spans="1:126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CW827" s="21"/>
      <c r="CX827" s="21"/>
      <c r="CY827" s="21"/>
      <c r="CZ827" s="21"/>
      <c r="DA827" s="21"/>
      <c r="DB827" s="21"/>
      <c r="DC827" s="21"/>
      <c r="DD827" s="21"/>
      <c r="DE827" s="21"/>
      <c r="DF827" s="21"/>
      <c r="DG827" s="21"/>
      <c r="DH827" s="21"/>
      <c r="DI827" s="21"/>
      <c r="DJ827" s="21"/>
      <c r="DK827" s="21"/>
      <c r="DL827" s="21"/>
      <c r="DM827" s="21"/>
      <c r="DN827" s="21"/>
      <c r="DO827" s="21"/>
      <c r="DP827" s="21"/>
      <c r="DQ827" s="21"/>
      <c r="DR827" s="21"/>
      <c r="DS827" s="21"/>
      <c r="DT827" s="21"/>
      <c r="DU827" s="21"/>
      <c r="DV827" s="21"/>
    </row>
    <row r="828" spans="1:126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  <c r="DB828" s="21"/>
      <c r="DC828" s="21"/>
      <c r="DD828" s="21"/>
      <c r="DE828" s="21"/>
      <c r="DF828" s="21"/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</row>
    <row r="829" spans="1:126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  <c r="DB829" s="21"/>
      <c r="DC829" s="21"/>
      <c r="DD829" s="21"/>
      <c r="DE829" s="21"/>
      <c r="DF829" s="21"/>
      <c r="DG829" s="21"/>
      <c r="DH829" s="21"/>
      <c r="DI829" s="21"/>
      <c r="DJ829" s="21"/>
      <c r="DK829" s="21"/>
      <c r="DL829" s="21"/>
      <c r="DM829" s="21"/>
      <c r="DN829" s="21"/>
      <c r="DO829" s="21"/>
      <c r="DP829" s="21"/>
      <c r="DQ829" s="21"/>
      <c r="DR829" s="21"/>
      <c r="DS829" s="21"/>
      <c r="DT829" s="21"/>
      <c r="DU829" s="21"/>
      <c r="DV829" s="21"/>
    </row>
    <row r="830" spans="1:126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CW830" s="21"/>
      <c r="CX830" s="21"/>
      <c r="CY830" s="21"/>
      <c r="CZ830" s="21"/>
      <c r="DA830" s="21"/>
      <c r="DB830" s="21"/>
      <c r="DC830" s="21"/>
      <c r="DD830" s="21"/>
      <c r="DE830" s="21"/>
      <c r="DF830" s="21"/>
      <c r="DG830" s="21"/>
      <c r="DH830" s="21"/>
      <c r="DI830" s="21"/>
      <c r="DJ830" s="21"/>
      <c r="DK830" s="21"/>
      <c r="DL830" s="21"/>
      <c r="DM830" s="21"/>
      <c r="DN830" s="21"/>
      <c r="DO830" s="21"/>
      <c r="DP830" s="21"/>
      <c r="DQ830" s="21"/>
      <c r="DR830" s="21"/>
      <c r="DS830" s="21"/>
      <c r="DT830" s="21"/>
      <c r="DU830" s="21"/>
      <c r="DV830" s="21"/>
    </row>
    <row r="831" spans="1:126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CW831" s="21"/>
      <c r="CX831" s="21"/>
      <c r="CY831" s="21"/>
      <c r="CZ831" s="21"/>
      <c r="DA831" s="21"/>
      <c r="DB831" s="21"/>
      <c r="DC831" s="21"/>
      <c r="DD831" s="21"/>
      <c r="DE831" s="21"/>
      <c r="DF831" s="21"/>
      <c r="DG831" s="21"/>
      <c r="DH831" s="21"/>
      <c r="DI831" s="21"/>
      <c r="DJ831" s="21"/>
      <c r="DK831" s="21"/>
      <c r="DL831" s="21"/>
      <c r="DM831" s="21"/>
      <c r="DN831" s="21"/>
      <c r="DO831" s="21"/>
      <c r="DP831" s="21"/>
      <c r="DQ831" s="21"/>
      <c r="DR831" s="21"/>
      <c r="DS831" s="21"/>
      <c r="DT831" s="21"/>
      <c r="DU831" s="21"/>
      <c r="DV831" s="21"/>
    </row>
    <row r="832" spans="1:126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21"/>
      <c r="CV832" s="21"/>
      <c r="CW832" s="21"/>
      <c r="CX832" s="21"/>
      <c r="CY832" s="21"/>
      <c r="CZ832" s="21"/>
      <c r="DA832" s="21"/>
      <c r="DB832" s="21"/>
      <c r="DC832" s="21"/>
      <c r="DD832" s="21"/>
      <c r="DE832" s="21"/>
      <c r="DF832" s="21"/>
      <c r="DG832" s="21"/>
      <c r="DH832" s="21"/>
      <c r="DI832" s="21"/>
      <c r="DJ832" s="21"/>
      <c r="DK832" s="21"/>
      <c r="DL832" s="21"/>
      <c r="DM832" s="21"/>
      <c r="DN832" s="21"/>
      <c r="DO832" s="21"/>
      <c r="DP832" s="21"/>
      <c r="DQ832" s="21"/>
      <c r="DR832" s="21"/>
      <c r="DS832" s="21"/>
      <c r="DT832" s="21"/>
      <c r="DU832" s="21"/>
      <c r="DV832" s="21"/>
    </row>
    <row r="833" spans="1:126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CW833" s="21"/>
      <c r="CX833" s="21"/>
      <c r="CY833" s="21"/>
      <c r="CZ833" s="21"/>
      <c r="DA833" s="21"/>
      <c r="DB833" s="21"/>
      <c r="DC833" s="21"/>
      <c r="DD833" s="21"/>
      <c r="DE833" s="21"/>
      <c r="DF833" s="21"/>
      <c r="DG833" s="21"/>
      <c r="DH833" s="21"/>
      <c r="DI833" s="21"/>
      <c r="DJ833" s="21"/>
      <c r="DK833" s="21"/>
      <c r="DL833" s="21"/>
      <c r="DM833" s="21"/>
      <c r="DN833" s="21"/>
      <c r="DO833" s="21"/>
      <c r="DP833" s="21"/>
      <c r="DQ833" s="21"/>
      <c r="DR833" s="21"/>
      <c r="DS833" s="21"/>
      <c r="DT833" s="21"/>
      <c r="DU833" s="21"/>
      <c r="DV833" s="21"/>
    </row>
    <row r="834" spans="1:126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21"/>
      <c r="CV834" s="21"/>
      <c r="CW834" s="21"/>
      <c r="CX834" s="21"/>
      <c r="CY834" s="21"/>
      <c r="CZ834" s="21"/>
      <c r="DA834" s="21"/>
      <c r="DB834" s="21"/>
      <c r="DC834" s="21"/>
      <c r="DD834" s="21"/>
      <c r="DE834" s="21"/>
      <c r="DF834" s="21"/>
      <c r="DG834" s="21"/>
      <c r="DH834" s="21"/>
      <c r="DI834" s="21"/>
      <c r="DJ834" s="21"/>
      <c r="DK834" s="21"/>
      <c r="DL834" s="21"/>
      <c r="DM834" s="21"/>
      <c r="DN834" s="21"/>
      <c r="DO834" s="21"/>
      <c r="DP834" s="21"/>
      <c r="DQ834" s="21"/>
      <c r="DR834" s="21"/>
      <c r="DS834" s="21"/>
      <c r="DT834" s="21"/>
      <c r="DU834" s="21"/>
      <c r="DV834" s="21"/>
    </row>
    <row r="835" spans="1:126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CW835" s="21"/>
      <c r="CX835" s="21"/>
      <c r="CY835" s="21"/>
      <c r="CZ835" s="21"/>
      <c r="DA835" s="21"/>
      <c r="DB835" s="21"/>
      <c r="DC835" s="21"/>
      <c r="DD835" s="21"/>
      <c r="DE835" s="21"/>
      <c r="DF835" s="21"/>
      <c r="DG835" s="21"/>
      <c r="DH835" s="21"/>
      <c r="DI835" s="21"/>
      <c r="DJ835" s="21"/>
      <c r="DK835" s="21"/>
      <c r="DL835" s="21"/>
      <c r="DM835" s="21"/>
      <c r="DN835" s="21"/>
      <c r="DO835" s="21"/>
      <c r="DP835" s="21"/>
      <c r="DQ835" s="21"/>
      <c r="DR835" s="21"/>
      <c r="DS835" s="21"/>
      <c r="DT835" s="21"/>
      <c r="DU835" s="21"/>
      <c r="DV835" s="21"/>
    </row>
    <row r="836" spans="1:12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21"/>
      <c r="CV836" s="21"/>
      <c r="CW836" s="21"/>
      <c r="CX836" s="21"/>
      <c r="CY836" s="21"/>
      <c r="CZ836" s="21"/>
      <c r="DA836" s="21"/>
      <c r="DB836" s="21"/>
      <c r="DC836" s="21"/>
      <c r="DD836" s="21"/>
      <c r="DE836" s="21"/>
      <c r="DF836" s="21"/>
      <c r="DG836" s="21"/>
      <c r="DH836" s="21"/>
      <c r="DI836" s="21"/>
      <c r="DJ836" s="21"/>
      <c r="DK836" s="21"/>
      <c r="DL836" s="21"/>
      <c r="DM836" s="21"/>
      <c r="DN836" s="21"/>
      <c r="DO836" s="21"/>
      <c r="DP836" s="21"/>
      <c r="DQ836" s="21"/>
      <c r="DR836" s="21"/>
      <c r="DS836" s="21"/>
      <c r="DT836" s="21"/>
      <c r="DU836" s="21"/>
      <c r="DV836" s="21"/>
    </row>
    <row r="837" spans="1:126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CW837" s="21"/>
      <c r="CX837" s="21"/>
      <c r="CY837" s="21"/>
      <c r="CZ837" s="21"/>
      <c r="DA837" s="21"/>
      <c r="DB837" s="21"/>
      <c r="DC837" s="21"/>
      <c r="DD837" s="21"/>
      <c r="DE837" s="21"/>
      <c r="DF837" s="21"/>
      <c r="DG837" s="21"/>
      <c r="DH837" s="21"/>
      <c r="DI837" s="21"/>
      <c r="DJ837" s="21"/>
      <c r="DK837" s="21"/>
      <c r="DL837" s="21"/>
      <c r="DM837" s="21"/>
      <c r="DN837" s="21"/>
      <c r="DO837" s="21"/>
      <c r="DP837" s="21"/>
      <c r="DQ837" s="21"/>
      <c r="DR837" s="21"/>
      <c r="DS837" s="21"/>
      <c r="DT837" s="21"/>
      <c r="DU837" s="21"/>
      <c r="DV837" s="21"/>
    </row>
    <row r="838" spans="1:126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21"/>
      <c r="CV838" s="21"/>
      <c r="CW838" s="21"/>
      <c r="CX838" s="21"/>
      <c r="CY838" s="21"/>
      <c r="CZ838" s="21"/>
      <c r="DA838" s="21"/>
      <c r="DB838" s="21"/>
      <c r="DC838" s="21"/>
      <c r="DD838" s="21"/>
      <c r="DE838" s="21"/>
      <c r="DF838" s="21"/>
      <c r="DG838" s="21"/>
      <c r="DH838" s="21"/>
      <c r="DI838" s="21"/>
      <c r="DJ838" s="21"/>
      <c r="DK838" s="21"/>
      <c r="DL838" s="21"/>
      <c r="DM838" s="21"/>
      <c r="DN838" s="21"/>
      <c r="DO838" s="21"/>
      <c r="DP838" s="21"/>
      <c r="DQ838" s="21"/>
      <c r="DR838" s="21"/>
      <c r="DS838" s="21"/>
      <c r="DT838" s="21"/>
      <c r="DU838" s="21"/>
      <c r="DV838" s="21"/>
    </row>
    <row r="839" spans="1:126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CW839" s="21"/>
      <c r="CX839" s="21"/>
      <c r="CY839" s="21"/>
      <c r="CZ839" s="21"/>
      <c r="DA839" s="21"/>
      <c r="DB839" s="21"/>
      <c r="DC839" s="21"/>
      <c r="DD839" s="21"/>
      <c r="DE839" s="21"/>
      <c r="DF839" s="21"/>
      <c r="DG839" s="21"/>
      <c r="DH839" s="21"/>
      <c r="DI839" s="21"/>
      <c r="DJ839" s="21"/>
      <c r="DK839" s="21"/>
      <c r="DL839" s="21"/>
      <c r="DM839" s="21"/>
      <c r="DN839" s="21"/>
      <c r="DO839" s="21"/>
      <c r="DP839" s="21"/>
      <c r="DQ839" s="21"/>
      <c r="DR839" s="21"/>
      <c r="DS839" s="21"/>
      <c r="DT839" s="21"/>
      <c r="DU839" s="21"/>
      <c r="DV839" s="21"/>
    </row>
    <row r="840" spans="1:126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21"/>
      <c r="CV840" s="21"/>
      <c r="CW840" s="21"/>
      <c r="CX840" s="21"/>
      <c r="CY840" s="21"/>
      <c r="CZ840" s="21"/>
      <c r="DA840" s="21"/>
      <c r="DB840" s="21"/>
      <c r="DC840" s="21"/>
      <c r="DD840" s="21"/>
      <c r="DE840" s="21"/>
      <c r="DF840" s="21"/>
      <c r="DG840" s="21"/>
      <c r="DH840" s="21"/>
      <c r="DI840" s="21"/>
      <c r="DJ840" s="21"/>
      <c r="DK840" s="21"/>
      <c r="DL840" s="21"/>
      <c r="DM840" s="21"/>
      <c r="DN840" s="21"/>
      <c r="DO840" s="21"/>
      <c r="DP840" s="21"/>
      <c r="DQ840" s="21"/>
      <c r="DR840" s="21"/>
      <c r="DS840" s="21"/>
      <c r="DT840" s="21"/>
      <c r="DU840" s="21"/>
      <c r="DV840" s="21"/>
    </row>
    <row r="841" spans="1:126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</row>
    <row r="842" spans="1:126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CW842" s="21"/>
      <c r="CX842" s="21"/>
      <c r="CY842" s="21"/>
      <c r="CZ842" s="21"/>
      <c r="DA842" s="21"/>
      <c r="DB842" s="21"/>
      <c r="DC842" s="21"/>
      <c r="DD842" s="21"/>
      <c r="DE842" s="21"/>
      <c r="DF842" s="21"/>
      <c r="DG842" s="21"/>
      <c r="DH842" s="21"/>
      <c r="DI842" s="21"/>
      <c r="DJ842" s="21"/>
      <c r="DK842" s="21"/>
      <c r="DL842" s="21"/>
      <c r="DM842" s="21"/>
      <c r="DN842" s="21"/>
      <c r="DO842" s="21"/>
      <c r="DP842" s="21"/>
      <c r="DQ842" s="21"/>
      <c r="DR842" s="21"/>
      <c r="DS842" s="21"/>
      <c r="DT842" s="21"/>
      <c r="DU842" s="21"/>
      <c r="DV842" s="21"/>
    </row>
    <row r="843" spans="1:126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</row>
    <row r="844" spans="1:126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21"/>
      <c r="CV844" s="21"/>
      <c r="CW844" s="21"/>
      <c r="CX844" s="21"/>
      <c r="CY844" s="21"/>
      <c r="CZ844" s="21"/>
      <c r="DA844" s="21"/>
      <c r="DB844" s="21"/>
      <c r="DC844" s="21"/>
      <c r="DD844" s="21"/>
      <c r="DE844" s="21"/>
      <c r="DF844" s="21"/>
      <c r="DG844" s="21"/>
      <c r="DH844" s="21"/>
      <c r="DI844" s="21"/>
      <c r="DJ844" s="21"/>
      <c r="DK844" s="21"/>
      <c r="DL844" s="21"/>
      <c r="DM844" s="21"/>
      <c r="DN844" s="21"/>
      <c r="DO844" s="21"/>
      <c r="DP844" s="21"/>
      <c r="DQ844" s="21"/>
      <c r="DR844" s="21"/>
      <c r="DS844" s="21"/>
      <c r="DT844" s="21"/>
      <c r="DU844" s="21"/>
      <c r="DV844" s="21"/>
    </row>
    <row r="845" spans="1:126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  <c r="DB845" s="21"/>
      <c r="DC845" s="21"/>
      <c r="DD845" s="21"/>
      <c r="DE845" s="21"/>
      <c r="DF845" s="21"/>
      <c r="DG845" s="21"/>
      <c r="DH845" s="21"/>
      <c r="DI845" s="21"/>
      <c r="DJ845" s="21"/>
      <c r="DK845" s="21"/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</row>
    <row r="846" spans="1:12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21"/>
      <c r="CV846" s="21"/>
      <c r="CW846" s="21"/>
      <c r="CX846" s="21"/>
      <c r="CY846" s="21"/>
      <c r="CZ846" s="21"/>
      <c r="DA846" s="21"/>
      <c r="DB846" s="21"/>
      <c r="DC846" s="21"/>
      <c r="DD846" s="21"/>
      <c r="DE846" s="21"/>
      <c r="DF846" s="21"/>
      <c r="DG846" s="21"/>
      <c r="DH846" s="21"/>
      <c r="DI846" s="21"/>
      <c r="DJ846" s="21"/>
      <c r="DK846" s="21"/>
      <c r="DL846" s="21"/>
      <c r="DM846" s="21"/>
      <c r="DN846" s="21"/>
      <c r="DO846" s="21"/>
      <c r="DP846" s="21"/>
      <c r="DQ846" s="21"/>
      <c r="DR846" s="21"/>
      <c r="DS846" s="21"/>
      <c r="DT846" s="21"/>
      <c r="DU846" s="21"/>
      <c r="DV846" s="21"/>
    </row>
    <row r="847" spans="1:126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CW847" s="21"/>
      <c r="CX847" s="21"/>
      <c r="CY847" s="21"/>
      <c r="CZ847" s="21"/>
      <c r="DA847" s="21"/>
      <c r="DB847" s="21"/>
      <c r="DC847" s="21"/>
      <c r="DD847" s="21"/>
      <c r="DE847" s="21"/>
      <c r="DF847" s="21"/>
      <c r="DG847" s="21"/>
      <c r="DH847" s="21"/>
      <c r="DI847" s="21"/>
      <c r="DJ847" s="21"/>
      <c r="DK847" s="21"/>
      <c r="DL847" s="21"/>
      <c r="DM847" s="21"/>
      <c r="DN847" s="21"/>
      <c r="DO847" s="21"/>
      <c r="DP847" s="21"/>
      <c r="DQ847" s="21"/>
      <c r="DR847" s="21"/>
      <c r="DS847" s="21"/>
      <c r="DT847" s="21"/>
      <c r="DU847" s="21"/>
      <c r="DV847" s="21"/>
    </row>
    <row r="848" spans="1:126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21"/>
      <c r="CV848" s="21"/>
      <c r="CW848" s="21"/>
      <c r="CX848" s="21"/>
      <c r="CY848" s="21"/>
      <c r="CZ848" s="21"/>
      <c r="DA848" s="21"/>
      <c r="DB848" s="21"/>
      <c r="DC848" s="21"/>
      <c r="DD848" s="21"/>
      <c r="DE848" s="21"/>
      <c r="DF848" s="21"/>
      <c r="DG848" s="21"/>
      <c r="DH848" s="21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</row>
    <row r="849" spans="1:126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CW849" s="21"/>
      <c r="CX849" s="21"/>
      <c r="CY849" s="21"/>
      <c r="CZ849" s="21"/>
      <c r="DA849" s="21"/>
      <c r="DB849" s="21"/>
      <c r="DC849" s="21"/>
      <c r="DD849" s="21"/>
      <c r="DE849" s="21"/>
      <c r="DF849" s="21"/>
      <c r="DG849" s="21"/>
      <c r="DH849" s="21"/>
      <c r="DI849" s="21"/>
      <c r="DJ849" s="21"/>
      <c r="DK849" s="21"/>
      <c r="DL849" s="21"/>
      <c r="DM849" s="21"/>
      <c r="DN849" s="21"/>
      <c r="DO849" s="21"/>
      <c r="DP849" s="21"/>
      <c r="DQ849" s="21"/>
      <c r="DR849" s="21"/>
      <c r="DS849" s="21"/>
      <c r="DT849" s="21"/>
      <c r="DU849" s="21"/>
      <c r="DV849" s="21"/>
    </row>
    <row r="850" spans="1:126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</row>
    <row r="851" spans="1:126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</row>
    <row r="852" spans="1:126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CW852" s="21"/>
      <c r="CX852" s="21"/>
      <c r="CY852" s="21"/>
      <c r="CZ852" s="21"/>
      <c r="DA852" s="21"/>
      <c r="DB852" s="21"/>
      <c r="DC852" s="21"/>
      <c r="DD852" s="21"/>
      <c r="DE852" s="21"/>
      <c r="DF852" s="21"/>
      <c r="DG852" s="21"/>
      <c r="DH852" s="21"/>
      <c r="DI852" s="21"/>
      <c r="DJ852" s="21"/>
      <c r="DK852" s="21"/>
      <c r="DL852" s="21"/>
      <c r="DM852" s="21"/>
      <c r="DN852" s="21"/>
      <c r="DO852" s="21"/>
      <c r="DP852" s="21"/>
      <c r="DQ852" s="21"/>
      <c r="DR852" s="21"/>
      <c r="DS852" s="21"/>
      <c r="DT852" s="21"/>
      <c r="DU852" s="21"/>
      <c r="DV852" s="21"/>
    </row>
    <row r="853" spans="1:126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  <c r="DB853" s="21"/>
      <c r="DC853" s="21"/>
      <c r="DD853" s="21"/>
      <c r="DE853" s="21"/>
      <c r="DF853" s="21"/>
      <c r="DG853" s="21"/>
      <c r="DH853" s="21"/>
      <c r="DI853" s="21"/>
      <c r="DJ853" s="21"/>
      <c r="DK853" s="21"/>
      <c r="DL853" s="21"/>
      <c r="DM853" s="21"/>
      <c r="DN853" s="21"/>
      <c r="DO853" s="21"/>
      <c r="DP853" s="21"/>
      <c r="DQ853" s="21"/>
      <c r="DR853" s="21"/>
      <c r="DS853" s="21"/>
      <c r="DT853" s="21"/>
      <c r="DU853" s="21"/>
      <c r="DV853" s="21"/>
    </row>
    <row r="854" spans="1:126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21"/>
      <c r="CV854" s="21"/>
      <c r="CW854" s="21"/>
      <c r="CX854" s="21"/>
      <c r="CY854" s="21"/>
      <c r="CZ854" s="21"/>
      <c r="DA854" s="21"/>
      <c r="DB854" s="21"/>
      <c r="DC854" s="21"/>
      <c r="DD854" s="21"/>
      <c r="DE854" s="21"/>
      <c r="DF854" s="21"/>
      <c r="DG854" s="21"/>
      <c r="DH854" s="21"/>
      <c r="DI854" s="21"/>
      <c r="DJ854" s="21"/>
      <c r="DK854" s="21"/>
      <c r="DL854" s="21"/>
      <c r="DM854" s="21"/>
      <c r="DN854" s="21"/>
      <c r="DO854" s="21"/>
      <c r="DP854" s="21"/>
      <c r="DQ854" s="21"/>
      <c r="DR854" s="21"/>
      <c r="DS854" s="21"/>
      <c r="DT854" s="21"/>
      <c r="DU854" s="21"/>
      <c r="DV854" s="21"/>
    </row>
    <row r="855" spans="1:126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CW855" s="21"/>
      <c r="CX855" s="21"/>
      <c r="CY855" s="21"/>
      <c r="CZ855" s="21"/>
      <c r="DA855" s="21"/>
      <c r="DB855" s="21"/>
      <c r="DC855" s="21"/>
      <c r="DD855" s="21"/>
      <c r="DE855" s="21"/>
      <c r="DF855" s="21"/>
      <c r="DG855" s="21"/>
      <c r="DH855" s="21"/>
      <c r="DI855" s="21"/>
      <c r="DJ855" s="21"/>
      <c r="DK855" s="21"/>
      <c r="DL855" s="21"/>
      <c r="DM855" s="21"/>
      <c r="DN855" s="21"/>
      <c r="DO855" s="21"/>
      <c r="DP855" s="21"/>
      <c r="DQ855" s="21"/>
      <c r="DR855" s="21"/>
      <c r="DS855" s="21"/>
      <c r="DT855" s="21"/>
      <c r="DU855" s="21"/>
      <c r="DV855" s="21"/>
    </row>
    <row r="856" spans="1:12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  <c r="DB856" s="21"/>
      <c r="DC856" s="21"/>
      <c r="DD856" s="21"/>
      <c r="DE856" s="21"/>
      <c r="DF856" s="21"/>
      <c r="DG856" s="21"/>
      <c r="DH856" s="21"/>
      <c r="DI856" s="21"/>
      <c r="DJ856" s="21"/>
      <c r="DK856" s="21"/>
      <c r="DL856" s="21"/>
      <c r="DM856" s="21"/>
      <c r="DN856" s="21"/>
      <c r="DO856" s="21"/>
      <c r="DP856" s="21"/>
      <c r="DQ856" s="21"/>
      <c r="DR856" s="21"/>
      <c r="DS856" s="21"/>
      <c r="DT856" s="21"/>
      <c r="DU856" s="21"/>
      <c r="DV856" s="21"/>
    </row>
    <row r="857" spans="1:126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CW857" s="21"/>
      <c r="CX857" s="21"/>
      <c r="CY857" s="21"/>
      <c r="CZ857" s="21"/>
      <c r="DA857" s="21"/>
      <c r="DB857" s="21"/>
      <c r="DC857" s="21"/>
      <c r="DD857" s="21"/>
      <c r="DE857" s="21"/>
      <c r="DF857" s="21"/>
      <c r="DG857" s="21"/>
      <c r="DH857" s="21"/>
      <c r="DI857" s="21"/>
      <c r="DJ857" s="21"/>
      <c r="DK857" s="21"/>
      <c r="DL857" s="21"/>
      <c r="DM857" s="21"/>
      <c r="DN857" s="21"/>
      <c r="DO857" s="21"/>
      <c r="DP857" s="21"/>
      <c r="DQ857" s="21"/>
      <c r="DR857" s="21"/>
      <c r="DS857" s="21"/>
      <c r="DT857" s="21"/>
      <c r="DU857" s="21"/>
      <c r="DV857" s="21"/>
    </row>
    <row r="858" spans="1:126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CW858" s="21"/>
      <c r="CX858" s="21"/>
      <c r="CY858" s="21"/>
      <c r="CZ858" s="21"/>
      <c r="DA858" s="21"/>
      <c r="DB858" s="21"/>
      <c r="DC858" s="21"/>
      <c r="DD858" s="21"/>
      <c r="DE858" s="21"/>
      <c r="DF858" s="21"/>
      <c r="DG858" s="21"/>
      <c r="DH858" s="21"/>
      <c r="DI858" s="21"/>
      <c r="DJ858" s="21"/>
      <c r="DK858" s="21"/>
      <c r="DL858" s="21"/>
      <c r="DM858" s="21"/>
      <c r="DN858" s="21"/>
      <c r="DO858" s="21"/>
      <c r="DP858" s="21"/>
      <c r="DQ858" s="21"/>
      <c r="DR858" s="21"/>
      <c r="DS858" s="21"/>
      <c r="DT858" s="21"/>
      <c r="DU858" s="21"/>
      <c r="DV858" s="21"/>
    </row>
    <row r="859" spans="1:126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CW859" s="21"/>
      <c r="CX859" s="21"/>
      <c r="CY859" s="21"/>
      <c r="CZ859" s="21"/>
      <c r="DA859" s="21"/>
      <c r="DB859" s="21"/>
      <c r="DC859" s="21"/>
      <c r="DD859" s="21"/>
      <c r="DE859" s="21"/>
      <c r="DF859" s="21"/>
      <c r="DG859" s="21"/>
      <c r="DH859" s="21"/>
      <c r="DI859" s="21"/>
      <c r="DJ859" s="21"/>
      <c r="DK859" s="21"/>
      <c r="DL859" s="21"/>
      <c r="DM859" s="21"/>
      <c r="DN859" s="21"/>
      <c r="DO859" s="21"/>
      <c r="DP859" s="21"/>
      <c r="DQ859" s="21"/>
      <c r="DR859" s="21"/>
      <c r="DS859" s="21"/>
      <c r="DT859" s="21"/>
      <c r="DU859" s="21"/>
      <c r="DV859" s="21"/>
    </row>
    <row r="860" spans="1:126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21"/>
      <c r="CV860" s="21"/>
      <c r="CW860" s="21"/>
      <c r="CX860" s="21"/>
      <c r="CY860" s="21"/>
      <c r="CZ860" s="21"/>
      <c r="DA860" s="21"/>
      <c r="DB860" s="21"/>
      <c r="DC860" s="21"/>
      <c r="DD860" s="21"/>
      <c r="DE860" s="21"/>
      <c r="DF860" s="21"/>
      <c r="DG860" s="21"/>
      <c r="DH860" s="21"/>
      <c r="DI860" s="21"/>
      <c r="DJ860" s="21"/>
      <c r="DK860" s="21"/>
      <c r="DL860" s="21"/>
      <c r="DM860" s="21"/>
      <c r="DN860" s="21"/>
      <c r="DO860" s="21"/>
      <c r="DP860" s="21"/>
      <c r="DQ860" s="21"/>
      <c r="DR860" s="21"/>
      <c r="DS860" s="21"/>
      <c r="DT860" s="21"/>
      <c r="DU860" s="21"/>
      <c r="DV860" s="21"/>
    </row>
    <row r="861" spans="1:126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CW861" s="21"/>
      <c r="CX861" s="21"/>
      <c r="CY861" s="21"/>
      <c r="CZ861" s="21"/>
      <c r="DA861" s="21"/>
      <c r="DB861" s="21"/>
      <c r="DC861" s="21"/>
      <c r="DD861" s="21"/>
      <c r="DE861" s="21"/>
      <c r="DF861" s="21"/>
      <c r="DG861" s="21"/>
      <c r="DH861" s="21"/>
      <c r="DI861" s="21"/>
      <c r="DJ861" s="21"/>
      <c r="DK861" s="21"/>
      <c r="DL861" s="21"/>
      <c r="DM861" s="21"/>
      <c r="DN861" s="21"/>
      <c r="DO861" s="21"/>
      <c r="DP861" s="21"/>
      <c r="DQ861" s="21"/>
      <c r="DR861" s="21"/>
      <c r="DS861" s="21"/>
      <c r="DT861" s="21"/>
      <c r="DU861" s="21"/>
      <c r="DV861" s="21"/>
    </row>
    <row r="862" spans="1:126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  <c r="DB862" s="21"/>
      <c r="DC862" s="21"/>
      <c r="DD862" s="21"/>
      <c r="DE862" s="21"/>
      <c r="DF862" s="21"/>
      <c r="DG862" s="21"/>
      <c r="DH862" s="21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</row>
    <row r="863" spans="1:126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</row>
    <row r="864" spans="1:126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  <c r="DB864" s="21"/>
      <c r="DC864" s="21"/>
      <c r="DD864" s="21"/>
      <c r="DE864" s="21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</row>
    <row r="865" spans="1:126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CW865" s="21"/>
      <c r="CX865" s="21"/>
      <c r="CY865" s="21"/>
      <c r="CZ865" s="21"/>
      <c r="DA865" s="21"/>
      <c r="DB865" s="21"/>
      <c r="DC865" s="21"/>
      <c r="DD865" s="21"/>
      <c r="DE865" s="21"/>
      <c r="DF865" s="21"/>
      <c r="DG865" s="21"/>
      <c r="DH865" s="21"/>
      <c r="DI865" s="21"/>
      <c r="DJ865" s="21"/>
      <c r="DK865" s="21"/>
      <c r="DL865" s="21"/>
      <c r="DM865" s="21"/>
      <c r="DN865" s="21"/>
      <c r="DO865" s="21"/>
      <c r="DP865" s="21"/>
      <c r="DQ865" s="21"/>
      <c r="DR865" s="21"/>
      <c r="DS865" s="21"/>
      <c r="DT865" s="21"/>
      <c r="DU865" s="21"/>
      <c r="DV865" s="21"/>
    </row>
    <row r="866" spans="1:12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21"/>
      <c r="CV866" s="21"/>
      <c r="CW866" s="21"/>
      <c r="CX866" s="21"/>
      <c r="CY866" s="21"/>
      <c r="CZ866" s="21"/>
      <c r="DA866" s="21"/>
      <c r="DB866" s="21"/>
      <c r="DC866" s="21"/>
      <c r="DD866" s="21"/>
      <c r="DE866" s="21"/>
      <c r="DF866" s="21"/>
      <c r="DG866" s="21"/>
      <c r="DH866" s="21"/>
      <c r="DI866" s="21"/>
      <c r="DJ866" s="21"/>
      <c r="DK866" s="21"/>
      <c r="DL866" s="21"/>
      <c r="DM866" s="21"/>
      <c r="DN866" s="21"/>
      <c r="DO866" s="21"/>
      <c r="DP866" s="21"/>
      <c r="DQ866" s="21"/>
      <c r="DR866" s="21"/>
      <c r="DS866" s="21"/>
      <c r="DT866" s="21"/>
      <c r="DU866" s="21"/>
      <c r="DV866" s="21"/>
    </row>
    <row r="867" spans="1:126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  <c r="DB867" s="21"/>
      <c r="DC867" s="21"/>
      <c r="DD867" s="21"/>
      <c r="DE867" s="21"/>
      <c r="DF867" s="21"/>
      <c r="DG867" s="21"/>
      <c r="DH867" s="21"/>
      <c r="DI867" s="21"/>
      <c r="DJ867" s="21"/>
      <c r="DK867" s="21"/>
      <c r="DL867" s="21"/>
      <c r="DM867" s="21"/>
      <c r="DN867" s="21"/>
      <c r="DO867" s="21"/>
      <c r="DP867" s="21"/>
      <c r="DQ867" s="21"/>
      <c r="DR867" s="21"/>
      <c r="DS867" s="21"/>
      <c r="DT867" s="21"/>
      <c r="DU867" s="21"/>
      <c r="DV867" s="21"/>
    </row>
    <row r="868" spans="1:126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21"/>
      <c r="CV868" s="21"/>
      <c r="CW868" s="21"/>
      <c r="CX868" s="21"/>
      <c r="CY868" s="21"/>
      <c r="CZ868" s="21"/>
      <c r="DA868" s="21"/>
      <c r="DB868" s="21"/>
      <c r="DC868" s="21"/>
      <c r="DD868" s="21"/>
      <c r="DE868" s="21"/>
      <c r="DF868" s="21"/>
      <c r="DG868" s="21"/>
      <c r="DH868" s="21"/>
      <c r="DI868" s="21"/>
      <c r="DJ868" s="21"/>
      <c r="DK868" s="21"/>
      <c r="DL868" s="21"/>
      <c r="DM868" s="21"/>
      <c r="DN868" s="21"/>
      <c r="DO868" s="21"/>
      <c r="DP868" s="21"/>
      <c r="DQ868" s="21"/>
      <c r="DR868" s="21"/>
      <c r="DS868" s="21"/>
      <c r="DT868" s="21"/>
      <c r="DU868" s="21"/>
      <c r="DV868" s="21"/>
    </row>
    <row r="869" spans="1:126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CW869" s="21"/>
      <c r="CX869" s="21"/>
      <c r="CY869" s="21"/>
      <c r="CZ869" s="21"/>
      <c r="DA869" s="21"/>
      <c r="DB869" s="21"/>
      <c r="DC869" s="21"/>
      <c r="DD869" s="21"/>
      <c r="DE869" s="21"/>
      <c r="DF869" s="21"/>
      <c r="DG869" s="21"/>
      <c r="DH869" s="21"/>
      <c r="DI869" s="21"/>
      <c r="DJ869" s="21"/>
      <c r="DK869" s="21"/>
      <c r="DL869" s="21"/>
      <c r="DM869" s="21"/>
      <c r="DN869" s="21"/>
      <c r="DO869" s="21"/>
      <c r="DP869" s="21"/>
      <c r="DQ869" s="21"/>
      <c r="DR869" s="21"/>
      <c r="DS869" s="21"/>
      <c r="DT869" s="21"/>
      <c r="DU869" s="21"/>
      <c r="DV869" s="21"/>
    </row>
    <row r="870" spans="1:126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CW870" s="21"/>
      <c r="CX870" s="21"/>
      <c r="CY870" s="21"/>
      <c r="CZ870" s="21"/>
      <c r="DA870" s="21"/>
      <c r="DB870" s="21"/>
      <c r="DC870" s="21"/>
      <c r="DD870" s="21"/>
      <c r="DE870" s="21"/>
      <c r="DF870" s="21"/>
      <c r="DG870" s="21"/>
      <c r="DH870" s="21"/>
      <c r="DI870" s="21"/>
      <c r="DJ870" s="21"/>
      <c r="DK870" s="21"/>
      <c r="DL870" s="21"/>
      <c r="DM870" s="21"/>
      <c r="DN870" s="21"/>
      <c r="DO870" s="21"/>
      <c r="DP870" s="21"/>
      <c r="DQ870" s="21"/>
      <c r="DR870" s="21"/>
      <c r="DS870" s="21"/>
      <c r="DT870" s="21"/>
      <c r="DU870" s="21"/>
      <c r="DV870" s="21"/>
    </row>
    <row r="871" spans="1:126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  <c r="DB871" s="21"/>
      <c r="DC871" s="21"/>
      <c r="DD871" s="21"/>
      <c r="DE871" s="21"/>
      <c r="DF871" s="21"/>
      <c r="DG871" s="21"/>
      <c r="DH871" s="21"/>
      <c r="DI871" s="21"/>
      <c r="DJ871" s="21"/>
      <c r="DK871" s="21"/>
      <c r="DL871" s="21"/>
      <c r="DM871" s="21"/>
      <c r="DN871" s="21"/>
      <c r="DO871" s="21"/>
      <c r="DP871" s="21"/>
      <c r="DQ871" s="21"/>
      <c r="DR871" s="21"/>
      <c r="DS871" s="21"/>
      <c r="DT871" s="21"/>
      <c r="DU871" s="21"/>
      <c r="DV871" s="21"/>
    </row>
    <row r="872" spans="1:126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  <c r="DB872" s="21"/>
      <c r="DC872" s="21"/>
      <c r="DD872" s="21"/>
      <c r="DE872" s="21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</row>
    <row r="873" spans="1:126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  <c r="DB873" s="21"/>
      <c r="DC873" s="21"/>
      <c r="DD873" s="21"/>
      <c r="DE873" s="21"/>
      <c r="DF873" s="21"/>
      <c r="DG873" s="21"/>
      <c r="DH873" s="21"/>
      <c r="DI873" s="21"/>
      <c r="DJ873" s="21"/>
      <c r="DK873" s="21"/>
      <c r="DL873" s="21"/>
      <c r="DM873" s="21"/>
      <c r="DN873" s="21"/>
      <c r="DO873" s="21"/>
      <c r="DP873" s="21"/>
      <c r="DQ873" s="21"/>
      <c r="DR873" s="21"/>
      <c r="DS873" s="21"/>
      <c r="DT873" s="21"/>
      <c r="DU873" s="21"/>
      <c r="DV873" s="21"/>
    </row>
    <row r="874" spans="1:126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21"/>
      <c r="CV874" s="21"/>
      <c r="CW874" s="21"/>
      <c r="CX874" s="21"/>
      <c r="CY874" s="21"/>
      <c r="CZ874" s="21"/>
      <c r="DA874" s="21"/>
      <c r="DB874" s="21"/>
      <c r="DC874" s="21"/>
      <c r="DD874" s="21"/>
      <c r="DE874" s="21"/>
      <c r="DF874" s="21"/>
      <c r="DG874" s="21"/>
      <c r="DH874" s="21"/>
      <c r="DI874" s="21"/>
      <c r="DJ874" s="21"/>
      <c r="DK874" s="21"/>
      <c r="DL874" s="21"/>
      <c r="DM874" s="21"/>
      <c r="DN874" s="21"/>
      <c r="DO874" s="21"/>
      <c r="DP874" s="21"/>
      <c r="DQ874" s="21"/>
      <c r="DR874" s="21"/>
      <c r="DS874" s="21"/>
      <c r="DT874" s="21"/>
      <c r="DU874" s="21"/>
      <c r="DV874" s="21"/>
    </row>
    <row r="875" spans="1:126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</row>
    <row r="876" spans="1:12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21"/>
      <c r="CV876" s="21"/>
      <c r="CW876" s="21"/>
      <c r="CX876" s="21"/>
      <c r="CY876" s="21"/>
      <c r="CZ876" s="21"/>
      <c r="DA876" s="21"/>
      <c r="DB876" s="21"/>
      <c r="DC876" s="21"/>
      <c r="DD876" s="21"/>
      <c r="DE876" s="21"/>
      <c r="DF876" s="21"/>
      <c r="DG876" s="21"/>
      <c r="DH876" s="21"/>
      <c r="DI876" s="21"/>
      <c r="DJ876" s="21"/>
      <c r="DK876" s="21"/>
      <c r="DL876" s="21"/>
      <c r="DM876" s="21"/>
      <c r="DN876" s="21"/>
      <c r="DO876" s="21"/>
      <c r="DP876" s="21"/>
      <c r="DQ876" s="21"/>
      <c r="DR876" s="21"/>
      <c r="DS876" s="21"/>
      <c r="DT876" s="21"/>
      <c r="DU876" s="21"/>
      <c r="DV876" s="21"/>
    </row>
    <row r="877" spans="1:126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CW877" s="21"/>
      <c r="CX877" s="21"/>
      <c r="CY877" s="21"/>
      <c r="CZ877" s="21"/>
      <c r="DA877" s="21"/>
      <c r="DB877" s="21"/>
      <c r="DC877" s="21"/>
      <c r="DD877" s="21"/>
      <c r="DE877" s="21"/>
      <c r="DF877" s="21"/>
      <c r="DG877" s="21"/>
      <c r="DH877" s="21"/>
      <c r="DI877" s="21"/>
      <c r="DJ877" s="21"/>
      <c r="DK877" s="21"/>
      <c r="DL877" s="21"/>
      <c r="DM877" s="21"/>
      <c r="DN877" s="21"/>
      <c r="DO877" s="21"/>
      <c r="DP877" s="21"/>
      <c r="DQ877" s="21"/>
      <c r="DR877" s="21"/>
      <c r="DS877" s="21"/>
      <c r="DT877" s="21"/>
      <c r="DU877" s="21"/>
      <c r="DV877" s="21"/>
    </row>
    <row r="878" spans="1:126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21"/>
      <c r="CV878" s="21"/>
      <c r="CW878" s="21"/>
      <c r="CX878" s="21"/>
      <c r="CY878" s="21"/>
      <c r="CZ878" s="21"/>
      <c r="DA878" s="21"/>
      <c r="DB878" s="21"/>
      <c r="DC878" s="21"/>
      <c r="DD878" s="21"/>
      <c r="DE878" s="21"/>
      <c r="DF878" s="21"/>
      <c r="DG878" s="21"/>
      <c r="DH878" s="21"/>
      <c r="DI878" s="21"/>
      <c r="DJ878" s="21"/>
      <c r="DK878" s="21"/>
      <c r="DL878" s="21"/>
      <c r="DM878" s="21"/>
      <c r="DN878" s="21"/>
      <c r="DO878" s="21"/>
      <c r="DP878" s="21"/>
      <c r="DQ878" s="21"/>
      <c r="DR878" s="21"/>
      <c r="DS878" s="21"/>
      <c r="DT878" s="21"/>
      <c r="DU878" s="21"/>
      <c r="DV878" s="21"/>
    </row>
    <row r="879" spans="1:126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CW879" s="21"/>
      <c r="CX879" s="21"/>
      <c r="CY879" s="21"/>
      <c r="CZ879" s="21"/>
      <c r="DA879" s="21"/>
      <c r="DB879" s="21"/>
      <c r="DC879" s="21"/>
      <c r="DD879" s="21"/>
      <c r="DE879" s="21"/>
      <c r="DF879" s="21"/>
      <c r="DG879" s="21"/>
      <c r="DH879" s="21"/>
      <c r="DI879" s="21"/>
      <c r="DJ879" s="21"/>
      <c r="DK879" s="21"/>
      <c r="DL879" s="21"/>
      <c r="DM879" s="21"/>
      <c r="DN879" s="21"/>
      <c r="DO879" s="21"/>
      <c r="DP879" s="21"/>
      <c r="DQ879" s="21"/>
      <c r="DR879" s="21"/>
      <c r="DS879" s="21"/>
      <c r="DT879" s="21"/>
      <c r="DU879" s="21"/>
      <c r="DV879" s="21"/>
    </row>
    <row r="880" spans="1:126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21"/>
      <c r="CV880" s="21"/>
      <c r="CW880" s="21"/>
      <c r="CX880" s="21"/>
      <c r="CY880" s="21"/>
      <c r="CZ880" s="21"/>
      <c r="DA880" s="21"/>
      <c r="DB880" s="21"/>
      <c r="DC880" s="21"/>
      <c r="DD880" s="21"/>
      <c r="DE880" s="21"/>
      <c r="DF880" s="21"/>
      <c r="DG880" s="21"/>
      <c r="DH880" s="21"/>
      <c r="DI880" s="21"/>
      <c r="DJ880" s="21"/>
      <c r="DK880" s="21"/>
      <c r="DL880" s="21"/>
      <c r="DM880" s="21"/>
      <c r="DN880" s="21"/>
      <c r="DO880" s="21"/>
      <c r="DP880" s="21"/>
      <c r="DQ880" s="21"/>
      <c r="DR880" s="21"/>
      <c r="DS880" s="21"/>
      <c r="DT880" s="21"/>
      <c r="DU880" s="21"/>
      <c r="DV880" s="21"/>
    </row>
    <row r="881" spans="1:126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  <c r="DB881" s="21"/>
      <c r="DC881" s="21"/>
      <c r="DD881" s="21"/>
      <c r="DE881" s="21"/>
      <c r="DF881" s="21"/>
      <c r="DG881" s="21"/>
      <c r="DH881" s="21"/>
      <c r="DI881" s="21"/>
      <c r="DJ881" s="21"/>
      <c r="DK881" s="21"/>
      <c r="DL881" s="21"/>
      <c r="DM881" s="21"/>
      <c r="DN881" s="21"/>
      <c r="DO881" s="21"/>
      <c r="DP881" s="21"/>
      <c r="DQ881" s="21"/>
      <c r="DR881" s="21"/>
      <c r="DS881" s="21"/>
      <c r="DT881" s="21"/>
      <c r="DU881" s="21"/>
      <c r="DV881" s="21"/>
    </row>
    <row r="882" spans="1:126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CW882" s="21"/>
      <c r="CX882" s="21"/>
      <c r="CY882" s="21"/>
      <c r="CZ882" s="21"/>
      <c r="DA882" s="21"/>
      <c r="DB882" s="21"/>
      <c r="DC882" s="21"/>
      <c r="DD882" s="21"/>
      <c r="DE882" s="21"/>
      <c r="DF882" s="21"/>
      <c r="DG882" s="21"/>
      <c r="DH882" s="21"/>
      <c r="DI882" s="21"/>
      <c r="DJ882" s="21"/>
      <c r="DK882" s="21"/>
      <c r="DL882" s="21"/>
      <c r="DM882" s="21"/>
      <c r="DN882" s="21"/>
      <c r="DO882" s="21"/>
      <c r="DP882" s="21"/>
      <c r="DQ882" s="21"/>
      <c r="DR882" s="21"/>
      <c r="DS882" s="21"/>
      <c r="DT882" s="21"/>
      <c r="DU882" s="21"/>
      <c r="DV882" s="21"/>
    </row>
    <row r="883" spans="1:126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CW883" s="21"/>
      <c r="CX883" s="21"/>
      <c r="CY883" s="21"/>
      <c r="CZ883" s="21"/>
      <c r="DA883" s="21"/>
      <c r="DB883" s="21"/>
      <c r="DC883" s="21"/>
      <c r="DD883" s="21"/>
      <c r="DE883" s="21"/>
      <c r="DF883" s="21"/>
      <c r="DG883" s="21"/>
      <c r="DH883" s="21"/>
      <c r="DI883" s="21"/>
      <c r="DJ883" s="21"/>
      <c r="DK883" s="21"/>
      <c r="DL883" s="21"/>
      <c r="DM883" s="21"/>
      <c r="DN883" s="21"/>
      <c r="DO883" s="21"/>
      <c r="DP883" s="21"/>
      <c r="DQ883" s="21"/>
      <c r="DR883" s="21"/>
      <c r="DS883" s="21"/>
      <c r="DT883" s="21"/>
      <c r="DU883" s="21"/>
      <c r="DV883" s="21"/>
    </row>
    <row r="884" spans="1:126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21"/>
      <c r="CV884" s="21"/>
      <c r="CW884" s="21"/>
      <c r="CX884" s="21"/>
      <c r="CY884" s="21"/>
      <c r="CZ884" s="21"/>
      <c r="DA884" s="21"/>
      <c r="DB884" s="21"/>
      <c r="DC884" s="21"/>
      <c r="DD884" s="21"/>
      <c r="DE884" s="21"/>
      <c r="DF884" s="21"/>
      <c r="DG884" s="21"/>
      <c r="DH884" s="21"/>
      <c r="DI884" s="21"/>
      <c r="DJ884" s="21"/>
      <c r="DK884" s="21"/>
      <c r="DL884" s="21"/>
      <c r="DM884" s="21"/>
      <c r="DN884" s="21"/>
      <c r="DO884" s="21"/>
      <c r="DP884" s="21"/>
      <c r="DQ884" s="21"/>
      <c r="DR884" s="21"/>
      <c r="DS884" s="21"/>
      <c r="DT884" s="21"/>
      <c r="DU884" s="21"/>
      <c r="DV884" s="21"/>
    </row>
    <row r="885" spans="1:126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CW885" s="21"/>
      <c r="CX885" s="21"/>
      <c r="CY885" s="21"/>
      <c r="CZ885" s="21"/>
      <c r="DA885" s="21"/>
      <c r="DB885" s="21"/>
      <c r="DC885" s="21"/>
      <c r="DD885" s="21"/>
      <c r="DE885" s="21"/>
      <c r="DF885" s="21"/>
      <c r="DG885" s="21"/>
      <c r="DH885" s="21"/>
      <c r="DI885" s="21"/>
      <c r="DJ885" s="21"/>
      <c r="DK885" s="21"/>
      <c r="DL885" s="21"/>
      <c r="DM885" s="21"/>
      <c r="DN885" s="21"/>
      <c r="DO885" s="21"/>
      <c r="DP885" s="21"/>
      <c r="DQ885" s="21"/>
      <c r="DR885" s="21"/>
      <c r="DS885" s="21"/>
      <c r="DT885" s="21"/>
      <c r="DU885" s="21"/>
      <c r="DV885" s="21"/>
    </row>
    <row r="886" spans="1:12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21"/>
      <c r="CV886" s="21"/>
      <c r="CW886" s="21"/>
      <c r="CX886" s="21"/>
      <c r="CY886" s="21"/>
      <c r="CZ886" s="21"/>
      <c r="DA886" s="21"/>
      <c r="DB886" s="21"/>
      <c r="DC886" s="21"/>
      <c r="DD886" s="21"/>
      <c r="DE886" s="21"/>
      <c r="DF886" s="21"/>
      <c r="DG886" s="21"/>
      <c r="DH886" s="21"/>
      <c r="DI886" s="21"/>
      <c r="DJ886" s="21"/>
      <c r="DK886" s="21"/>
      <c r="DL886" s="21"/>
      <c r="DM886" s="21"/>
      <c r="DN886" s="21"/>
      <c r="DO886" s="21"/>
      <c r="DP886" s="21"/>
      <c r="DQ886" s="21"/>
      <c r="DR886" s="21"/>
      <c r="DS886" s="21"/>
      <c r="DT886" s="21"/>
      <c r="DU886" s="21"/>
      <c r="DV886" s="21"/>
    </row>
    <row r="887" spans="1:126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  <c r="DB887" s="21"/>
      <c r="DC887" s="21"/>
      <c r="DD887" s="21"/>
      <c r="DE887" s="21"/>
      <c r="DF887" s="21"/>
      <c r="DG887" s="21"/>
      <c r="DH887" s="21"/>
      <c r="DI887" s="21"/>
      <c r="DJ887" s="21"/>
      <c r="DK887" s="21"/>
      <c r="DL887" s="21"/>
      <c r="DM887" s="21"/>
      <c r="DN887" s="21"/>
      <c r="DO887" s="21"/>
      <c r="DP887" s="21"/>
      <c r="DQ887" s="21"/>
      <c r="DR887" s="21"/>
      <c r="DS887" s="21"/>
      <c r="DT887" s="21"/>
      <c r="DU887" s="21"/>
      <c r="DV887" s="21"/>
    </row>
    <row r="888" spans="1:126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CW888" s="21"/>
      <c r="CX888" s="21"/>
      <c r="CY888" s="21"/>
      <c r="CZ888" s="21"/>
      <c r="DA888" s="21"/>
      <c r="DB888" s="21"/>
      <c r="DC888" s="21"/>
      <c r="DD888" s="21"/>
      <c r="DE888" s="21"/>
      <c r="DF888" s="21"/>
      <c r="DG888" s="21"/>
      <c r="DH888" s="21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</row>
    <row r="889" spans="1:126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CW889" s="21"/>
      <c r="CX889" s="21"/>
      <c r="CY889" s="21"/>
      <c r="CZ889" s="21"/>
      <c r="DA889" s="21"/>
      <c r="DB889" s="21"/>
      <c r="DC889" s="21"/>
      <c r="DD889" s="21"/>
      <c r="DE889" s="21"/>
      <c r="DF889" s="21"/>
      <c r="DG889" s="21"/>
      <c r="DH889" s="21"/>
      <c r="DI889" s="21"/>
      <c r="DJ889" s="21"/>
      <c r="DK889" s="21"/>
      <c r="DL889" s="21"/>
      <c r="DM889" s="21"/>
      <c r="DN889" s="21"/>
      <c r="DO889" s="21"/>
      <c r="DP889" s="21"/>
      <c r="DQ889" s="21"/>
      <c r="DR889" s="21"/>
      <c r="DS889" s="21"/>
      <c r="DT889" s="21"/>
      <c r="DU889" s="21"/>
      <c r="DV889" s="21"/>
    </row>
    <row r="890" spans="1:126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21"/>
      <c r="CV890" s="21"/>
      <c r="CW890" s="21"/>
      <c r="CX890" s="21"/>
      <c r="CY890" s="21"/>
      <c r="CZ890" s="21"/>
      <c r="DA890" s="21"/>
      <c r="DB890" s="21"/>
      <c r="DC890" s="21"/>
      <c r="DD890" s="21"/>
      <c r="DE890" s="21"/>
      <c r="DF890" s="21"/>
      <c r="DG890" s="21"/>
      <c r="DH890" s="21"/>
      <c r="DI890" s="21"/>
      <c r="DJ890" s="21"/>
      <c r="DK890" s="21"/>
      <c r="DL890" s="21"/>
      <c r="DM890" s="21"/>
      <c r="DN890" s="21"/>
      <c r="DO890" s="21"/>
      <c r="DP890" s="21"/>
      <c r="DQ890" s="21"/>
      <c r="DR890" s="21"/>
      <c r="DS890" s="21"/>
      <c r="DT890" s="21"/>
      <c r="DU890" s="21"/>
      <c r="DV890" s="21"/>
    </row>
    <row r="891" spans="1:126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CW891" s="21"/>
      <c r="CX891" s="21"/>
      <c r="CY891" s="21"/>
      <c r="CZ891" s="21"/>
      <c r="DA891" s="21"/>
      <c r="DB891" s="21"/>
      <c r="DC891" s="21"/>
      <c r="DD891" s="21"/>
      <c r="DE891" s="21"/>
      <c r="DF891" s="21"/>
      <c r="DG891" s="21"/>
      <c r="DH891" s="21"/>
      <c r="DI891" s="21"/>
      <c r="DJ891" s="21"/>
      <c r="DK891" s="21"/>
      <c r="DL891" s="21"/>
      <c r="DM891" s="21"/>
      <c r="DN891" s="21"/>
      <c r="DO891" s="21"/>
      <c r="DP891" s="21"/>
      <c r="DQ891" s="21"/>
      <c r="DR891" s="21"/>
      <c r="DS891" s="21"/>
      <c r="DT891" s="21"/>
      <c r="DU891" s="21"/>
      <c r="DV891" s="21"/>
    </row>
    <row r="892" spans="1:126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21"/>
      <c r="CV892" s="21"/>
      <c r="CW892" s="21"/>
      <c r="CX892" s="21"/>
      <c r="CY892" s="21"/>
      <c r="CZ892" s="21"/>
      <c r="DA892" s="21"/>
      <c r="DB892" s="21"/>
      <c r="DC892" s="21"/>
      <c r="DD892" s="21"/>
      <c r="DE892" s="21"/>
      <c r="DF892" s="21"/>
      <c r="DG892" s="21"/>
      <c r="DH892" s="21"/>
      <c r="DI892" s="21"/>
      <c r="DJ892" s="21"/>
      <c r="DK892" s="21"/>
      <c r="DL892" s="21"/>
      <c r="DM892" s="21"/>
      <c r="DN892" s="21"/>
      <c r="DO892" s="21"/>
      <c r="DP892" s="21"/>
      <c r="DQ892" s="21"/>
      <c r="DR892" s="21"/>
      <c r="DS892" s="21"/>
      <c r="DT892" s="21"/>
      <c r="DU892" s="21"/>
      <c r="DV892" s="21"/>
    </row>
    <row r="893" spans="1:126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CW893" s="21"/>
      <c r="CX893" s="21"/>
      <c r="CY893" s="21"/>
      <c r="CZ893" s="21"/>
      <c r="DA893" s="21"/>
      <c r="DB893" s="21"/>
      <c r="DC893" s="21"/>
      <c r="DD893" s="21"/>
      <c r="DE893" s="21"/>
      <c r="DF893" s="21"/>
      <c r="DG893" s="21"/>
      <c r="DH893" s="21"/>
      <c r="DI893" s="21"/>
      <c r="DJ893" s="21"/>
      <c r="DK893" s="21"/>
      <c r="DL893" s="21"/>
      <c r="DM893" s="21"/>
      <c r="DN893" s="21"/>
      <c r="DO893" s="21"/>
      <c r="DP893" s="21"/>
      <c r="DQ893" s="21"/>
      <c r="DR893" s="21"/>
      <c r="DS893" s="21"/>
      <c r="DT893" s="21"/>
      <c r="DU893" s="21"/>
      <c r="DV893" s="21"/>
    </row>
    <row r="894" spans="1:126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21"/>
      <c r="CV894" s="21"/>
      <c r="CW894" s="21"/>
      <c r="CX894" s="21"/>
      <c r="CY894" s="21"/>
      <c r="CZ894" s="21"/>
      <c r="DA894" s="21"/>
      <c r="DB894" s="21"/>
      <c r="DC894" s="21"/>
      <c r="DD894" s="21"/>
      <c r="DE894" s="21"/>
      <c r="DF894" s="21"/>
      <c r="DG894" s="21"/>
      <c r="DH894" s="21"/>
      <c r="DI894" s="21"/>
      <c r="DJ894" s="21"/>
      <c r="DK894" s="21"/>
      <c r="DL894" s="21"/>
      <c r="DM894" s="21"/>
      <c r="DN894" s="21"/>
      <c r="DO894" s="21"/>
      <c r="DP894" s="21"/>
      <c r="DQ894" s="21"/>
      <c r="DR894" s="21"/>
      <c r="DS894" s="21"/>
      <c r="DT894" s="21"/>
      <c r="DU894" s="21"/>
      <c r="DV894" s="21"/>
    </row>
    <row r="895" spans="1:126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</row>
    <row r="896" spans="1:12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21"/>
      <c r="CV896" s="21"/>
      <c r="CW896" s="21"/>
      <c r="CX896" s="21"/>
      <c r="CY896" s="21"/>
      <c r="CZ896" s="21"/>
      <c r="DA896" s="21"/>
      <c r="DB896" s="21"/>
      <c r="DC896" s="21"/>
      <c r="DD896" s="21"/>
      <c r="DE896" s="21"/>
      <c r="DF896" s="21"/>
      <c r="DG896" s="21"/>
      <c r="DH896" s="21"/>
      <c r="DI896" s="21"/>
      <c r="DJ896" s="21"/>
      <c r="DK896" s="21"/>
      <c r="DL896" s="21"/>
      <c r="DM896" s="21"/>
      <c r="DN896" s="21"/>
      <c r="DO896" s="21"/>
      <c r="DP896" s="21"/>
      <c r="DQ896" s="21"/>
      <c r="DR896" s="21"/>
      <c r="DS896" s="21"/>
      <c r="DT896" s="21"/>
      <c r="DU896" s="21"/>
      <c r="DV896" s="21"/>
    </row>
    <row r="897" spans="1:126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CW897" s="21"/>
      <c r="CX897" s="21"/>
      <c r="CY897" s="21"/>
      <c r="CZ897" s="21"/>
      <c r="DA897" s="21"/>
      <c r="DB897" s="21"/>
      <c r="DC897" s="21"/>
      <c r="DD897" s="21"/>
      <c r="DE897" s="21"/>
      <c r="DF897" s="21"/>
      <c r="DG897" s="21"/>
      <c r="DH897" s="21"/>
      <c r="DI897" s="21"/>
      <c r="DJ897" s="21"/>
      <c r="DK897" s="21"/>
      <c r="DL897" s="21"/>
      <c r="DM897" s="21"/>
      <c r="DN897" s="21"/>
      <c r="DO897" s="21"/>
      <c r="DP897" s="21"/>
      <c r="DQ897" s="21"/>
      <c r="DR897" s="21"/>
      <c r="DS897" s="21"/>
      <c r="DT897" s="21"/>
      <c r="DU897" s="21"/>
      <c r="DV897" s="21"/>
    </row>
    <row r="898" spans="1:126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CW898" s="21"/>
      <c r="CX898" s="21"/>
      <c r="CY898" s="21"/>
      <c r="CZ898" s="21"/>
      <c r="DA898" s="21"/>
      <c r="DB898" s="21"/>
      <c r="DC898" s="21"/>
      <c r="DD898" s="21"/>
      <c r="DE898" s="21"/>
      <c r="DF898" s="21"/>
      <c r="DG898" s="21"/>
      <c r="DH898" s="21"/>
      <c r="DI898" s="21"/>
      <c r="DJ898" s="21"/>
      <c r="DK898" s="21"/>
      <c r="DL898" s="21"/>
      <c r="DM898" s="21"/>
      <c r="DN898" s="21"/>
      <c r="DO898" s="21"/>
      <c r="DP898" s="21"/>
      <c r="DQ898" s="21"/>
      <c r="DR898" s="21"/>
      <c r="DS898" s="21"/>
      <c r="DT898" s="21"/>
      <c r="DU898" s="21"/>
      <c r="DV898" s="21"/>
    </row>
    <row r="899" spans="1:126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CW899" s="21"/>
      <c r="CX899" s="21"/>
      <c r="CY899" s="21"/>
      <c r="CZ899" s="21"/>
      <c r="DA899" s="21"/>
      <c r="DB899" s="21"/>
      <c r="DC899" s="21"/>
      <c r="DD899" s="21"/>
      <c r="DE899" s="21"/>
      <c r="DF899" s="21"/>
      <c r="DG899" s="21"/>
      <c r="DH899" s="21"/>
      <c r="DI899" s="21"/>
      <c r="DJ899" s="21"/>
      <c r="DK899" s="21"/>
      <c r="DL899" s="21"/>
      <c r="DM899" s="21"/>
      <c r="DN899" s="21"/>
      <c r="DO899" s="21"/>
      <c r="DP899" s="21"/>
      <c r="DQ899" s="21"/>
      <c r="DR899" s="21"/>
      <c r="DS899" s="21"/>
      <c r="DT899" s="21"/>
      <c r="DU899" s="21"/>
      <c r="DV899" s="21"/>
    </row>
    <row r="900" spans="1:126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21"/>
      <c r="CV900" s="21"/>
      <c r="CW900" s="21"/>
      <c r="CX900" s="21"/>
      <c r="CY900" s="21"/>
      <c r="CZ900" s="21"/>
      <c r="DA900" s="21"/>
      <c r="DB900" s="21"/>
      <c r="DC900" s="21"/>
      <c r="DD900" s="21"/>
      <c r="DE900" s="21"/>
      <c r="DF900" s="21"/>
      <c r="DG900" s="21"/>
      <c r="DH900" s="21"/>
      <c r="DI900" s="21"/>
      <c r="DJ900" s="21"/>
      <c r="DK900" s="21"/>
      <c r="DL900" s="21"/>
      <c r="DM900" s="21"/>
      <c r="DN900" s="21"/>
      <c r="DO900" s="21"/>
      <c r="DP900" s="21"/>
      <c r="DQ900" s="21"/>
      <c r="DR900" s="21"/>
      <c r="DS900" s="21"/>
      <c r="DT900" s="21"/>
      <c r="DU900" s="21"/>
      <c r="DV900" s="21"/>
    </row>
    <row r="901" spans="1:126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CW901" s="21"/>
      <c r="CX901" s="21"/>
      <c r="CY901" s="21"/>
      <c r="CZ901" s="21"/>
      <c r="DA901" s="21"/>
      <c r="DB901" s="21"/>
      <c r="DC901" s="21"/>
      <c r="DD901" s="21"/>
      <c r="DE901" s="21"/>
      <c r="DF901" s="21"/>
      <c r="DG901" s="21"/>
      <c r="DH901" s="21"/>
      <c r="DI901" s="21"/>
      <c r="DJ901" s="21"/>
      <c r="DK901" s="21"/>
      <c r="DL901" s="21"/>
      <c r="DM901" s="21"/>
      <c r="DN901" s="21"/>
      <c r="DO901" s="21"/>
      <c r="DP901" s="21"/>
      <c r="DQ901" s="21"/>
      <c r="DR901" s="21"/>
      <c r="DS901" s="21"/>
      <c r="DT901" s="21"/>
      <c r="DU901" s="21"/>
      <c r="DV901" s="21"/>
    </row>
    <row r="902" spans="1:126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21"/>
      <c r="CV902" s="21"/>
      <c r="CW902" s="21"/>
      <c r="CX902" s="21"/>
      <c r="CY902" s="21"/>
      <c r="CZ902" s="21"/>
      <c r="DA902" s="21"/>
      <c r="DB902" s="21"/>
      <c r="DC902" s="21"/>
      <c r="DD902" s="21"/>
      <c r="DE902" s="21"/>
      <c r="DF902" s="21"/>
      <c r="DG902" s="21"/>
      <c r="DH902" s="21"/>
      <c r="DI902" s="21"/>
      <c r="DJ902" s="21"/>
      <c r="DK902" s="21"/>
      <c r="DL902" s="21"/>
      <c r="DM902" s="21"/>
      <c r="DN902" s="21"/>
      <c r="DO902" s="21"/>
      <c r="DP902" s="21"/>
      <c r="DQ902" s="21"/>
      <c r="DR902" s="21"/>
      <c r="DS902" s="21"/>
      <c r="DT902" s="21"/>
      <c r="DU902" s="21"/>
      <c r="DV902" s="21"/>
    </row>
    <row r="903" spans="1:126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CW903" s="21"/>
      <c r="CX903" s="21"/>
      <c r="CY903" s="21"/>
      <c r="CZ903" s="21"/>
      <c r="DA903" s="21"/>
      <c r="DB903" s="21"/>
      <c r="DC903" s="21"/>
      <c r="DD903" s="21"/>
      <c r="DE903" s="21"/>
      <c r="DF903" s="21"/>
      <c r="DG903" s="21"/>
      <c r="DH903" s="21"/>
      <c r="DI903" s="21"/>
      <c r="DJ903" s="21"/>
      <c r="DK903" s="21"/>
      <c r="DL903" s="21"/>
      <c r="DM903" s="21"/>
      <c r="DN903" s="21"/>
      <c r="DO903" s="21"/>
      <c r="DP903" s="21"/>
      <c r="DQ903" s="21"/>
      <c r="DR903" s="21"/>
      <c r="DS903" s="21"/>
      <c r="DT903" s="21"/>
      <c r="DU903" s="21"/>
      <c r="DV903" s="21"/>
    </row>
    <row r="904" spans="1:126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CW904" s="21"/>
      <c r="CX904" s="21"/>
      <c r="CY904" s="21"/>
      <c r="CZ904" s="21"/>
      <c r="DA904" s="21"/>
      <c r="DB904" s="21"/>
      <c r="DC904" s="21"/>
      <c r="DD904" s="21"/>
      <c r="DE904" s="21"/>
      <c r="DF904" s="21"/>
      <c r="DG904" s="21"/>
      <c r="DH904" s="21"/>
      <c r="DI904" s="21"/>
      <c r="DJ904" s="21"/>
      <c r="DK904" s="21"/>
      <c r="DL904" s="21"/>
      <c r="DM904" s="21"/>
      <c r="DN904" s="21"/>
      <c r="DO904" s="21"/>
      <c r="DP904" s="21"/>
      <c r="DQ904" s="21"/>
      <c r="DR904" s="21"/>
      <c r="DS904" s="21"/>
      <c r="DT904" s="21"/>
      <c r="DU904" s="21"/>
      <c r="DV904" s="21"/>
    </row>
    <row r="905" spans="1:126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  <c r="DB905" s="21"/>
      <c r="DC905" s="21"/>
      <c r="DD905" s="21"/>
      <c r="DE905" s="21"/>
      <c r="DF905" s="21"/>
      <c r="DG905" s="21"/>
      <c r="DH905" s="21"/>
      <c r="DI905" s="21"/>
      <c r="DJ905" s="21"/>
      <c r="DK905" s="21"/>
      <c r="DL905" s="21"/>
      <c r="DM905" s="21"/>
      <c r="DN905" s="21"/>
      <c r="DO905" s="21"/>
      <c r="DP905" s="21"/>
      <c r="DQ905" s="21"/>
      <c r="DR905" s="21"/>
      <c r="DS905" s="21"/>
      <c r="DT905" s="21"/>
      <c r="DU905" s="21"/>
      <c r="DV905" s="21"/>
    </row>
    <row r="906" spans="1:12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21"/>
      <c r="CV906" s="21"/>
      <c r="CW906" s="21"/>
      <c r="CX906" s="21"/>
      <c r="CY906" s="21"/>
      <c r="CZ906" s="21"/>
      <c r="DA906" s="21"/>
      <c r="DB906" s="21"/>
      <c r="DC906" s="21"/>
      <c r="DD906" s="21"/>
      <c r="DE906" s="21"/>
      <c r="DF906" s="21"/>
      <c r="DG906" s="21"/>
      <c r="DH906" s="21"/>
      <c r="DI906" s="21"/>
      <c r="DJ906" s="21"/>
      <c r="DK906" s="21"/>
      <c r="DL906" s="21"/>
      <c r="DM906" s="21"/>
      <c r="DN906" s="21"/>
      <c r="DO906" s="21"/>
      <c r="DP906" s="21"/>
      <c r="DQ906" s="21"/>
      <c r="DR906" s="21"/>
      <c r="DS906" s="21"/>
      <c r="DT906" s="21"/>
      <c r="DU906" s="21"/>
      <c r="DV906" s="21"/>
    </row>
    <row r="907" spans="1:126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</row>
    <row r="908" spans="1:126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21"/>
      <c r="CV908" s="21"/>
      <c r="CW908" s="21"/>
      <c r="CX908" s="21"/>
      <c r="CY908" s="21"/>
      <c r="CZ908" s="21"/>
      <c r="DA908" s="21"/>
      <c r="DB908" s="21"/>
      <c r="DC908" s="21"/>
      <c r="DD908" s="21"/>
      <c r="DE908" s="21"/>
      <c r="DF908" s="21"/>
      <c r="DG908" s="21"/>
      <c r="DH908" s="21"/>
      <c r="DI908" s="21"/>
      <c r="DJ908" s="21"/>
      <c r="DK908" s="21"/>
      <c r="DL908" s="21"/>
      <c r="DM908" s="21"/>
      <c r="DN908" s="21"/>
      <c r="DO908" s="21"/>
      <c r="DP908" s="21"/>
      <c r="DQ908" s="21"/>
      <c r="DR908" s="21"/>
      <c r="DS908" s="21"/>
      <c r="DT908" s="21"/>
      <c r="DU908" s="21"/>
      <c r="DV908" s="21"/>
    </row>
    <row r="909" spans="1:126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</row>
    <row r="910" spans="1:126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21"/>
      <c r="CV910" s="21"/>
      <c r="CW910" s="21"/>
      <c r="CX910" s="21"/>
      <c r="CY910" s="21"/>
      <c r="CZ910" s="21"/>
      <c r="DA910" s="21"/>
      <c r="DB910" s="21"/>
      <c r="DC910" s="21"/>
      <c r="DD910" s="21"/>
      <c r="DE910" s="21"/>
      <c r="DF910" s="21"/>
      <c r="DG910" s="21"/>
      <c r="DH910" s="21"/>
      <c r="DI910" s="21"/>
      <c r="DJ910" s="21"/>
      <c r="DK910" s="21"/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</row>
    <row r="911" spans="1:126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  <c r="DB911" s="21"/>
      <c r="DC911" s="21"/>
      <c r="DD911" s="21"/>
      <c r="DE911" s="21"/>
      <c r="DF911" s="21"/>
      <c r="DG911" s="21"/>
      <c r="DH911" s="21"/>
      <c r="DI911" s="21"/>
      <c r="DJ911" s="21"/>
      <c r="DK911" s="21"/>
      <c r="DL911" s="21"/>
      <c r="DM911" s="21"/>
      <c r="DN911" s="21"/>
      <c r="DO911" s="21"/>
      <c r="DP911" s="21"/>
      <c r="DQ911" s="21"/>
      <c r="DR911" s="21"/>
      <c r="DS911" s="21"/>
      <c r="DT911" s="21"/>
      <c r="DU911" s="21"/>
      <c r="DV911" s="21"/>
    </row>
    <row r="912" spans="1:126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21"/>
      <c r="CV912" s="21"/>
      <c r="CW912" s="21"/>
      <c r="CX912" s="21"/>
      <c r="CY912" s="21"/>
      <c r="CZ912" s="21"/>
      <c r="DA912" s="21"/>
      <c r="DB912" s="21"/>
      <c r="DC912" s="21"/>
      <c r="DD912" s="21"/>
      <c r="DE912" s="21"/>
      <c r="DF912" s="21"/>
      <c r="DG912" s="21"/>
      <c r="DH912" s="21"/>
      <c r="DI912" s="21"/>
      <c r="DJ912" s="21"/>
      <c r="DK912" s="21"/>
      <c r="DL912" s="21"/>
      <c r="DM912" s="21"/>
      <c r="DN912" s="21"/>
      <c r="DO912" s="21"/>
      <c r="DP912" s="21"/>
      <c r="DQ912" s="21"/>
      <c r="DR912" s="21"/>
      <c r="DS912" s="21"/>
      <c r="DT912" s="21"/>
      <c r="DU912" s="21"/>
      <c r="DV912" s="21"/>
    </row>
    <row r="913" spans="1:126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CW913" s="21"/>
      <c r="CX913" s="21"/>
      <c r="CY913" s="21"/>
      <c r="CZ913" s="21"/>
      <c r="DA913" s="21"/>
      <c r="DB913" s="21"/>
      <c r="DC913" s="21"/>
      <c r="DD913" s="21"/>
      <c r="DE913" s="21"/>
      <c r="DF913" s="21"/>
      <c r="DG913" s="21"/>
      <c r="DH913" s="21"/>
      <c r="DI913" s="21"/>
      <c r="DJ913" s="21"/>
      <c r="DK913" s="21"/>
      <c r="DL913" s="21"/>
      <c r="DM913" s="21"/>
      <c r="DN913" s="21"/>
      <c r="DO913" s="21"/>
      <c r="DP913" s="21"/>
      <c r="DQ913" s="21"/>
      <c r="DR913" s="21"/>
      <c r="DS913" s="21"/>
      <c r="DT913" s="21"/>
      <c r="DU913" s="21"/>
      <c r="DV913" s="21"/>
    </row>
    <row r="914" spans="1:126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21"/>
      <c r="CV914" s="21"/>
      <c r="CW914" s="21"/>
      <c r="CX914" s="21"/>
      <c r="CY914" s="21"/>
      <c r="CZ914" s="21"/>
      <c r="DA914" s="21"/>
      <c r="DB914" s="21"/>
      <c r="DC914" s="21"/>
      <c r="DD914" s="21"/>
      <c r="DE914" s="21"/>
      <c r="DF914" s="21"/>
      <c r="DG914" s="21"/>
      <c r="DH914" s="21"/>
      <c r="DI914" s="21"/>
      <c r="DJ914" s="21"/>
      <c r="DK914" s="21"/>
      <c r="DL914" s="21"/>
      <c r="DM914" s="21"/>
      <c r="DN914" s="21"/>
      <c r="DO914" s="21"/>
      <c r="DP914" s="21"/>
      <c r="DQ914" s="21"/>
      <c r="DR914" s="21"/>
      <c r="DS914" s="21"/>
      <c r="DT914" s="21"/>
      <c r="DU914" s="21"/>
      <c r="DV914" s="21"/>
    </row>
    <row r="915" spans="1:126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CW915" s="21"/>
      <c r="CX915" s="21"/>
      <c r="CY915" s="21"/>
      <c r="CZ915" s="21"/>
      <c r="DA915" s="21"/>
      <c r="DB915" s="21"/>
      <c r="DC915" s="21"/>
      <c r="DD915" s="21"/>
      <c r="DE915" s="21"/>
      <c r="DF915" s="21"/>
      <c r="DG915" s="21"/>
      <c r="DH915" s="21"/>
      <c r="DI915" s="21"/>
      <c r="DJ915" s="21"/>
      <c r="DK915" s="21"/>
      <c r="DL915" s="21"/>
      <c r="DM915" s="21"/>
      <c r="DN915" s="21"/>
      <c r="DO915" s="21"/>
      <c r="DP915" s="21"/>
      <c r="DQ915" s="21"/>
      <c r="DR915" s="21"/>
      <c r="DS915" s="21"/>
      <c r="DT915" s="21"/>
      <c r="DU915" s="21"/>
      <c r="DV915" s="21"/>
    </row>
    <row r="916" spans="1:12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21"/>
      <c r="CV916" s="21"/>
      <c r="CW916" s="21"/>
      <c r="CX916" s="21"/>
      <c r="CY916" s="21"/>
      <c r="CZ916" s="21"/>
      <c r="DA916" s="21"/>
      <c r="DB916" s="21"/>
      <c r="DC916" s="21"/>
      <c r="DD916" s="21"/>
      <c r="DE916" s="21"/>
      <c r="DF916" s="21"/>
      <c r="DG916" s="21"/>
      <c r="DH916" s="21"/>
      <c r="DI916" s="21"/>
      <c r="DJ916" s="21"/>
      <c r="DK916" s="21"/>
      <c r="DL916" s="21"/>
      <c r="DM916" s="21"/>
      <c r="DN916" s="21"/>
      <c r="DO916" s="21"/>
      <c r="DP916" s="21"/>
      <c r="DQ916" s="21"/>
      <c r="DR916" s="21"/>
      <c r="DS916" s="21"/>
      <c r="DT916" s="21"/>
      <c r="DU916" s="21"/>
      <c r="DV916" s="21"/>
    </row>
    <row r="917" spans="1:126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CW917" s="21"/>
      <c r="CX917" s="21"/>
      <c r="CY917" s="21"/>
      <c r="CZ917" s="21"/>
      <c r="DA917" s="21"/>
      <c r="DB917" s="21"/>
      <c r="DC917" s="21"/>
      <c r="DD917" s="21"/>
      <c r="DE917" s="21"/>
      <c r="DF917" s="21"/>
      <c r="DG917" s="21"/>
      <c r="DH917" s="21"/>
      <c r="DI917" s="21"/>
      <c r="DJ917" s="21"/>
      <c r="DK917" s="21"/>
      <c r="DL917" s="21"/>
      <c r="DM917" s="21"/>
      <c r="DN917" s="21"/>
      <c r="DO917" s="21"/>
      <c r="DP917" s="21"/>
      <c r="DQ917" s="21"/>
      <c r="DR917" s="21"/>
      <c r="DS917" s="21"/>
      <c r="DT917" s="21"/>
      <c r="DU917" s="21"/>
      <c r="DV917" s="21"/>
    </row>
    <row r="918" spans="1:126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  <c r="DB918" s="21"/>
      <c r="DC918" s="21"/>
      <c r="DD918" s="21"/>
      <c r="DE918" s="21"/>
      <c r="DF918" s="21"/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</row>
    <row r="919" spans="1:126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</row>
    <row r="920" spans="1:126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21"/>
      <c r="CV920" s="21"/>
      <c r="CW920" s="21"/>
      <c r="CX920" s="21"/>
      <c r="CY920" s="21"/>
      <c r="CZ920" s="21"/>
      <c r="DA920" s="21"/>
      <c r="DB920" s="21"/>
      <c r="DC920" s="21"/>
      <c r="DD920" s="21"/>
      <c r="DE920" s="21"/>
      <c r="DF920" s="21"/>
      <c r="DG920" s="21"/>
      <c r="DH920" s="21"/>
      <c r="DI920" s="21"/>
      <c r="DJ920" s="21"/>
      <c r="DK920" s="21"/>
      <c r="DL920" s="21"/>
      <c r="DM920" s="21"/>
      <c r="DN920" s="21"/>
      <c r="DO920" s="21"/>
      <c r="DP920" s="21"/>
      <c r="DQ920" s="21"/>
      <c r="DR920" s="21"/>
      <c r="DS920" s="21"/>
      <c r="DT920" s="21"/>
      <c r="DU920" s="21"/>
      <c r="DV920" s="21"/>
    </row>
    <row r="921" spans="1:126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  <c r="DB921" s="21"/>
      <c r="DC921" s="21"/>
      <c r="DD921" s="21"/>
      <c r="DE921" s="21"/>
      <c r="DF921" s="21"/>
      <c r="DG921" s="21"/>
      <c r="DH921" s="21"/>
      <c r="DI921" s="21"/>
      <c r="DJ921" s="21"/>
      <c r="DK921" s="21"/>
      <c r="DL921" s="21"/>
      <c r="DM921" s="21"/>
      <c r="DN921" s="21"/>
      <c r="DO921" s="21"/>
      <c r="DP921" s="21"/>
      <c r="DQ921" s="21"/>
      <c r="DR921" s="21"/>
      <c r="DS921" s="21"/>
      <c r="DT921" s="21"/>
      <c r="DU921" s="21"/>
      <c r="DV921" s="21"/>
    </row>
    <row r="922" spans="1:126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CW922" s="21"/>
      <c r="CX922" s="21"/>
      <c r="CY922" s="21"/>
      <c r="CZ922" s="21"/>
      <c r="DA922" s="21"/>
      <c r="DB922" s="21"/>
      <c r="DC922" s="21"/>
      <c r="DD922" s="21"/>
      <c r="DE922" s="21"/>
      <c r="DF922" s="21"/>
      <c r="DG922" s="21"/>
      <c r="DH922" s="21"/>
      <c r="DI922" s="21"/>
      <c r="DJ922" s="21"/>
      <c r="DK922" s="21"/>
      <c r="DL922" s="21"/>
      <c r="DM922" s="21"/>
      <c r="DN922" s="21"/>
      <c r="DO922" s="21"/>
      <c r="DP922" s="21"/>
      <c r="DQ922" s="21"/>
      <c r="DR922" s="21"/>
      <c r="DS922" s="21"/>
      <c r="DT922" s="21"/>
      <c r="DU922" s="21"/>
      <c r="DV922" s="21"/>
    </row>
    <row r="923" spans="1:126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</row>
    <row r="924" spans="1:126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21"/>
      <c r="CV924" s="21"/>
      <c r="CW924" s="21"/>
      <c r="CX924" s="21"/>
      <c r="CY924" s="21"/>
      <c r="CZ924" s="21"/>
      <c r="DA924" s="21"/>
      <c r="DB924" s="21"/>
      <c r="DC924" s="21"/>
      <c r="DD924" s="21"/>
      <c r="DE924" s="21"/>
      <c r="DF924" s="21"/>
      <c r="DG924" s="21"/>
      <c r="DH924" s="21"/>
      <c r="DI924" s="21"/>
      <c r="DJ924" s="21"/>
      <c r="DK924" s="21"/>
      <c r="DL924" s="21"/>
      <c r="DM924" s="21"/>
      <c r="DN924" s="21"/>
      <c r="DO924" s="21"/>
      <c r="DP924" s="21"/>
      <c r="DQ924" s="21"/>
      <c r="DR924" s="21"/>
      <c r="DS924" s="21"/>
      <c r="DT924" s="21"/>
      <c r="DU924" s="21"/>
      <c r="DV924" s="21"/>
    </row>
    <row r="925" spans="1:126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1"/>
      <c r="DH925" s="21"/>
      <c r="DI925" s="21"/>
      <c r="DJ925" s="21"/>
      <c r="DK925" s="21"/>
      <c r="DL925" s="21"/>
      <c r="DM925" s="21"/>
      <c r="DN925" s="21"/>
      <c r="DO925" s="21"/>
      <c r="DP925" s="21"/>
      <c r="DQ925" s="21"/>
      <c r="DR925" s="21"/>
      <c r="DS925" s="21"/>
      <c r="DT925" s="21"/>
      <c r="DU925" s="21"/>
      <c r="DV925" s="21"/>
    </row>
    <row r="926" spans="1:1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21"/>
      <c r="CV926" s="21"/>
      <c r="CW926" s="21"/>
      <c r="CX926" s="21"/>
      <c r="CY926" s="21"/>
      <c r="CZ926" s="21"/>
      <c r="DA926" s="21"/>
      <c r="DB926" s="21"/>
      <c r="DC926" s="21"/>
      <c r="DD926" s="21"/>
      <c r="DE926" s="21"/>
      <c r="DF926" s="21"/>
      <c r="DG926" s="21"/>
      <c r="DH926" s="21"/>
      <c r="DI926" s="21"/>
      <c r="DJ926" s="21"/>
      <c r="DK926" s="21"/>
      <c r="DL926" s="21"/>
      <c r="DM926" s="21"/>
      <c r="DN926" s="21"/>
      <c r="DO926" s="21"/>
      <c r="DP926" s="21"/>
      <c r="DQ926" s="21"/>
      <c r="DR926" s="21"/>
      <c r="DS926" s="21"/>
      <c r="DT926" s="21"/>
      <c r="DU926" s="21"/>
      <c r="DV926" s="21"/>
    </row>
    <row r="927" spans="1:126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CW927" s="21"/>
      <c r="CX927" s="21"/>
      <c r="CY927" s="21"/>
      <c r="CZ927" s="21"/>
      <c r="DA927" s="21"/>
      <c r="DB927" s="21"/>
      <c r="DC927" s="21"/>
      <c r="DD927" s="21"/>
      <c r="DE927" s="21"/>
      <c r="DF927" s="21"/>
      <c r="DG927" s="21"/>
      <c r="DH927" s="21"/>
      <c r="DI927" s="21"/>
      <c r="DJ927" s="21"/>
      <c r="DK927" s="21"/>
      <c r="DL927" s="21"/>
      <c r="DM927" s="21"/>
      <c r="DN927" s="21"/>
      <c r="DO927" s="21"/>
      <c r="DP927" s="21"/>
      <c r="DQ927" s="21"/>
      <c r="DR927" s="21"/>
      <c r="DS927" s="21"/>
      <c r="DT927" s="21"/>
      <c r="DU927" s="21"/>
      <c r="DV927" s="21"/>
    </row>
    <row r="928" spans="1:126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21"/>
      <c r="CV928" s="21"/>
      <c r="CW928" s="21"/>
      <c r="CX928" s="21"/>
      <c r="CY928" s="21"/>
      <c r="CZ928" s="21"/>
      <c r="DA928" s="21"/>
      <c r="DB928" s="21"/>
      <c r="DC928" s="21"/>
      <c r="DD928" s="21"/>
      <c r="DE928" s="21"/>
      <c r="DF928" s="21"/>
      <c r="DG928" s="21"/>
      <c r="DH928" s="21"/>
      <c r="DI928" s="21"/>
      <c r="DJ928" s="21"/>
      <c r="DK928" s="21"/>
      <c r="DL928" s="21"/>
      <c r="DM928" s="21"/>
      <c r="DN928" s="21"/>
      <c r="DO928" s="21"/>
      <c r="DP928" s="21"/>
      <c r="DQ928" s="21"/>
      <c r="DR928" s="21"/>
      <c r="DS928" s="21"/>
      <c r="DT928" s="21"/>
      <c r="DU928" s="21"/>
      <c r="DV928" s="21"/>
    </row>
    <row r="929" spans="1:126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21"/>
      <c r="CV929" s="21"/>
      <c r="CW929" s="21"/>
      <c r="CX929" s="21"/>
      <c r="CY929" s="21"/>
      <c r="CZ929" s="21"/>
      <c r="DA929" s="21"/>
      <c r="DB929" s="21"/>
      <c r="DC929" s="21"/>
      <c r="DD929" s="21"/>
      <c r="DE929" s="21"/>
      <c r="DF929" s="21"/>
      <c r="DG929" s="21"/>
      <c r="DH929" s="21"/>
      <c r="DI929" s="21"/>
      <c r="DJ929" s="21"/>
      <c r="DK929" s="21"/>
      <c r="DL929" s="21"/>
      <c r="DM929" s="21"/>
      <c r="DN929" s="21"/>
      <c r="DO929" s="21"/>
      <c r="DP929" s="21"/>
      <c r="DQ929" s="21"/>
      <c r="DR929" s="21"/>
      <c r="DS929" s="21"/>
      <c r="DT929" s="21"/>
      <c r="DU929" s="21"/>
      <c r="DV929" s="21"/>
    </row>
    <row r="930" spans="1:126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21"/>
      <c r="CV930" s="21"/>
      <c r="CW930" s="21"/>
      <c r="CX930" s="21"/>
      <c r="CY930" s="21"/>
      <c r="CZ930" s="21"/>
      <c r="DA930" s="21"/>
      <c r="DB930" s="21"/>
      <c r="DC930" s="21"/>
      <c r="DD930" s="21"/>
      <c r="DE930" s="21"/>
      <c r="DF930" s="21"/>
      <c r="DG930" s="21"/>
      <c r="DH930" s="21"/>
      <c r="DI930" s="21"/>
      <c r="DJ930" s="21"/>
      <c r="DK930" s="21"/>
      <c r="DL930" s="21"/>
      <c r="DM930" s="21"/>
      <c r="DN930" s="21"/>
      <c r="DO930" s="21"/>
      <c r="DP930" s="21"/>
      <c r="DQ930" s="21"/>
      <c r="DR930" s="21"/>
      <c r="DS930" s="21"/>
      <c r="DT930" s="21"/>
      <c r="DU930" s="21"/>
      <c r="DV930" s="21"/>
    </row>
    <row r="931" spans="1:126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CW931" s="21"/>
      <c r="CX931" s="21"/>
      <c r="CY931" s="21"/>
      <c r="CZ931" s="21"/>
      <c r="DA931" s="21"/>
      <c r="DB931" s="21"/>
      <c r="DC931" s="21"/>
      <c r="DD931" s="21"/>
      <c r="DE931" s="21"/>
      <c r="DF931" s="21"/>
      <c r="DG931" s="21"/>
      <c r="DH931" s="21"/>
      <c r="DI931" s="21"/>
      <c r="DJ931" s="21"/>
      <c r="DK931" s="21"/>
      <c r="DL931" s="21"/>
      <c r="DM931" s="21"/>
      <c r="DN931" s="21"/>
      <c r="DO931" s="21"/>
      <c r="DP931" s="21"/>
      <c r="DQ931" s="21"/>
      <c r="DR931" s="21"/>
      <c r="DS931" s="21"/>
      <c r="DT931" s="21"/>
      <c r="DU931" s="21"/>
      <c r="DV931" s="21"/>
    </row>
    <row r="932" spans="1:126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21"/>
      <c r="CV932" s="21"/>
      <c r="CW932" s="21"/>
      <c r="CX932" s="21"/>
      <c r="CY932" s="21"/>
      <c r="CZ932" s="21"/>
      <c r="DA932" s="21"/>
      <c r="DB932" s="21"/>
      <c r="DC932" s="21"/>
      <c r="DD932" s="21"/>
      <c r="DE932" s="21"/>
      <c r="DF932" s="21"/>
      <c r="DG932" s="21"/>
      <c r="DH932" s="21"/>
      <c r="DI932" s="21"/>
      <c r="DJ932" s="21"/>
      <c r="DK932" s="21"/>
      <c r="DL932" s="21"/>
      <c r="DM932" s="21"/>
      <c r="DN932" s="21"/>
      <c r="DO932" s="21"/>
      <c r="DP932" s="21"/>
      <c r="DQ932" s="21"/>
      <c r="DR932" s="21"/>
      <c r="DS932" s="21"/>
      <c r="DT932" s="21"/>
      <c r="DU932" s="21"/>
      <c r="DV932" s="21"/>
    </row>
    <row r="933" spans="1:126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CW933" s="21"/>
      <c r="CX933" s="21"/>
      <c r="CY933" s="21"/>
      <c r="CZ933" s="21"/>
      <c r="DA933" s="21"/>
      <c r="DB933" s="21"/>
      <c r="DC933" s="21"/>
      <c r="DD933" s="21"/>
      <c r="DE933" s="21"/>
      <c r="DF933" s="21"/>
      <c r="DG933" s="21"/>
      <c r="DH933" s="21"/>
      <c r="DI933" s="21"/>
      <c r="DJ933" s="21"/>
      <c r="DK933" s="21"/>
      <c r="DL933" s="21"/>
      <c r="DM933" s="21"/>
      <c r="DN933" s="21"/>
      <c r="DO933" s="21"/>
      <c r="DP933" s="21"/>
      <c r="DQ933" s="21"/>
      <c r="DR933" s="21"/>
      <c r="DS933" s="21"/>
      <c r="DT933" s="21"/>
      <c r="DU933" s="21"/>
      <c r="DV933" s="21"/>
    </row>
    <row r="934" spans="1:126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21"/>
      <c r="CV934" s="21"/>
      <c r="CW934" s="21"/>
      <c r="CX934" s="21"/>
      <c r="CY934" s="21"/>
      <c r="CZ934" s="21"/>
      <c r="DA934" s="21"/>
      <c r="DB934" s="21"/>
      <c r="DC934" s="21"/>
      <c r="DD934" s="21"/>
      <c r="DE934" s="21"/>
      <c r="DF934" s="21"/>
      <c r="DG934" s="21"/>
      <c r="DH934" s="21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</row>
    <row r="935" spans="1:126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CW935" s="21"/>
      <c r="CX935" s="21"/>
      <c r="CY935" s="21"/>
      <c r="CZ935" s="21"/>
      <c r="DA935" s="21"/>
      <c r="DB935" s="21"/>
      <c r="DC935" s="21"/>
      <c r="DD935" s="21"/>
      <c r="DE935" s="21"/>
      <c r="DF935" s="21"/>
      <c r="DG935" s="21"/>
      <c r="DH935" s="21"/>
      <c r="DI935" s="21"/>
      <c r="DJ935" s="21"/>
      <c r="DK935" s="21"/>
      <c r="DL935" s="21"/>
      <c r="DM935" s="21"/>
      <c r="DN935" s="21"/>
      <c r="DO935" s="21"/>
      <c r="DP935" s="21"/>
      <c r="DQ935" s="21"/>
      <c r="DR935" s="21"/>
      <c r="DS935" s="21"/>
      <c r="DT935" s="21"/>
      <c r="DU935" s="21"/>
      <c r="DV935" s="21"/>
    </row>
    <row r="936" spans="1:12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21"/>
      <c r="CV936" s="21"/>
      <c r="CW936" s="21"/>
      <c r="CX936" s="21"/>
      <c r="CY936" s="21"/>
      <c r="CZ936" s="21"/>
      <c r="DA936" s="21"/>
      <c r="DB936" s="21"/>
      <c r="DC936" s="21"/>
      <c r="DD936" s="21"/>
      <c r="DE936" s="21"/>
      <c r="DF936" s="21"/>
      <c r="DG936" s="21"/>
      <c r="DH936" s="21"/>
      <c r="DI936" s="21"/>
      <c r="DJ936" s="21"/>
      <c r="DK936" s="21"/>
      <c r="DL936" s="21"/>
      <c r="DM936" s="21"/>
      <c r="DN936" s="21"/>
      <c r="DO936" s="21"/>
      <c r="DP936" s="21"/>
      <c r="DQ936" s="21"/>
      <c r="DR936" s="21"/>
      <c r="DS936" s="21"/>
      <c r="DT936" s="21"/>
      <c r="DU936" s="21"/>
      <c r="DV936" s="21"/>
    </row>
    <row r="937" spans="1:126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21"/>
      <c r="CV937" s="21"/>
      <c r="CW937" s="21"/>
      <c r="CX937" s="21"/>
      <c r="CY937" s="21"/>
      <c r="CZ937" s="21"/>
      <c r="DA937" s="21"/>
      <c r="DB937" s="21"/>
      <c r="DC937" s="21"/>
      <c r="DD937" s="21"/>
      <c r="DE937" s="21"/>
      <c r="DF937" s="21"/>
      <c r="DG937" s="21"/>
      <c r="DH937" s="21"/>
      <c r="DI937" s="21"/>
      <c r="DJ937" s="21"/>
      <c r="DK937" s="21"/>
      <c r="DL937" s="21"/>
      <c r="DM937" s="21"/>
      <c r="DN937" s="21"/>
      <c r="DO937" s="21"/>
      <c r="DP937" s="21"/>
      <c r="DQ937" s="21"/>
      <c r="DR937" s="21"/>
      <c r="DS937" s="21"/>
      <c r="DT937" s="21"/>
      <c r="DU937" s="21"/>
      <c r="DV937" s="21"/>
    </row>
    <row r="938" spans="1:126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21"/>
      <c r="CV938" s="21"/>
      <c r="CW938" s="21"/>
      <c r="CX938" s="21"/>
      <c r="CY938" s="21"/>
      <c r="CZ938" s="21"/>
      <c r="DA938" s="21"/>
      <c r="DB938" s="21"/>
      <c r="DC938" s="21"/>
      <c r="DD938" s="21"/>
      <c r="DE938" s="21"/>
      <c r="DF938" s="21"/>
      <c r="DG938" s="21"/>
      <c r="DH938" s="21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</row>
    <row r="939" spans="1:126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  <c r="DB939" s="21"/>
      <c r="DC939" s="21"/>
      <c r="DD939" s="21"/>
      <c r="DE939" s="21"/>
      <c r="DF939" s="21"/>
      <c r="DG939" s="21"/>
      <c r="DH939" s="21"/>
      <c r="DI939" s="21"/>
      <c r="DJ939" s="21"/>
      <c r="DK939" s="21"/>
      <c r="DL939" s="21"/>
      <c r="DM939" s="21"/>
      <c r="DN939" s="21"/>
      <c r="DO939" s="21"/>
      <c r="DP939" s="21"/>
      <c r="DQ939" s="21"/>
      <c r="DR939" s="21"/>
      <c r="DS939" s="21"/>
      <c r="DT939" s="21"/>
      <c r="DU939" s="21"/>
      <c r="DV939" s="21"/>
    </row>
    <row r="940" spans="1:126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21"/>
      <c r="CV940" s="21"/>
      <c r="CW940" s="21"/>
      <c r="CX940" s="21"/>
      <c r="CY940" s="21"/>
      <c r="CZ940" s="21"/>
      <c r="DA940" s="21"/>
      <c r="DB940" s="21"/>
      <c r="DC940" s="21"/>
      <c r="DD940" s="21"/>
      <c r="DE940" s="21"/>
      <c r="DF940" s="21"/>
      <c r="DG940" s="21"/>
      <c r="DH940" s="21"/>
      <c r="DI940" s="21"/>
      <c r="DJ940" s="21"/>
      <c r="DK940" s="21"/>
      <c r="DL940" s="21"/>
      <c r="DM940" s="21"/>
      <c r="DN940" s="21"/>
      <c r="DO940" s="21"/>
      <c r="DP940" s="21"/>
      <c r="DQ940" s="21"/>
      <c r="DR940" s="21"/>
      <c r="DS940" s="21"/>
      <c r="DT940" s="21"/>
      <c r="DU940" s="21"/>
      <c r="DV940" s="21"/>
    </row>
    <row r="941" spans="1:126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CW941" s="21"/>
      <c r="CX941" s="21"/>
      <c r="CY941" s="21"/>
      <c r="CZ941" s="21"/>
      <c r="DA941" s="21"/>
      <c r="DB941" s="21"/>
      <c r="DC941" s="21"/>
      <c r="DD941" s="21"/>
      <c r="DE941" s="21"/>
      <c r="DF941" s="21"/>
      <c r="DG941" s="21"/>
      <c r="DH941" s="21"/>
      <c r="DI941" s="21"/>
      <c r="DJ941" s="21"/>
      <c r="DK941" s="21"/>
      <c r="DL941" s="21"/>
      <c r="DM941" s="21"/>
      <c r="DN941" s="21"/>
      <c r="DO941" s="21"/>
      <c r="DP941" s="21"/>
      <c r="DQ941" s="21"/>
      <c r="DR941" s="21"/>
      <c r="DS941" s="21"/>
      <c r="DT941" s="21"/>
      <c r="DU941" s="21"/>
      <c r="DV941" s="21"/>
    </row>
    <row r="942" spans="1:126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21"/>
      <c r="CV942" s="21"/>
      <c r="CW942" s="21"/>
      <c r="CX942" s="21"/>
      <c r="CY942" s="21"/>
      <c r="CZ942" s="21"/>
      <c r="DA942" s="21"/>
      <c r="DB942" s="21"/>
      <c r="DC942" s="21"/>
      <c r="DD942" s="21"/>
      <c r="DE942" s="21"/>
      <c r="DF942" s="21"/>
      <c r="DG942" s="21"/>
      <c r="DH942" s="21"/>
      <c r="DI942" s="21"/>
      <c r="DJ942" s="21"/>
      <c r="DK942" s="21"/>
      <c r="DL942" s="21"/>
      <c r="DM942" s="21"/>
      <c r="DN942" s="21"/>
      <c r="DO942" s="21"/>
      <c r="DP942" s="21"/>
      <c r="DQ942" s="21"/>
      <c r="DR942" s="21"/>
      <c r="DS942" s="21"/>
      <c r="DT942" s="21"/>
      <c r="DU942" s="21"/>
      <c r="DV942" s="21"/>
    </row>
    <row r="943" spans="1:126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CW943" s="21"/>
      <c r="CX943" s="21"/>
      <c r="CY943" s="21"/>
      <c r="CZ943" s="21"/>
      <c r="DA943" s="21"/>
      <c r="DB943" s="21"/>
      <c r="DC943" s="21"/>
      <c r="DD943" s="21"/>
      <c r="DE943" s="21"/>
      <c r="DF943" s="21"/>
      <c r="DG943" s="21"/>
      <c r="DH943" s="21"/>
      <c r="DI943" s="21"/>
      <c r="DJ943" s="21"/>
      <c r="DK943" s="21"/>
      <c r="DL943" s="21"/>
      <c r="DM943" s="21"/>
      <c r="DN943" s="21"/>
      <c r="DO943" s="21"/>
      <c r="DP943" s="21"/>
      <c r="DQ943" s="21"/>
      <c r="DR943" s="21"/>
      <c r="DS943" s="21"/>
      <c r="DT943" s="21"/>
      <c r="DU943" s="21"/>
      <c r="DV943" s="21"/>
    </row>
    <row r="944" spans="1:126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21"/>
      <c r="CV944" s="21"/>
      <c r="CW944" s="21"/>
      <c r="CX944" s="21"/>
      <c r="CY944" s="21"/>
      <c r="CZ944" s="21"/>
      <c r="DA944" s="21"/>
      <c r="DB944" s="21"/>
      <c r="DC944" s="21"/>
      <c r="DD944" s="21"/>
      <c r="DE944" s="21"/>
      <c r="DF944" s="21"/>
      <c r="DG944" s="21"/>
      <c r="DH944" s="21"/>
      <c r="DI944" s="21"/>
      <c r="DJ944" s="21"/>
      <c r="DK944" s="21"/>
      <c r="DL944" s="21"/>
      <c r="DM944" s="21"/>
      <c r="DN944" s="21"/>
      <c r="DO944" s="21"/>
      <c r="DP944" s="21"/>
      <c r="DQ944" s="21"/>
      <c r="DR944" s="21"/>
      <c r="DS944" s="21"/>
      <c r="DT944" s="21"/>
      <c r="DU944" s="21"/>
      <c r="DV944" s="21"/>
    </row>
    <row r="945" spans="1:126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CW945" s="21"/>
      <c r="CX945" s="21"/>
      <c r="CY945" s="21"/>
      <c r="CZ945" s="21"/>
      <c r="DA945" s="21"/>
      <c r="DB945" s="21"/>
      <c r="DC945" s="21"/>
      <c r="DD945" s="21"/>
      <c r="DE945" s="21"/>
      <c r="DF945" s="21"/>
      <c r="DG945" s="21"/>
      <c r="DH945" s="21"/>
      <c r="DI945" s="21"/>
      <c r="DJ945" s="21"/>
      <c r="DK945" s="21"/>
      <c r="DL945" s="21"/>
      <c r="DM945" s="21"/>
      <c r="DN945" s="21"/>
      <c r="DO945" s="21"/>
      <c r="DP945" s="21"/>
      <c r="DQ945" s="21"/>
      <c r="DR945" s="21"/>
      <c r="DS945" s="21"/>
      <c r="DT945" s="21"/>
      <c r="DU945" s="21"/>
      <c r="DV945" s="21"/>
    </row>
    <row r="946" spans="1:12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21"/>
      <c r="CV946" s="21"/>
      <c r="CW946" s="21"/>
      <c r="CX946" s="21"/>
      <c r="CY946" s="21"/>
      <c r="CZ946" s="21"/>
      <c r="DA946" s="21"/>
      <c r="DB946" s="21"/>
      <c r="DC946" s="21"/>
      <c r="DD946" s="21"/>
      <c r="DE946" s="21"/>
      <c r="DF946" s="21"/>
      <c r="DG946" s="21"/>
      <c r="DH946" s="21"/>
      <c r="DI946" s="21"/>
      <c r="DJ946" s="21"/>
      <c r="DK946" s="21"/>
      <c r="DL946" s="21"/>
      <c r="DM946" s="21"/>
      <c r="DN946" s="21"/>
      <c r="DO946" s="21"/>
      <c r="DP946" s="21"/>
      <c r="DQ946" s="21"/>
      <c r="DR946" s="21"/>
      <c r="DS946" s="21"/>
      <c r="DT946" s="21"/>
      <c r="DU946" s="21"/>
      <c r="DV946" s="21"/>
    </row>
    <row r="947" spans="1:126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1"/>
      <c r="DH947" s="21"/>
      <c r="DI947" s="21"/>
      <c r="DJ947" s="21"/>
      <c r="DK947" s="21"/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</row>
    <row r="948" spans="1:126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21"/>
      <c r="CV948" s="21"/>
      <c r="CW948" s="21"/>
      <c r="CX948" s="21"/>
      <c r="CY948" s="21"/>
      <c r="CZ948" s="21"/>
      <c r="DA948" s="21"/>
      <c r="DB948" s="21"/>
      <c r="DC948" s="21"/>
      <c r="DD948" s="21"/>
      <c r="DE948" s="21"/>
      <c r="DF948" s="21"/>
      <c r="DG948" s="21"/>
      <c r="DH948" s="21"/>
      <c r="DI948" s="21"/>
      <c r="DJ948" s="21"/>
      <c r="DK948" s="21"/>
      <c r="DL948" s="21"/>
      <c r="DM948" s="21"/>
      <c r="DN948" s="21"/>
      <c r="DO948" s="21"/>
      <c r="DP948" s="21"/>
      <c r="DQ948" s="21"/>
      <c r="DR948" s="21"/>
      <c r="DS948" s="21"/>
      <c r="DT948" s="21"/>
      <c r="DU948" s="21"/>
      <c r="DV948" s="21"/>
    </row>
    <row r="949" spans="1:126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CW949" s="21"/>
      <c r="CX949" s="21"/>
      <c r="CY949" s="21"/>
      <c r="CZ949" s="21"/>
      <c r="DA949" s="21"/>
      <c r="DB949" s="21"/>
      <c r="DC949" s="21"/>
      <c r="DD949" s="21"/>
      <c r="DE949" s="21"/>
      <c r="DF949" s="21"/>
      <c r="DG949" s="21"/>
      <c r="DH949" s="21"/>
      <c r="DI949" s="21"/>
      <c r="DJ949" s="21"/>
      <c r="DK949" s="21"/>
      <c r="DL949" s="21"/>
      <c r="DM949" s="21"/>
      <c r="DN949" s="21"/>
      <c r="DO949" s="21"/>
      <c r="DP949" s="21"/>
      <c r="DQ949" s="21"/>
      <c r="DR949" s="21"/>
      <c r="DS949" s="21"/>
      <c r="DT949" s="21"/>
      <c r="DU949" s="21"/>
      <c r="DV949" s="21"/>
    </row>
    <row r="950" spans="1:126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21"/>
      <c r="CV950" s="21"/>
      <c r="CW950" s="21"/>
      <c r="CX950" s="21"/>
      <c r="CY950" s="21"/>
      <c r="CZ950" s="21"/>
      <c r="DA950" s="21"/>
      <c r="DB950" s="21"/>
      <c r="DC950" s="21"/>
      <c r="DD950" s="21"/>
      <c r="DE950" s="21"/>
      <c r="DF950" s="21"/>
      <c r="DG950" s="21"/>
      <c r="DH950" s="21"/>
      <c r="DI950" s="21"/>
      <c r="DJ950" s="21"/>
      <c r="DK950" s="21"/>
      <c r="DL950" s="21"/>
      <c r="DM950" s="21"/>
      <c r="DN950" s="21"/>
      <c r="DO950" s="21"/>
      <c r="DP950" s="21"/>
      <c r="DQ950" s="21"/>
      <c r="DR950" s="21"/>
      <c r="DS950" s="21"/>
      <c r="DT950" s="21"/>
      <c r="DU950" s="21"/>
      <c r="DV950" s="21"/>
    </row>
    <row r="951" spans="1:126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1"/>
      <c r="DH951" s="21"/>
      <c r="DI951" s="21"/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/>
      <c r="DU951" s="21"/>
      <c r="DV951" s="21"/>
    </row>
    <row r="952" spans="1:126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21"/>
      <c r="CV952" s="21"/>
      <c r="CW952" s="21"/>
      <c r="CX952" s="21"/>
      <c r="CY952" s="21"/>
      <c r="CZ952" s="21"/>
      <c r="DA952" s="21"/>
      <c r="DB952" s="21"/>
      <c r="DC952" s="21"/>
      <c r="DD952" s="21"/>
      <c r="DE952" s="21"/>
      <c r="DF952" s="21"/>
      <c r="DG952" s="21"/>
      <c r="DH952" s="21"/>
      <c r="DI952" s="21"/>
      <c r="DJ952" s="21"/>
      <c r="DK952" s="21"/>
      <c r="DL952" s="21"/>
      <c r="DM952" s="21"/>
      <c r="DN952" s="21"/>
      <c r="DO952" s="21"/>
      <c r="DP952" s="21"/>
      <c r="DQ952" s="21"/>
      <c r="DR952" s="21"/>
      <c r="DS952" s="21"/>
      <c r="DT952" s="21"/>
      <c r="DU952" s="21"/>
      <c r="DV952" s="21"/>
    </row>
    <row r="953" spans="1:126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  <c r="DB953" s="21"/>
      <c r="DC953" s="21"/>
      <c r="DD953" s="21"/>
      <c r="DE953" s="21"/>
      <c r="DF953" s="21"/>
      <c r="DG953" s="21"/>
      <c r="DH953" s="21"/>
      <c r="DI953" s="21"/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/>
      <c r="DU953" s="21"/>
      <c r="DV953" s="21"/>
    </row>
    <row r="954" spans="1:126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CW954" s="21"/>
      <c r="CX954" s="21"/>
      <c r="CY954" s="21"/>
      <c r="CZ954" s="21"/>
      <c r="DA954" s="21"/>
      <c r="DB954" s="21"/>
      <c r="DC954" s="21"/>
      <c r="DD954" s="21"/>
      <c r="DE954" s="21"/>
      <c r="DF954" s="21"/>
      <c r="DG954" s="21"/>
      <c r="DH954" s="21"/>
      <c r="DI954" s="21"/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/>
      <c r="DU954" s="21"/>
      <c r="DV954" s="21"/>
    </row>
    <row r="955" spans="1:126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  <c r="DB955" s="21"/>
      <c r="DC955" s="21"/>
      <c r="DD955" s="21"/>
      <c r="DE955" s="21"/>
      <c r="DF955" s="21"/>
      <c r="DG955" s="21"/>
      <c r="DH955" s="21"/>
      <c r="DI955" s="21"/>
      <c r="DJ955" s="21"/>
      <c r="DK955" s="21"/>
      <c r="DL955" s="21"/>
      <c r="DM955" s="21"/>
      <c r="DN955" s="21"/>
      <c r="DO955" s="21"/>
      <c r="DP955" s="21"/>
      <c r="DQ955" s="21"/>
      <c r="DR955" s="21"/>
      <c r="DS955" s="21"/>
      <c r="DT955" s="21"/>
      <c r="DU955" s="21"/>
      <c r="DV955" s="21"/>
    </row>
    <row r="956" spans="1:12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21"/>
      <c r="CV956" s="21"/>
      <c r="CW956" s="21"/>
      <c r="CX956" s="21"/>
      <c r="CY956" s="21"/>
      <c r="CZ956" s="21"/>
      <c r="DA956" s="21"/>
      <c r="DB956" s="21"/>
      <c r="DC956" s="21"/>
      <c r="DD956" s="21"/>
      <c r="DE956" s="21"/>
      <c r="DF956" s="21"/>
      <c r="DG956" s="21"/>
      <c r="DH956" s="21"/>
      <c r="DI956" s="21"/>
      <c r="DJ956" s="21"/>
      <c r="DK956" s="21"/>
      <c r="DL956" s="21"/>
      <c r="DM956" s="21"/>
      <c r="DN956" s="21"/>
      <c r="DO956" s="21"/>
      <c r="DP956" s="21"/>
      <c r="DQ956" s="21"/>
      <c r="DR956" s="21"/>
      <c r="DS956" s="21"/>
      <c r="DT956" s="21"/>
      <c r="DU956" s="21"/>
      <c r="DV956" s="21"/>
    </row>
    <row r="957" spans="1:126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CW957" s="21"/>
      <c r="CX957" s="21"/>
      <c r="CY957" s="21"/>
      <c r="CZ957" s="21"/>
      <c r="DA957" s="21"/>
      <c r="DB957" s="21"/>
      <c r="DC957" s="21"/>
      <c r="DD957" s="21"/>
      <c r="DE957" s="21"/>
      <c r="DF957" s="21"/>
      <c r="DG957" s="21"/>
      <c r="DH957" s="21"/>
      <c r="DI957" s="21"/>
      <c r="DJ957" s="21"/>
      <c r="DK957" s="21"/>
      <c r="DL957" s="21"/>
      <c r="DM957" s="21"/>
      <c r="DN957" s="21"/>
      <c r="DO957" s="21"/>
      <c r="DP957" s="21"/>
      <c r="DQ957" s="21"/>
      <c r="DR957" s="21"/>
      <c r="DS957" s="21"/>
      <c r="DT957" s="21"/>
      <c r="DU957" s="21"/>
      <c r="DV957" s="21"/>
    </row>
    <row r="958" spans="1:126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CW958" s="21"/>
      <c r="CX958" s="21"/>
      <c r="CY958" s="21"/>
      <c r="CZ958" s="21"/>
      <c r="DA958" s="21"/>
      <c r="DB958" s="21"/>
      <c r="DC958" s="21"/>
      <c r="DD958" s="21"/>
      <c r="DE958" s="21"/>
      <c r="DF958" s="21"/>
      <c r="DG958" s="21"/>
      <c r="DH958" s="21"/>
      <c r="DI958" s="21"/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/>
      <c r="DU958" s="21"/>
      <c r="DV958" s="21"/>
    </row>
    <row r="959" spans="1:126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CW959" s="21"/>
      <c r="CX959" s="21"/>
      <c r="CY959" s="21"/>
      <c r="CZ959" s="21"/>
      <c r="DA959" s="21"/>
      <c r="DB959" s="21"/>
      <c r="DC959" s="21"/>
      <c r="DD959" s="21"/>
      <c r="DE959" s="21"/>
      <c r="DF959" s="21"/>
      <c r="DG959" s="21"/>
      <c r="DH959" s="21"/>
      <c r="DI959" s="21"/>
      <c r="DJ959" s="21"/>
      <c r="DK959" s="21"/>
      <c r="DL959" s="21"/>
      <c r="DM959" s="21"/>
      <c r="DN959" s="21"/>
      <c r="DO959" s="21"/>
      <c r="DP959" s="21"/>
      <c r="DQ959" s="21"/>
      <c r="DR959" s="21"/>
      <c r="DS959" s="21"/>
      <c r="DT959" s="21"/>
      <c r="DU959" s="21"/>
      <c r="DV959" s="21"/>
    </row>
    <row r="960" spans="1:126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21"/>
      <c r="CV960" s="21"/>
      <c r="CW960" s="21"/>
      <c r="CX960" s="21"/>
      <c r="CY960" s="21"/>
      <c r="CZ960" s="21"/>
      <c r="DA960" s="21"/>
      <c r="DB960" s="21"/>
      <c r="DC960" s="21"/>
      <c r="DD960" s="21"/>
      <c r="DE960" s="21"/>
      <c r="DF960" s="21"/>
      <c r="DG960" s="21"/>
      <c r="DH960" s="21"/>
      <c r="DI960" s="21"/>
      <c r="DJ960" s="21"/>
      <c r="DK960" s="21"/>
      <c r="DL960" s="21"/>
      <c r="DM960" s="21"/>
      <c r="DN960" s="21"/>
      <c r="DO960" s="21"/>
      <c r="DP960" s="21"/>
      <c r="DQ960" s="21"/>
      <c r="DR960" s="21"/>
      <c r="DS960" s="21"/>
      <c r="DT960" s="21"/>
      <c r="DU960" s="21"/>
      <c r="DV960" s="21"/>
    </row>
    <row r="961" spans="1:126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CW961" s="21"/>
      <c r="CX961" s="21"/>
      <c r="CY961" s="21"/>
      <c r="CZ961" s="21"/>
      <c r="DA961" s="21"/>
      <c r="DB961" s="21"/>
      <c r="DC961" s="21"/>
      <c r="DD961" s="21"/>
      <c r="DE961" s="21"/>
      <c r="DF961" s="21"/>
      <c r="DG961" s="21"/>
      <c r="DH961" s="21"/>
      <c r="DI961" s="21"/>
      <c r="DJ961" s="21"/>
      <c r="DK961" s="21"/>
      <c r="DL961" s="21"/>
      <c r="DM961" s="21"/>
      <c r="DN961" s="21"/>
      <c r="DO961" s="21"/>
      <c r="DP961" s="21"/>
      <c r="DQ961" s="21"/>
      <c r="DR961" s="21"/>
      <c r="DS961" s="21"/>
      <c r="DT961" s="21"/>
      <c r="DU961" s="21"/>
      <c r="DV961" s="21"/>
    </row>
    <row r="962" spans="1:126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21"/>
      <c r="CV962" s="21"/>
      <c r="CW962" s="21"/>
      <c r="CX962" s="21"/>
      <c r="CY962" s="21"/>
      <c r="CZ962" s="21"/>
      <c r="DA962" s="21"/>
      <c r="DB962" s="21"/>
      <c r="DC962" s="21"/>
      <c r="DD962" s="21"/>
      <c r="DE962" s="21"/>
      <c r="DF962" s="21"/>
      <c r="DG962" s="21"/>
      <c r="DH962" s="21"/>
      <c r="DI962" s="21"/>
      <c r="DJ962" s="21"/>
      <c r="DK962" s="21"/>
      <c r="DL962" s="21"/>
      <c r="DM962" s="21"/>
      <c r="DN962" s="21"/>
      <c r="DO962" s="21"/>
      <c r="DP962" s="21"/>
      <c r="DQ962" s="21"/>
      <c r="DR962" s="21"/>
      <c r="DS962" s="21"/>
      <c r="DT962" s="21"/>
      <c r="DU962" s="21"/>
      <c r="DV962" s="21"/>
    </row>
    <row r="963" spans="1:126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CW963" s="21"/>
      <c r="CX963" s="21"/>
      <c r="CY963" s="21"/>
      <c r="CZ963" s="21"/>
      <c r="DA963" s="21"/>
      <c r="DB963" s="21"/>
      <c r="DC963" s="21"/>
      <c r="DD963" s="21"/>
      <c r="DE963" s="21"/>
      <c r="DF963" s="21"/>
      <c r="DG963" s="21"/>
      <c r="DH963" s="21"/>
      <c r="DI963" s="21"/>
      <c r="DJ963" s="21"/>
      <c r="DK963" s="21"/>
      <c r="DL963" s="21"/>
      <c r="DM963" s="21"/>
      <c r="DN963" s="21"/>
      <c r="DO963" s="21"/>
      <c r="DP963" s="21"/>
      <c r="DQ963" s="21"/>
      <c r="DR963" s="21"/>
      <c r="DS963" s="21"/>
      <c r="DT963" s="21"/>
      <c r="DU963" s="21"/>
      <c r="DV963" s="21"/>
    </row>
    <row r="964" spans="1:126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CW964" s="21"/>
      <c r="CX964" s="21"/>
      <c r="CY964" s="21"/>
      <c r="CZ964" s="21"/>
      <c r="DA964" s="21"/>
      <c r="DB964" s="21"/>
      <c r="DC964" s="21"/>
      <c r="DD964" s="21"/>
      <c r="DE964" s="21"/>
      <c r="DF964" s="21"/>
      <c r="DG964" s="21"/>
      <c r="DH964" s="21"/>
      <c r="DI964" s="21"/>
      <c r="DJ964" s="21"/>
      <c r="DK964" s="21"/>
      <c r="DL964" s="21"/>
      <c r="DM964" s="21"/>
      <c r="DN964" s="21"/>
      <c r="DO964" s="21"/>
      <c r="DP964" s="21"/>
      <c r="DQ964" s="21"/>
      <c r="DR964" s="21"/>
      <c r="DS964" s="21"/>
      <c r="DT964" s="21"/>
      <c r="DU964" s="21"/>
      <c r="DV964" s="21"/>
    </row>
    <row r="965" spans="1:126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21"/>
      <c r="CV965" s="21"/>
      <c r="CW965" s="21"/>
      <c r="CX965" s="21"/>
      <c r="CY965" s="21"/>
      <c r="CZ965" s="21"/>
      <c r="DA965" s="21"/>
      <c r="DB965" s="21"/>
      <c r="DC965" s="21"/>
      <c r="DD965" s="21"/>
      <c r="DE965" s="21"/>
      <c r="DF965" s="21"/>
      <c r="DG965" s="21"/>
      <c r="DH965" s="21"/>
      <c r="DI965" s="21"/>
      <c r="DJ965" s="21"/>
      <c r="DK965" s="21"/>
      <c r="DL965" s="21"/>
      <c r="DM965" s="21"/>
      <c r="DN965" s="21"/>
      <c r="DO965" s="21"/>
      <c r="DP965" s="21"/>
      <c r="DQ965" s="21"/>
      <c r="DR965" s="21"/>
      <c r="DS965" s="21"/>
      <c r="DT965" s="21"/>
      <c r="DU965" s="21"/>
      <c r="DV965" s="21"/>
    </row>
    <row r="966" spans="1:12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21"/>
      <c r="CV966" s="21"/>
      <c r="CW966" s="21"/>
      <c r="CX966" s="21"/>
      <c r="CY966" s="21"/>
      <c r="CZ966" s="21"/>
      <c r="DA966" s="21"/>
      <c r="DB966" s="21"/>
      <c r="DC966" s="21"/>
      <c r="DD966" s="21"/>
      <c r="DE966" s="21"/>
      <c r="DF966" s="21"/>
      <c r="DG966" s="21"/>
      <c r="DH966" s="21"/>
      <c r="DI966" s="21"/>
      <c r="DJ966" s="21"/>
      <c r="DK966" s="21"/>
      <c r="DL966" s="21"/>
      <c r="DM966" s="21"/>
      <c r="DN966" s="21"/>
      <c r="DO966" s="21"/>
      <c r="DP966" s="21"/>
      <c r="DQ966" s="21"/>
      <c r="DR966" s="21"/>
      <c r="DS966" s="21"/>
      <c r="DT966" s="21"/>
      <c r="DU966" s="21"/>
      <c r="DV966" s="21"/>
    </row>
    <row r="967" spans="1:126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CW967" s="21"/>
      <c r="CX967" s="21"/>
      <c r="CY967" s="21"/>
      <c r="CZ967" s="21"/>
      <c r="DA967" s="21"/>
      <c r="DB967" s="21"/>
      <c r="DC967" s="21"/>
      <c r="DD967" s="21"/>
      <c r="DE967" s="21"/>
      <c r="DF967" s="21"/>
      <c r="DG967" s="21"/>
      <c r="DH967" s="21"/>
      <c r="DI967" s="21"/>
      <c r="DJ967" s="21"/>
      <c r="DK967" s="21"/>
      <c r="DL967" s="21"/>
      <c r="DM967" s="21"/>
      <c r="DN967" s="21"/>
      <c r="DO967" s="21"/>
      <c r="DP967" s="21"/>
      <c r="DQ967" s="21"/>
      <c r="DR967" s="21"/>
      <c r="DS967" s="21"/>
      <c r="DT967" s="21"/>
      <c r="DU967" s="21"/>
      <c r="DV967" s="21"/>
    </row>
    <row r="968" spans="1:126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21"/>
      <c r="CV968" s="21"/>
      <c r="CW968" s="21"/>
      <c r="CX968" s="21"/>
      <c r="CY968" s="21"/>
      <c r="CZ968" s="21"/>
      <c r="DA968" s="21"/>
      <c r="DB968" s="21"/>
      <c r="DC968" s="21"/>
      <c r="DD968" s="21"/>
      <c r="DE968" s="21"/>
      <c r="DF968" s="21"/>
      <c r="DG968" s="21"/>
      <c r="DH968" s="21"/>
      <c r="DI968" s="21"/>
      <c r="DJ968" s="21"/>
      <c r="DK968" s="21"/>
      <c r="DL968" s="21"/>
      <c r="DM968" s="21"/>
      <c r="DN968" s="21"/>
      <c r="DO968" s="21"/>
      <c r="DP968" s="21"/>
      <c r="DQ968" s="21"/>
      <c r="DR968" s="21"/>
      <c r="DS968" s="21"/>
      <c r="DT968" s="21"/>
      <c r="DU968" s="21"/>
      <c r="DV968" s="21"/>
    </row>
    <row r="969" spans="1:126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CW969" s="21"/>
      <c r="CX969" s="21"/>
      <c r="CY969" s="21"/>
      <c r="CZ969" s="21"/>
      <c r="DA969" s="21"/>
      <c r="DB969" s="21"/>
      <c r="DC969" s="21"/>
      <c r="DD969" s="21"/>
      <c r="DE969" s="21"/>
      <c r="DF969" s="21"/>
      <c r="DG969" s="21"/>
      <c r="DH969" s="21"/>
      <c r="DI969" s="21"/>
      <c r="DJ969" s="21"/>
      <c r="DK969" s="21"/>
      <c r="DL969" s="21"/>
      <c r="DM969" s="21"/>
      <c r="DN969" s="21"/>
      <c r="DO969" s="21"/>
      <c r="DP969" s="21"/>
      <c r="DQ969" s="21"/>
      <c r="DR969" s="21"/>
      <c r="DS969" s="21"/>
      <c r="DT969" s="21"/>
      <c r="DU969" s="21"/>
      <c r="DV969" s="21"/>
    </row>
    <row r="970" spans="1:126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CW970" s="21"/>
      <c r="CX970" s="21"/>
      <c r="CY970" s="21"/>
      <c r="CZ970" s="21"/>
      <c r="DA970" s="21"/>
      <c r="DB970" s="21"/>
      <c r="DC970" s="21"/>
      <c r="DD970" s="21"/>
      <c r="DE970" s="21"/>
      <c r="DF970" s="21"/>
      <c r="DG970" s="21"/>
      <c r="DH970" s="21"/>
      <c r="DI970" s="21"/>
      <c r="DJ970" s="21"/>
      <c r="DK970" s="21"/>
      <c r="DL970" s="21"/>
      <c r="DM970" s="21"/>
      <c r="DN970" s="21"/>
      <c r="DO970" s="21"/>
      <c r="DP970" s="21"/>
      <c r="DQ970" s="21"/>
      <c r="DR970" s="21"/>
      <c r="DS970" s="21"/>
      <c r="DT970" s="21"/>
      <c r="DU970" s="21"/>
      <c r="DV970" s="21"/>
    </row>
    <row r="971" spans="1:126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1"/>
      <c r="DH971" s="21"/>
      <c r="DI971" s="21"/>
      <c r="DJ971" s="21"/>
      <c r="DK971" s="21"/>
      <c r="DL971" s="21"/>
      <c r="DM971" s="21"/>
      <c r="DN971" s="21"/>
      <c r="DO971" s="21"/>
      <c r="DP971" s="21"/>
      <c r="DQ971" s="21"/>
      <c r="DR971" s="21"/>
      <c r="DS971" s="21"/>
      <c r="DT971" s="21"/>
      <c r="DU971" s="21"/>
      <c r="DV971" s="21"/>
    </row>
    <row r="972" spans="1:126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21"/>
      <c r="CV972" s="21"/>
      <c r="CW972" s="21"/>
      <c r="CX972" s="21"/>
      <c r="CY972" s="21"/>
      <c r="CZ972" s="21"/>
      <c r="DA972" s="21"/>
      <c r="DB972" s="21"/>
      <c r="DC972" s="21"/>
      <c r="DD972" s="21"/>
      <c r="DE972" s="21"/>
      <c r="DF972" s="21"/>
      <c r="DG972" s="21"/>
      <c r="DH972" s="21"/>
      <c r="DI972" s="21"/>
      <c r="DJ972" s="21"/>
      <c r="DK972" s="21"/>
      <c r="DL972" s="21"/>
      <c r="DM972" s="21"/>
      <c r="DN972" s="21"/>
      <c r="DO972" s="21"/>
      <c r="DP972" s="21"/>
      <c r="DQ972" s="21"/>
      <c r="DR972" s="21"/>
      <c r="DS972" s="21"/>
      <c r="DT972" s="21"/>
      <c r="DU972" s="21"/>
      <c r="DV972" s="21"/>
    </row>
    <row r="973" spans="1:126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1"/>
      <c r="DH973" s="21"/>
      <c r="DI973" s="21"/>
      <c r="DJ973" s="21"/>
      <c r="DK973" s="21"/>
      <c r="DL973" s="21"/>
      <c r="DM973" s="21"/>
      <c r="DN973" s="21"/>
      <c r="DO973" s="21"/>
      <c r="DP973" s="21"/>
      <c r="DQ973" s="21"/>
      <c r="DR973" s="21"/>
      <c r="DS973" s="21"/>
      <c r="DT973" s="21"/>
      <c r="DU973" s="21"/>
      <c r="DV973" s="21"/>
    </row>
    <row r="974" spans="1:126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CW974" s="21"/>
      <c r="CX974" s="21"/>
      <c r="CY974" s="21"/>
      <c r="CZ974" s="21"/>
      <c r="DA974" s="21"/>
      <c r="DB974" s="21"/>
      <c r="DC974" s="21"/>
      <c r="DD974" s="21"/>
      <c r="DE974" s="21"/>
      <c r="DF974" s="21"/>
      <c r="DG974" s="21"/>
      <c r="DH974" s="21"/>
      <c r="DI974" s="21"/>
      <c r="DJ974" s="21"/>
      <c r="DK974" s="21"/>
      <c r="DL974" s="21"/>
      <c r="DM974" s="21"/>
      <c r="DN974" s="21"/>
      <c r="DO974" s="21"/>
      <c r="DP974" s="21"/>
      <c r="DQ974" s="21"/>
      <c r="DR974" s="21"/>
      <c r="DS974" s="21"/>
      <c r="DT974" s="21"/>
      <c r="DU974" s="21"/>
      <c r="DV974" s="21"/>
    </row>
    <row r="975" spans="1:126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1"/>
      <c r="DH975" s="21"/>
      <c r="DI975" s="21"/>
      <c r="DJ975" s="21"/>
      <c r="DK975" s="21"/>
      <c r="DL975" s="21"/>
      <c r="DM975" s="21"/>
      <c r="DN975" s="21"/>
      <c r="DO975" s="21"/>
      <c r="DP975" s="21"/>
      <c r="DQ975" s="21"/>
      <c r="DR975" s="21"/>
      <c r="DS975" s="21"/>
      <c r="DT975" s="21"/>
      <c r="DU975" s="21"/>
      <c r="DV975" s="21"/>
    </row>
    <row r="976" spans="1:12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CW976" s="21"/>
      <c r="CX976" s="21"/>
      <c r="CY976" s="21"/>
      <c r="CZ976" s="21"/>
      <c r="DA976" s="21"/>
      <c r="DB976" s="21"/>
      <c r="DC976" s="21"/>
      <c r="DD976" s="21"/>
      <c r="DE976" s="21"/>
      <c r="DF976" s="21"/>
      <c r="DG976" s="21"/>
      <c r="DH976" s="21"/>
      <c r="DI976" s="21"/>
      <c r="DJ976" s="21"/>
      <c r="DK976" s="21"/>
      <c r="DL976" s="21"/>
      <c r="DM976" s="21"/>
      <c r="DN976" s="21"/>
      <c r="DO976" s="21"/>
      <c r="DP976" s="21"/>
      <c r="DQ976" s="21"/>
      <c r="DR976" s="21"/>
      <c r="DS976" s="21"/>
      <c r="DT976" s="21"/>
      <c r="DU976" s="21"/>
      <c r="DV976" s="21"/>
    </row>
    <row r="977" spans="1:126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</row>
    <row r="978" spans="1:126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CW978" s="21"/>
      <c r="CX978" s="21"/>
      <c r="CY978" s="21"/>
      <c r="CZ978" s="21"/>
      <c r="DA978" s="21"/>
      <c r="DB978" s="21"/>
      <c r="DC978" s="21"/>
      <c r="DD978" s="21"/>
      <c r="DE978" s="21"/>
      <c r="DF978" s="21"/>
      <c r="DG978" s="21"/>
      <c r="DH978" s="21"/>
      <c r="DI978" s="21"/>
      <c r="DJ978" s="21"/>
      <c r="DK978" s="21"/>
      <c r="DL978" s="21"/>
      <c r="DM978" s="21"/>
      <c r="DN978" s="21"/>
      <c r="DO978" s="21"/>
      <c r="DP978" s="21"/>
      <c r="DQ978" s="21"/>
      <c r="DR978" s="21"/>
      <c r="DS978" s="21"/>
      <c r="DT978" s="21"/>
      <c r="DU978" s="21"/>
      <c r="DV978" s="21"/>
    </row>
    <row r="979" spans="1:126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CW979" s="21"/>
      <c r="CX979" s="21"/>
      <c r="CY979" s="21"/>
      <c r="CZ979" s="21"/>
      <c r="DA979" s="21"/>
      <c r="DB979" s="21"/>
      <c r="DC979" s="21"/>
      <c r="DD979" s="21"/>
      <c r="DE979" s="21"/>
      <c r="DF979" s="21"/>
      <c r="DG979" s="21"/>
      <c r="DH979" s="21"/>
      <c r="DI979" s="21"/>
      <c r="DJ979" s="21"/>
      <c r="DK979" s="21"/>
      <c r="DL979" s="21"/>
      <c r="DM979" s="21"/>
      <c r="DN979" s="21"/>
      <c r="DO979" s="21"/>
      <c r="DP979" s="21"/>
      <c r="DQ979" s="21"/>
      <c r="DR979" s="21"/>
      <c r="DS979" s="21"/>
      <c r="DT979" s="21"/>
      <c r="DU979" s="21"/>
      <c r="DV979" s="21"/>
    </row>
    <row r="980" spans="1:126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</row>
    <row r="981" spans="1:126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</row>
    <row r="982" spans="1:1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CW982" s="21"/>
      <c r="CX982" s="21"/>
      <c r="CY982" s="21"/>
      <c r="CZ982" s="21"/>
      <c r="DA982" s="21"/>
      <c r="DB982" s="21"/>
      <c r="DC982" s="21"/>
      <c r="DD982" s="21"/>
      <c r="DE982" s="21"/>
      <c r="DF982" s="21"/>
      <c r="DG982" s="21"/>
      <c r="DH982" s="21"/>
      <c r="DI982" s="21"/>
      <c r="DJ982" s="21"/>
      <c r="DK982" s="21"/>
      <c r="DL982" s="21"/>
      <c r="DM982" s="21"/>
      <c r="DN982" s="21"/>
      <c r="DO982" s="21"/>
      <c r="DP982" s="21"/>
      <c r="DQ982" s="21"/>
      <c r="DR982" s="21"/>
      <c r="DS982" s="21"/>
      <c r="DT982" s="21"/>
      <c r="DU982" s="21"/>
      <c r="DV982" s="21"/>
    </row>
    <row r="983" spans="1:1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CW983" s="21"/>
      <c r="CX983" s="21"/>
      <c r="CY983" s="21"/>
      <c r="CZ983" s="21"/>
      <c r="DA983" s="21"/>
      <c r="DB983" s="21"/>
      <c r="DC983" s="21"/>
      <c r="DD983" s="21"/>
      <c r="DE983" s="21"/>
      <c r="DF983" s="21"/>
      <c r="DG983" s="21"/>
      <c r="DH983" s="21"/>
      <c r="DI983" s="21"/>
      <c r="DJ983" s="21"/>
      <c r="DK983" s="21"/>
      <c r="DL983" s="21"/>
      <c r="DM983" s="21"/>
      <c r="DN983" s="21"/>
      <c r="DO983" s="21"/>
      <c r="DP983" s="21"/>
      <c r="DQ983" s="21"/>
      <c r="DR983" s="21"/>
      <c r="DS983" s="21"/>
      <c r="DT983" s="21"/>
      <c r="DU983" s="21"/>
      <c r="DV983" s="21"/>
    </row>
    <row r="984" spans="1:1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CW984" s="21"/>
      <c r="CX984" s="21"/>
      <c r="CY984" s="21"/>
      <c r="CZ984" s="21"/>
      <c r="DA984" s="21"/>
      <c r="DB984" s="21"/>
      <c r="DC984" s="21"/>
      <c r="DD984" s="21"/>
      <c r="DE984" s="21"/>
      <c r="DF984" s="21"/>
      <c r="DG984" s="21"/>
      <c r="DH984" s="21"/>
      <c r="DI984" s="21"/>
      <c r="DJ984" s="21"/>
      <c r="DK984" s="21"/>
      <c r="DL984" s="21"/>
      <c r="DM984" s="21"/>
      <c r="DN984" s="21"/>
      <c r="DO984" s="21"/>
      <c r="DP984" s="21"/>
      <c r="DQ984" s="21"/>
      <c r="DR984" s="21"/>
      <c r="DS984" s="21"/>
      <c r="DT984" s="21"/>
      <c r="DU984" s="21"/>
      <c r="DV984" s="21"/>
    </row>
    <row r="985" spans="1:1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1"/>
      <c r="DH985" s="21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</row>
    <row r="986" spans="1:1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CW986" s="21"/>
      <c r="CX986" s="21"/>
      <c r="CY986" s="21"/>
      <c r="CZ986" s="21"/>
      <c r="DA986" s="21"/>
      <c r="DB986" s="21"/>
      <c r="DC986" s="21"/>
      <c r="DD986" s="21"/>
      <c r="DE986" s="21"/>
      <c r="DF986" s="21"/>
      <c r="DG986" s="21"/>
      <c r="DH986" s="21"/>
      <c r="DI986" s="21"/>
      <c r="DJ986" s="21"/>
      <c r="DK986" s="21"/>
      <c r="DL986" s="21"/>
      <c r="DM986" s="21"/>
      <c r="DN986" s="21"/>
      <c r="DO986" s="21"/>
      <c r="DP986" s="21"/>
      <c r="DQ986" s="21"/>
      <c r="DR986" s="21"/>
      <c r="DS986" s="21"/>
      <c r="DT986" s="21"/>
      <c r="DU986" s="21"/>
      <c r="DV986" s="21"/>
    </row>
    <row r="987" spans="1:1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</row>
    <row r="988" spans="1:1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CW988" s="21"/>
      <c r="CX988" s="21"/>
      <c r="CY988" s="21"/>
      <c r="CZ988" s="21"/>
      <c r="DA988" s="21"/>
      <c r="DB988" s="21"/>
      <c r="DC988" s="21"/>
      <c r="DD988" s="21"/>
      <c r="DE988" s="21"/>
      <c r="DF988" s="21"/>
      <c r="DG988" s="21"/>
      <c r="DH988" s="21"/>
      <c r="DI988" s="21"/>
      <c r="DJ988" s="21"/>
      <c r="DK988" s="21"/>
      <c r="DL988" s="21"/>
      <c r="DM988" s="21"/>
      <c r="DN988" s="21"/>
      <c r="DO988" s="21"/>
      <c r="DP988" s="21"/>
      <c r="DQ988" s="21"/>
      <c r="DR988" s="21"/>
      <c r="DS988" s="21"/>
      <c r="DT988" s="21"/>
      <c r="DU988" s="21"/>
      <c r="DV988" s="21"/>
    </row>
    <row r="989" spans="1:1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</row>
    <row r="990" spans="1:1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CW990" s="21"/>
      <c r="CX990" s="21"/>
      <c r="CY990" s="21"/>
      <c r="CZ990" s="21"/>
      <c r="DA990" s="21"/>
      <c r="DB990" s="21"/>
      <c r="DC990" s="21"/>
      <c r="DD990" s="21"/>
      <c r="DE990" s="21"/>
      <c r="DF990" s="21"/>
      <c r="DG990" s="21"/>
      <c r="DH990" s="21"/>
      <c r="DI990" s="21"/>
      <c r="DJ990" s="21"/>
      <c r="DK990" s="21"/>
      <c r="DL990" s="21"/>
      <c r="DM990" s="21"/>
      <c r="DN990" s="21"/>
      <c r="DO990" s="21"/>
      <c r="DP990" s="21"/>
      <c r="DQ990" s="21"/>
      <c r="DR990" s="21"/>
      <c r="DS990" s="21"/>
      <c r="DT990" s="21"/>
      <c r="DU990" s="21"/>
      <c r="DV990" s="21"/>
    </row>
    <row r="991" spans="1:1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  <c r="DB991" s="21"/>
      <c r="DC991" s="21"/>
      <c r="DD991" s="21"/>
      <c r="DE991" s="21"/>
      <c r="DF991" s="21"/>
      <c r="DG991" s="21"/>
      <c r="DH991" s="21"/>
      <c r="DI991" s="21"/>
      <c r="DJ991" s="21"/>
      <c r="DK991" s="21"/>
      <c r="DL991" s="21"/>
      <c r="DM991" s="21"/>
      <c r="DN991" s="21"/>
      <c r="DO991" s="21"/>
      <c r="DP991" s="21"/>
      <c r="DQ991" s="21"/>
      <c r="DR991" s="21"/>
      <c r="DS991" s="21"/>
      <c r="DT991" s="21"/>
      <c r="DU991" s="21"/>
      <c r="DV991" s="21"/>
    </row>
    <row r="992" spans="1:126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CW992" s="21"/>
      <c r="CX992" s="21"/>
      <c r="CY992" s="21"/>
      <c r="CZ992" s="21"/>
      <c r="DA992" s="21"/>
      <c r="DB992" s="21"/>
      <c r="DC992" s="21"/>
      <c r="DD992" s="21"/>
      <c r="DE992" s="21"/>
      <c r="DF992" s="21"/>
      <c r="DG992" s="21"/>
      <c r="DH992" s="21"/>
      <c r="DI992" s="21"/>
      <c r="DJ992" s="21"/>
      <c r="DK992" s="21"/>
      <c r="DL992" s="21"/>
      <c r="DM992" s="21"/>
      <c r="DN992" s="21"/>
      <c r="DO992" s="21"/>
      <c r="DP992" s="21"/>
      <c r="DQ992" s="21"/>
      <c r="DR992" s="21"/>
      <c r="DS992" s="21"/>
      <c r="DT992" s="21"/>
      <c r="DU992" s="21"/>
      <c r="DV992" s="21"/>
    </row>
    <row r="993" spans="1:126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1"/>
      <c r="DH993" s="21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</row>
    <row r="994" spans="1:126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CW994" s="21"/>
      <c r="CX994" s="21"/>
      <c r="CY994" s="21"/>
      <c r="CZ994" s="21"/>
      <c r="DA994" s="21"/>
      <c r="DB994" s="21"/>
      <c r="DC994" s="21"/>
      <c r="DD994" s="21"/>
      <c r="DE994" s="21"/>
      <c r="DF994" s="21"/>
      <c r="DG994" s="21"/>
      <c r="DH994" s="21"/>
      <c r="DI994" s="21"/>
      <c r="DJ994" s="21"/>
      <c r="DK994" s="21"/>
      <c r="DL994" s="21"/>
      <c r="DM994" s="21"/>
      <c r="DN994" s="21"/>
      <c r="DO994" s="21"/>
      <c r="DP994" s="21"/>
      <c r="DQ994" s="21"/>
      <c r="DR994" s="21"/>
      <c r="DS994" s="21"/>
      <c r="DT994" s="21"/>
      <c r="DU994" s="21"/>
      <c r="DV994" s="21"/>
    </row>
    <row r="995" spans="1:126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CW995" s="21"/>
      <c r="CX995" s="21"/>
      <c r="CY995" s="21"/>
      <c r="CZ995" s="21"/>
      <c r="DA995" s="21"/>
      <c r="DB995" s="21"/>
      <c r="DC995" s="21"/>
      <c r="DD995" s="21"/>
      <c r="DE995" s="21"/>
      <c r="DF995" s="21"/>
      <c r="DG995" s="21"/>
      <c r="DH995" s="21"/>
      <c r="DI995" s="21"/>
      <c r="DJ995" s="21"/>
      <c r="DK995" s="21"/>
      <c r="DL995" s="21"/>
      <c r="DM995" s="21"/>
      <c r="DN995" s="21"/>
      <c r="DO995" s="21"/>
      <c r="DP995" s="21"/>
      <c r="DQ995" s="21"/>
      <c r="DR995" s="21"/>
      <c r="DS995" s="21"/>
      <c r="DT995" s="21"/>
      <c r="DU995" s="21"/>
      <c r="DV995" s="21"/>
    </row>
    <row r="996" spans="1:12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CW996" s="21"/>
      <c r="CX996" s="21"/>
      <c r="CY996" s="21"/>
      <c r="CZ996" s="21"/>
      <c r="DA996" s="21"/>
      <c r="DB996" s="21"/>
      <c r="DC996" s="21"/>
      <c r="DD996" s="21"/>
      <c r="DE996" s="21"/>
      <c r="DF996" s="21"/>
      <c r="DG996" s="21"/>
      <c r="DH996" s="21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</row>
    <row r="997" spans="1:126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  <c r="DB997" s="21"/>
      <c r="DC997" s="21"/>
      <c r="DD997" s="21"/>
      <c r="DE997" s="21"/>
      <c r="DF997" s="21"/>
      <c r="DG997" s="21"/>
      <c r="DH997" s="21"/>
      <c r="DI997" s="21"/>
      <c r="DJ997" s="21"/>
      <c r="DK997" s="21"/>
      <c r="DL997" s="21"/>
      <c r="DM997" s="21"/>
      <c r="DN997" s="21"/>
      <c r="DO997" s="21"/>
      <c r="DP997" s="21"/>
      <c r="DQ997" s="21"/>
      <c r="DR997" s="21"/>
      <c r="DS997" s="21"/>
      <c r="DT997" s="21"/>
      <c r="DU997" s="21"/>
      <c r="DV997" s="21"/>
    </row>
    <row r="998" spans="1:126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CW998" s="21"/>
      <c r="CX998" s="21"/>
      <c r="CY998" s="21"/>
      <c r="CZ998" s="21"/>
      <c r="DA998" s="21"/>
      <c r="DB998" s="21"/>
      <c r="DC998" s="21"/>
      <c r="DD998" s="21"/>
      <c r="DE998" s="21"/>
      <c r="DF998" s="21"/>
      <c r="DG998" s="21"/>
      <c r="DH998" s="21"/>
      <c r="DI998" s="21"/>
      <c r="DJ998" s="21"/>
      <c r="DK998" s="21"/>
      <c r="DL998" s="21"/>
      <c r="DM998" s="21"/>
      <c r="DN998" s="21"/>
      <c r="DO998" s="21"/>
      <c r="DP998" s="21"/>
      <c r="DQ998" s="21"/>
      <c r="DR998" s="21"/>
      <c r="DS998" s="21"/>
      <c r="DT998" s="21"/>
      <c r="DU998" s="21"/>
      <c r="DV998" s="21"/>
    </row>
    <row r="999" spans="1:126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CW999" s="21"/>
      <c r="CX999" s="21"/>
      <c r="CY999" s="21"/>
      <c r="CZ999" s="21"/>
      <c r="DA999" s="21"/>
      <c r="DB999" s="21"/>
      <c r="DC999" s="21"/>
      <c r="DD999" s="21"/>
      <c r="DE999" s="21"/>
      <c r="DF999" s="21"/>
      <c r="DG999" s="21"/>
      <c r="DH999" s="21"/>
      <c r="DI999" s="21"/>
      <c r="DJ999" s="21"/>
      <c r="DK999" s="21"/>
      <c r="DL999" s="21"/>
      <c r="DM999" s="21"/>
      <c r="DN999" s="21"/>
      <c r="DO999" s="21"/>
      <c r="DP999" s="21"/>
      <c r="DQ999" s="21"/>
      <c r="DR999" s="21"/>
      <c r="DS999" s="21"/>
      <c r="DT999" s="21"/>
      <c r="DU999" s="21"/>
      <c r="DV999" s="21"/>
    </row>
    <row r="1000" spans="1:126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  <c r="DB1000" s="21"/>
      <c r="DC1000" s="21"/>
      <c r="DD1000" s="21"/>
      <c r="DE1000" s="21"/>
      <c r="DF1000" s="21"/>
      <c r="DG1000" s="21"/>
      <c r="DH1000" s="21"/>
      <c r="DI1000" s="21"/>
      <c r="DJ1000" s="21"/>
      <c r="DK1000" s="21"/>
      <c r="DL1000" s="21"/>
      <c r="DM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</row>
    <row r="1001" spans="1:126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  <c r="BN1001" s="21"/>
      <c r="BO1001" s="21"/>
      <c r="BP1001" s="21"/>
      <c r="BQ1001" s="21"/>
      <c r="BR1001" s="21"/>
      <c r="BS1001" s="21"/>
      <c r="BT1001" s="21"/>
      <c r="BU1001" s="21"/>
      <c r="BV1001" s="21"/>
      <c r="BW1001" s="21"/>
      <c r="BX1001" s="21"/>
      <c r="BY1001" s="21"/>
      <c r="BZ1001" s="21"/>
      <c r="CA1001" s="21"/>
      <c r="CB1001" s="21"/>
      <c r="CC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  <c r="DB1001" s="21"/>
      <c r="DC1001" s="21"/>
      <c r="DD1001" s="21"/>
      <c r="DE1001" s="21"/>
      <c r="DF1001" s="21"/>
      <c r="DG1001" s="21"/>
      <c r="DH1001" s="21"/>
      <c r="DI1001" s="21"/>
      <c r="DJ1001" s="21"/>
      <c r="DK1001" s="21"/>
      <c r="DL1001" s="21"/>
      <c r="DM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</row>
    <row r="1002" spans="1:126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BL1002" s="21"/>
      <c r="BM1002" s="21"/>
      <c r="BN1002" s="21"/>
      <c r="BO1002" s="21"/>
      <c r="BP1002" s="21"/>
      <c r="BQ1002" s="21"/>
      <c r="BR1002" s="21"/>
      <c r="BS1002" s="21"/>
      <c r="BT1002" s="21"/>
      <c r="BU1002" s="21"/>
      <c r="BV1002" s="21"/>
      <c r="BW1002" s="21"/>
      <c r="BX1002" s="21"/>
      <c r="BY1002" s="21"/>
      <c r="BZ1002" s="21"/>
      <c r="CA1002" s="21"/>
      <c r="CB1002" s="21"/>
      <c r="CC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  <c r="CP1002" s="21"/>
      <c r="CQ1002" s="21"/>
      <c r="CR1002" s="21"/>
      <c r="CS1002" s="21"/>
      <c r="CT1002" s="21"/>
      <c r="CU1002" s="21"/>
      <c r="CV1002" s="21"/>
      <c r="CW1002" s="21"/>
      <c r="CX1002" s="21"/>
      <c r="CY1002" s="21"/>
      <c r="CZ1002" s="21"/>
      <c r="DA1002" s="21"/>
      <c r="DB1002" s="21"/>
      <c r="DC1002" s="21"/>
      <c r="DD1002" s="21"/>
      <c r="DE1002" s="21"/>
      <c r="DF1002" s="21"/>
      <c r="DG1002" s="21"/>
      <c r="DH1002" s="21"/>
      <c r="DI1002" s="21"/>
      <c r="DJ1002" s="21"/>
      <c r="DK1002" s="21"/>
      <c r="DL1002" s="21"/>
      <c r="DM1002" s="21"/>
      <c r="DN1002" s="21"/>
      <c r="DO1002" s="21"/>
      <c r="DP1002" s="21"/>
      <c r="DQ1002" s="21"/>
      <c r="DR1002" s="21"/>
      <c r="DS1002" s="21"/>
      <c r="DT1002" s="21"/>
      <c r="DU1002" s="21"/>
      <c r="DV1002" s="21"/>
    </row>
    <row r="1003" spans="1:126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BL1003" s="21"/>
      <c r="BM1003" s="21"/>
      <c r="BN1003" s="21"/>
      <c r="BO1003" s="21"/>
      <c r="BP1003" s="21"/>
      <c r="BQ1003" s="21"/>
      <c r="BR1003" s="21"/>
      <c r="BS1003" s="21"/>
      <c r="BT1003" s="21"/>
      <c r="BU1003" s="21"/>
      <c r="BV1003" s="21"/>
      <c r="BW1003" s="21"/>
      <c r="BX1003" s="21"/>
      <c r="BY1003" s="21"/>
      <c r="BZ1003" s="21"/>
      <c r="CA1003" s="21"/>
      <c r="CB1003" s="21"/>
      <c r="CC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CW1003" s="21"/>
      <c r="CX1003" s="21"/>
      <c r="CY1003" s="21"/>
      <c r="CZ1003" s="21"/>
      <c r="DA1003" s="21"/>
      <c r="DB1003" s="21"/>
      <c r="DC1003" s="21"/>
      <c r="DD1003" s="21"/>
      <c r="DE1003" s="21"/>
      <c r="DF1003" s="21"/>
      <c r="DG1003" s="21"/>
      <c r="DH1003" s="21"/>
      <c r="DI1003" s="21"/>
      <c r="DJ1003" s="21"/>
      <c r="DK1003" s="21"/>
      <c r="DL1003" s="21"/>
      <c r="DM1003" s="21"/>
      <c r="DN1003" s="21"/>
      <c r="DO1003" s="21"/>
      <c r="DP1003" s="21"/>
      <c r="DQ1003" s="21"/>
      <c r="DR1003" s="21"/>
      <c r="DS1003" s="21"/>
      <c r="DT1003" s="21"/>
      <c r="DU1003" s="21"/>
      <c r="DV1003" s="21"/>
    </row>
    <row r="1004" spans="1:126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BL1004" s="21"/>
      <c r="BM1004" s="21"/>
      <c r="BN1004" s="21"/>
      <c r="BO1004" s="21"/>
      <c r="BP1004" s="21"/>
      <c r="BQ1004" s="21"/>
      <c r="BR1004" s="21"/>
      <c r="BS1004" s="21"/>
      <c r="BT1004" s="21"/>
      <c r="BU1004" s="21"/>
      <c r="BV1004" s="21"/>
      <c r="BW1004" s="21"/>
      <c r="BX1004" s="21"/>
      <c r="BY1004" s="21"/>
      <c r="BZ1004" s="21"/>
      <c r="CA1004" s="21"/>
      <c r="CB1004" s="21"/>
      <c r="CC1004" s="21"/>
      <c r="CD1004" s="21"/>
      <c r="CE1004" s="21"/>
      <c r="CF1004" s="21"/>
      <c r="CG1004" s="21"/>
      <c r="CH1004" s="21"/>
      <c r="CI1004" s="21"/>
      <c r="CJ1004" s="21"/>
      <c r="CK1004" s="21"/>
      <c r="CL1004" s="21"/>
      <c r="CM1004" s="21"/>
      <c r="CN1004" s="21"/>
      <c r="CO1004" s="21"/>
      <c r="CP1004" s="21"/>
      <c r="CQ1004" s="21"/>
      <c r="CR1004" s="21"/>
      <c r="CS1004" s="21"/>
      <c r="CT1004" s="21"/>
      <c r="CU1004" s="21"/>
      <c r="CV1004" s="21"/>
      <c r="CW1004" s="21"/>
      <c r="CX1004" s="21"/>
      <c r="CY1004" s="21"/>
      <c r="CZ1004" s="21"/>
      <c r="DA1004" s="21"/>
      <c r="DB1004" s="21"/>
      <c r="DC1004" s="21"/>
      <c r="DD1004" s="21"/>
      <c r="DE1004" s="21"/>
      <c r="DF1004" s="21"/>
      <c r="DG1004" s="21"/>
      <c r="DH1004" s="21"/>
      <c r="DI1004" s="21"/>
      <c r="DJ1004" s="21"/>
      <c r="DK1004" s="21"/>
      <c r="DL1004" s="21"/>
      <c r="DM1004" s="21"/>
      <c r="DN1004" s="21"/>
      <c r="DO1004" s="21"/>
      <c r="DP1004" s="21"/>
      <c r="DQ1004" s="21"/>
      <c r="DR1004" s="21"/>
      <c r="DS1004" s="21"/>
      <c r="DT1004" s="21"/>
      <c r="DU1004" s="21"/>
      <c r="DV1004" s="21"/>
    </row>
    <row r="1005" spans="1:126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BL1005" s="21"/>
      <c r="BM1005" s="21"/>
      <c r="BN1005" s="21"/>
      <c r="BO1005" s="21"/>
      <c r="BP1005" s="21"/>
      <c r="BQ1005" s="21"/>
      <c r="BR1005" s="21"/>
      <c r="BS1005" s="21"/>
      <c r="BT1005" s="21"/>
      <c r="BU1005" s="21"/>
      <c r="BV1005" s="21"/>
      <c r="BW1005" s="21"/>
      <c r="BX1005" s="21"/>
      <c r="BY1005" s="21"/>
      <c r="BZ1005" s="21"/>
      <c r="CA1005" s="21"/>
      <c r="CB1005" s="21"/>
      <c r="CC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M1005" s="21"/>
      <c r="CN1005" s="21"/>
      <c r="CO1005" s="21"/>
      <c r="CP1005" s="21"/>
      <c r="CQ1005" s="21"/>
      <c r="CR1005" s="21"/>
      <c r="CS1005" s="21"/>
      <c r="CT1005" s="21"/>
      <c r="CU1005" s="21"/>
      <c r="CV1005" s="21"/>
      <c r="CW1005" s="21"/>
      <c r="CX1005" s="21"/>
      <c r="CY1005" s="21"/>
      <c r="CZ1005" s="21"/>
      <c r="DA1005" s="21"/>
      <c r="DB1005" s="21"/>
      <c r="DC1005" s="21"/>
      <c r="DD1005" s="21"/>
      <c r="DE1005" s="21"/>
      <c r="DF1005" s="21"/>
      <c r="DG1005" s="21"/>
      <c r="DH1005" s="21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</row>
    <row r="1006" spans="1:126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BL1006" s="21"/>
      <c r="BM1006" s="21"/>
      <c r="BN1006" s="21"/>
      <c r="BO1006" s="21"/>
      <c r="BP1006" s="21"/>
      <c r="BQ1006" s="21"/>
      <c r="BR1006" s="21"/>
      <c r="BS1006" s="21"/>
      <c r="BT1006" s="21"/>
      <c r="BU1006" s="21"/>
      <c r="BV1006" s="21"/>
      <c r="BW1006" s="21"/>
      <c r="BX1006" s="21"/>
      <c r="BY1006" s="21"/>
      <c r="BZ1006" s="21"/>
      <c r="CA1006" s="21"/>
      <c r="CB1006" s="21"/>
      <c r="CC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M1006" s="21"/>
      <c r="CN1006" s="21"/>
      <c r="CO1006" s="21"/>
      <c r="CP1006" s="21"/>
      <c r="CQ1006" s="21"/>
      <c r="CR1006" s="21"/>
      <c r="CS1006" s="21"/>
      <c r="CT1006" s="21"/>
      <c r="CU1006" s="21"/>
      <c r="CV1006" s="21"/>
      <c r="CW1006" s="21"/>
      <c r="CX1006" s="21"/>
      <c r="CY1006" s="21"/>
      <c r="CZ1006" s="21"/>
      <c r="DA1006" s="21"/>
      <c r="DB1006" s="21"/>
      <c r="DC1006" s="21"/>
      <c r="DD1006" s="21"/>
      <c r="DE1006" s="21"/>
      <c r="DF1006" s="21"/>
      <c r="DG1006" s="21"/>
      <c r="DH1006" s="21"/>
      <c r="DI1006" s="21"/>
      <c r="DJ1006" s="21"/>
      <c r="DK1006" s="21"/>
      <c r="DL1006" s="21"/>
      <c r="DM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</row>
    <row r="1007" spans="1:126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BL1007" s="21"/>
      <c r="BM1007" s="21"/>
      <c r="BN1007" s="21"/>
      <c r="BO1007" s="21"/>
      <c r="BP1007" s="21"/>
      <c r="BQ1007" s="21"/>
      <c r="BR1007" s="21"/>
      <c r="BS1007" s="21"/>
      <c r="BT1007" s="21"/>
      <c r="BU1007" s="21"/>
      <c r="BV1007" s="21"/>
      <c r="BW1007" s="21"/>
      <c r="BX1007" s="21"/>
      <c r="BY1007" s="21"/>
      <c r="BZ1007" s="21"/>
      <c r="CA1007" s="21"/>
      <c r="CB1007" s="21"/>
      <c r="CC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/>
      <c r="CP1007" s="21"/>
      <c r="CQ1007" s="21"/>
      <c r="CR1007" s="21"/>
      <c r="CS1007" s="21"/>
      <c r="CT1007" s="21"/>
      <c r="CU1007" s="21"/>
      <c r="CV1007" s="21"/>
      <c r="CW1007" s="21"/>
      <c r="CX1007" s="21"/>
      <c r="CY1007" s="21"/>
      <c r="CZ1007" s="21"/>
      <c r="DA1007" s="21"/>
      <c r="DB1007" s="21"/>
      <c r="DC1007" s="21"/>
      <c r="DD1007" s="21"/>
      <c r="DE1007" s="21"/>
      <c r="DF1007" s="21"/>
      <c r="DG1007" s="21"/>
      <c r="DH1007" s="21"/>
      <c r="DI1007" s="21"/>
      <c r="DJ1007" s="21"/>
      <c r="DK1007" s="21"/>
      <c r="DL1007" s="21"/>
      <c r="DM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</row>
    <row r="1008" spans="1:126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BL1008" s="21"/>
      <c r="BM1008" s="21"/>
      <c r="BN1008" s="21"/>
      <c r="BO1008" s="21"/>
      <c r="BP1008" s="21"/>
      <c r="BQ1008" s="21"/>
      <c r="BR1008" s="21"/>
      <c r="BS1008" s="21"/>
      <c r="BT1008" s="21"/>
      <c r="BU1008" s="21"/>
      <c r="BV1008" s="21"/>
      <c r="BW1008" s="21"/>
      <c r="BX1008" s="21"/>
      <c r="BY1008" s="21"/>
      <c r="BZ1008" s="21"/>
      <c r="CA1008" s="21"/>
      <c r="CB1008" s="21"/>
      <c r="CC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M1008" s="21"/>
      <c r="CN1008" s="21"/>
      <c r="CO1008" s="21"/>
      <c r="CP1008" s="21"/>
      <c r="CQ1008" s="21"/>
      <c r="CR1008" s="21"/>
      <c r="CS1008" s="21"/>
      <c r="CT1008" s="21"/>
      <c r="CU1008" s="21"/>
      <c r="CV1008" s="21"/>
      <c r="CW1008" s="21"/>
      <c r="CX1008" s="21"/>
      <c r="CY1008" s="21"/>
      <c r="CZ1008" s="21"/>
      <c r="DA1008" s="21"/>
      <c r="DB1008" s="21"/>
      <c r="DC1008" s="21"/>
      <c r="DD1008" s="21"/>
      <c r="DE1008" s="21"/>
      <c r="DF1008" s="21"/>
      <c r="DG1008" s="21"/>
      <c r="DH1008" s="21"/>
      <c r="DI1008" s="21"/>
      <c r="DJ1008" s="21"/>
      <c r="DK1008" s="21"/>
      <c r="DL1008" s="21"/>
      <c r="DM1008" s="21"/>
      <c r="DN1008" s="21"/>
      <c r="DO1008" s="21"/>
      <c r="DP1008" s="21"/>
      <c r="DQ1008" s="21"/>
      <c r="DR1008" s="21"/>
      <c r="DS1008" s="21"/>
      <c r="DT1008" s="21"/>
      <c r="DU1008" s="21"/>
      <c r="DV1008" s="21"/>
    </row>
    <row r="1009" spans="1:126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</row>
    <row r="1010" spans="1:126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  <c r="BN1010" s="21"/>
      <c r="BO1010" s="21"/>
      <c r="BP1010" s="21"/>
      <c r="BQ1010" s="21"/>
      <c r="BR1010" s="21"/>
      <c r="BS1010" s="21"/>
      <c r="BT1010" s="21"/>
      <c r="BU1010" s="21"/>
      <c r="BV1010" s="21"/>
      <c r="BW1010" s="21"/>
      <c r="BX1010" s="21"/>
      <c r="BY1010" s="21"/>
      <c r="BZ1010" s="21"/>
      <c r="CA1010" s="21"/>
      <c r="CB1010" s="21"/>
      <c r="CC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CW1010" s="21"/>
      <c r="CX1010" s="21"/>
      <c r="CY1010" s="21"/>
      <c r="CZ1010" s="21"/>
      <c r="DA1010" s="21"/>
      <c r="DB1010" s="21"/>
      <c r="DC1010" s="21"/>
      <c r="DD1010" s="21"/>
      <c r="DE1010" s="21"/>
      <c r="DF1010" s="21"/>
      <c r="DG1010" s="21"/>
      <c r="DH1010" s="21"/>
      <c r="DI1010" s="21"/>
      <c r="DJ1010" s="21"/>
      <c r="DK1010" s="21"/>
      <c r="DL1010" s="21"/>
      <c r="DM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</row>
    <row r="1011" spans="1:126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CW1011" s="21"/>
      <c r="CX1011" s="21"/>
      <c r="CY1011" s="21"/>
      <c r="CZ1011" s="21"/>
      <c r="DA1011" s="21"/>
      <c r="DB1011" s="21"/>
      <c r="DC1011" s="21"/>
      <c r="DD1011" s="21"/>
      <c r="DE1011" s="21"/>
      <c r="DF1011" s="21"/>
      <c r="DG1011" s="21"/>
      <c r="DH1011" s="21"/>
      <c r="DI1011" s="21"/>
      <c r="DJ1011" s="21"/>
      <c r="DK1011" s="21"/>
      <c r="DL1011" s="21"/>
      <c r="DM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</row>
    <row r="1012" spans="1:126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1"/>
      <c r="AW1012" s="21"/>
      <c r="AX1012" s="21"/>
      <c r="AY1012" s="21"/>
      <c r="AZ1012" s="21"/>
      <c r="BA1012" s="21"/>
      <c r="BB1012" s="21"/>
      <c r="BC1012" s="21"/>
      <c r="BD1012" s="21"/>
      <c r="BE1012" s="21"/>
      <c r="BF1012" s="21"/>
      <c r="BG1012" s="21"/>
      <c r="BH1012" s="21"/>
      <c r="BI1012" s="21"/>
      <c r="BJ1012" s="21"/>
      <c r="BK1012" s="21"/>
      <c r="BL1012" s="21"/>
      <c r="BM1012" s="21"/>
      <c r="BN1012" s="21"/>
      <c r="BO1012" s="21"/>
      <c r="BP1012" s="21"/>
      <c r="BQ1012" s="21"/>
      <c r="BR1012" s="21"/>
      <c r="BS1012" s="21"/>
      <c r="BT1012" s="21"/>
      <c r="BU1012" s="21"/>
      <c r="BV1012" s="21"/>
      <c r="BW1012" s="21"/>
      <c r="BX1012" s="21"/>
      <c r="BY1012" s="21"/>
      <c r="BZ1012" s="21"/>
      <c r="CA1012" s="21"/>
      <c r="CB1012" s="21"/>
      <c r="CC1012" s="21"/>
      <c r="CD1012" s="21"/>
      <c r="CE1012" s="21"/>
      <c r="CF1012" s="21"/>
      <c r="CG1012" s="21"/>
      <c r="CH1012" s="21"/>
      <c r="CI1012" s="21"/>
      <c r="CJ1012" s="21"/>
      <c r="CK1012" s="21"/>
      <c r="CL1012" s="21"/>
      <c r="CM1012" s="21"/>
      <c r="CN1012" s="21"/>
      <c r="CO1012" s="21"/>
      <c r="CP1012" s="21"/>
      <c r="CQ1012" s="21"/>
      <c r="CR1012" s="21"/>
      <c r="CS1012" s="21"/>
      <c r="CT1012" s="21"/>
      <c r="CU1012" s="21"/>
      <c r="CV1012" s="21"/>
      <c r="CW1012" s="21"/>
      <c r="CX1012" s="21"/>
      <c r="CY1012" s="21"/>
      <c r="CZ1012" s="21"/>
      <c r="DA1012" s="21"/>
      <c r="DB1012" s="21"/>
      <c r="DC1012" s="21"/>
      <c r="DD1012" s="21"/>
      <c r="DE1012" s="21"/>
      <c r="DF1012" s="21"/>
      <c r="DG1012" s="21"/>
      <c r="DH1012" s="21"/>
      <c r="DI1012" s="21"/>
      <c r="DJ1012" s="21"/>
      <c r="DK1012" s="21"/>
      <c r="DL1012" s="21"/>
      <c r="DM1012" s="21"/>
      <c r="DN1012" s="21"/>
      <c r="DO1012" s="21"/>
      <c r="DP1012" s="21"/>
      <c r="DQ1012" s="21"/>
      <c r="DR1012" s="21"/>
      <c r="DS1012" s="21"/>
      <c r="DT1012" s="21"/>
      <c r="DU1012" s="21"/>
      <c r="DV1012" s="21"/>
    </row>
    <row r="1013" spans="1:126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1"/>
      <c r="AW1013" s="21"/>
      <c r="AX1013" s="21"/>
      <c r="AY1013" s="21"/>
      <c r="AZ1013" s="21"/>
      <c r="BA1013" s="21"/>
      <c r="BB1013" s="21"/>
      <c r="BC1013" s="21"/>
      <c r="BD1013" s="21"/>
      <c r="BE1013" s="21"/>
      <c r="BF1013" s="21"/>
      <c r="BG1013" s="21"/>
      <c r="BH1013" s="21"/>
      <c r="BI1013" s="21"/>
      <c r="BJ1013" s="21"/>
      <c r="BK1013" s="21"/>
      <c r="BL1013" s="21"/>
      <c r="BM1013" s="21"/>
      <c r="BN1013" s="21"/>
      <c r="BO1013" s="21"/>
      <c r="BP1013" s="21"/>
      <c r="BQ1013" s="21"/>
      <c r="BR1013" s="21"/>
      <c r="BS1013" s="21"/>
      <c r="BT1013" s="21"/>
      <c r="BU1013" s="21"/>
      <c r="BV1013" s="21"/>
      <c r="BW1013" s="21"/>
      <c r="BX1013" s="21"/>
      <c r="BY1013" s="21"/>
      <c r="BZ1013" s="21"/>
      <c r="CA1013" s="21"/>
      <c r="CB1013" s="21"/>
      <c r="CC1013" s="21"/>
      <c r="CD1013" s="21"/>
      <c r="CE1013" s="21"/>
      <c r="CF1013" s="21"/>
      <c r="CG1013" s="21"/>
      <c r="CH1013" s="21"/>
      <c r="CI1013" s="21"/>
      <c r="CJ1013" s="21"/>
      <c r="CK1013" s="21"/>
      <c r="CL1013" s="21"/>
      <c r="CM1013" s="21"/>
      <c r="CN1013" s="21"/>
      <c r="CO1013" s="21"/>
      <c r="CP1013" s="21"/>
      <c r="CQ1013" s="21"/>
      <c r="CR1013" s="21"/>
      <c r="CS1013" s="21"/>
      <c r="CT1013" s="21"/>
      <c r="CU1013" s="21"/>
      <c r="CV1013" s="21"/>
      <c r="CW1013" s="21"/>
      <c r="CX1013" s="21"/>
      <c r="CY1013" s="21"/>
      <c r="CZ1013" s="21"/>
      <c r="DA1013" s="21"/>
      <c r="DB1013" s="21"/>
      <c r="DC1013" s="21"/>
      <c r="DD1013" s="21"/>
      <c r="DE1013" s="21"/>
      <c r="DF1013" s="21"/>
      <c r="DG1013" s="21"/>
      <c r="DH1013" s="21"/>
      <c r="DI1013" s="21"/>
      <c r="DJ1013" s="21"/>
      <c r="DK1013" s="21"/>
      <c r="DL1013" s="21"/>
      <c r="DM1013" s="21"/>
      <c r="DN1013" s="21"/>
      <c r="DO1013" s="21"/>
      <c r="DP1013" s="21"/>
      <c r="DQ1013" s="21"/>
      <c r="DR1013" s="21"/>
      <c r="DS1013" s="21"/>
      <c r="DT1013" s="21"/>
      <c r="DU1013" s="21"/>
      <c r="DV1013" s="21"/>
    </row>
    <row r="1014" spans="1:126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1"/>
      <c r="AW1014" s="21"/>
      <c r="AX1014" s="21"/>
      <c r="AY1014" s="21"/>
      <c r="AZ1014" s="21"/>
      <c r="BA1014" s="21"/>
      <c r="BB1014" s="21"/>
      <c r="BC1014" s="21"/>
      <c r="BD1014" s="21"/>
      <c r="BE1014" s="21"/>
      <c r="BF1014" s="21"/>
      <c r="BG1014" s="21"/>
      <c r="BH1014" s="21"/>
      <c r="BI1014" s="21"/>
      <c r="BJ1014" s="21"/>
      <c r="BK1014" s="21"/>
      <c r="BL1014" s="21"/>
      <c r="BM1014" s="21"/>
      <c r="BN1014" s="21"/>
      <c r="BO1014" s="21"/>
      <c r="BP1014" s="21"/>
      <c r="BQ1014" s="21"/>
      <c r="BR1014" s="21"/>
      <c r="BS1014" s="21"/>
      <c r="BT1014" s="21"/>
      <c r="BU1014" s="21"/>
      <c r="BV1014" s="21"/>
      <c r="BW1014" s="21"/>
      <c r="BX1014" s="21"/>
      <c r="BY1014" s="21"/>
      <c r="BZ1014" s="21"/>
      <c r="CA1014" s="21"/>
      <c r="CB1014" s="21"/>
      <c r="CC1014" s="21"/>
      <c r="CD1014" s="21"/>
      <c r="CE1014" s="21"/>
      <c r="CF1014" s="21"/>
      <c r="CG1014" s="21"/>
      <c r="CH1014" s="21"/>
      <c r="CI1014" s="21"/>
      <c r="CJ1014" s="21"/>
      <c r="CK1014" s="21"/>
      <c r="CL1014" s="21"/>
      <c r="CM1014" s="21"/>
      <c r="CN1014" s="21"/>
      <c r="CO1014" s="21"/>
      <c r="CP1014" s="21"/>
      <c r="CQ1014" s="21"/>
      <c r="CR1014" s="21"/>
      <c r="CS1014" s="21"/>
      <c r="CT1014" s="21"/>
      <c r="CU1014" s="21"/>
      <c r="CV1014" s="21"/>
      <c r="CW1014" s="21"/>
      <c r="CX1014" s="21"/>
      <c r="CY1014" s="21"/>
      <c r="CZ1014" s="21"/>
      <c r="DA1014" s="21"/>
      <c r="DB1014" s="21"/>
      <c r="DC1014" s="21"/>
      <c r="DD1014" s="21"/>
      <c r="DE1014" s="21"/>
      <c r="DF1014" s="21"/>
      <c r="DG1014" s="21"/>
      <c r="DH1014" s="21"/>
      <c r="DI1014" s="21"/>
      <c r="DJ1014" s="21"/>
      <c r="DK1014" s="21"/>
      <c r="DL1014" s="21"/>
      <c r="DM1014" s="21"/>
      <c r="DN1014" s="21"/>
      <c r="DO1014" s="21"/>
      <c r="DP1014" s="21"/>
      <c r="DQ1014" s="21"/>
      <c r="DR1014" s="21"/>
      <c r="DS1014" s="21"/>
      <c r="DT1014" s="21"/>
      <c r="DU1014" s="21"/>
      <c r="DV1014" s="21"/>
    </row>
    <row r="1015" spans="1:126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1"/>
      <c r="AW1015" s="21"/>
      <c r="AX1015" s="21"/>
      <c r="AY1015" s="21"/>
      <c r="AZ1015" s="21"/>
      <c r="BA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BL1015" s="21"/>
      <c r="BM1015" s="21"/>
      <c r="BN1015" s="21"/>
      <c r="BO1015" s="21"/>
      <c r="BP1015" s="21"/>
      <c r="BQ1015" s="21"/>
      <c r="BR1015" s="21"/>
      <c r="BS1015" s="21"/>
      <c r="BT1015" s="21"/>
      <c r="BU1015" s="21"/>
      <c r="BV1015" s="21"/>
      <c r="BW1015" s="21"/>
      <c r="BX1015" s="21"/>
      <c r="BY1015" s="21"/>
      <c r="BZ1015" s="21"/>
      <c r="CA1015" s="21"/>
      <c r="CB1015" s="21"/>
      <c r="CC1015" s="21"/>
      <c r="CD1015" s="21"/>
      <c r="CE1015" s="21"/>
      <c r="CF1015" s="21"/>
      <c r="CG1015" s="21"/>
      <c r="CH1015" s="21"/>
      <c r="CI1015" s="21"/>
      <c r="CJ1015" s="21"/>
      <c r="CK1015" s="21"/>
      <c r="CL1015" s="21"/>
      <c r="CM1015" s="21"/>
      <c r="CN1015" s="21"/>
      <c r="CO1015" s="21"/>
      <c r="CP1015" s="21"/>
      <c r="CQ1015" s="21"/>
      <c r="CR1015" s="21"/>
      <c r="CS1015" s="21"/>
      <c r="CT1015" s="21"/>
      <c r="CU1015" s="21"/>
      <c r="CV1015" s="21"/>
      <c r="CW1015" s="21"/>
      <c r="CX1015" s="21"/>
      <c r="CY1015" s="21"/>
      <c r="CZ1015" s="21"/>
      <c r="DA1015" s="21"/>
      <c r="DB1015" s="21"/>
      <c r="DC1015" s="21"/>
      <c r="DD1015" s="21"/>
      <c r="DE1015" s="21"/>
      <c r="DF1015" s="21"/>
      <c r="DG1015" s="21"/>
      <c r="DH1015" s="21"/>
      <c r="DI1015" s="21"/>
      <c r="DJ1015" s="21"/>
      <c r="DK1015" s="21"/>
      <c r="DL1015" s="21"/>
      <c r="DM1015" s="21"/>
      <c r="DN1015" s="21"/>
      <c r="DO1015" s="21"/>
      <c r="DP1015" s="21"/>
      <c r="DQ1015" s="21"/>
      <c r="DR1015" s="21"/>
      <c r="DS1015" s="21"/>
      <c r="DT1015" s="21"/>
      <c r="DU1015" s="21"/>
      <c r="DV1015" s="21"/>
    </row>
    <row r="1016" spans="1:126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1"/>
      <c r="AW1016" s="21"/>
      <c r="AX1016" s="21"/>
      <c r="AY1016" s="21"/>
      <c r="AZ1016" s="21"/>
      <c r="BA1016" s="21"/>
      <c r="BB1016" s="21"/>
      <c r="BC1016" s="21"/>
      <c r="BD1016" s="21"/>
      <c r="BE1016" s="21"/>
      <c r="BF1016" s="21"/>
      <c r="BG1016" s="21"/>
      <c r="BH1016" s="21"/>
      <c r="BI1016" s="21"/>
      <c r="BJ1016" s="21"/>
      <c r="BK1016" s="21"/>
      <c r="BL1016" s="21"/>
      <c r="BM1016" s="21"/>
      <c r="BN1016" s="21"/>
      <c r="BO1016" s="21"/>
      <c r="BP1016" s="21"/>
      <c r="BQ1016" s="21"/>
      <c r="BR1016" s="21"/>
      <c r="BS1016" s="21"/>
      <c r="BT1016" s="21"/>
      <c r="BU1016" s="21"/>
      <c r="BV1016" s="21"/>
      <c r="BW1016" s="21"/>
      <c r="BX1016" s="21"/>
      <c r="BY1016" s="21"/>
      <c r="BZ1016" s="21"/>
      <c r="CA1016" s="21"/>
      <c r="CB1016" s="21"/>
      <c r="CC1016" s="21"/>
      <c r="CD1016" s="21"/>
      <c r="CE1016" s="21"/>
      <c r="CF1016" s="21"/>
      <c r="CG1016" s="21"/>
      <c r="CH1016" s="21"/>
      <c r="CI1016" s="21"/>
      <c r="CJ1016" s="21"/>
      <c r="CK1016" s="21"/>
      <c r="CL1016" s="21"/>
      <c r="CM1016" s="21"/>
      <c r="CN1016" s="21"/>
      <c r="CO1016" s="21"/>
      <c r="CP1016" s="21"/>
      <c r="CQ1016" s="21"/>
      <c r="CR1016" s="21"/>
      <c r="CS1016" s="21"/>
      <c r="CT1016" s="21"/>
      <c r="CU1016" s="21"/>
      <c r="CV1016" s="21"/>
      <c r="CW1016" s="21"/>
      <c r="CX1016" s="21"/>
      <c r="CY1016" s="21"/>
      <c r="CZ1016" s="21"/>
      <c r="DA1016" s="21"/>
      <c r="DB1016" s="21"/>
      <c r="DC1016" s="21"/>
      <c r="DD1016" s="21"/>
      <c r="DE1016" s="21"/>
      <c r="DF1016" s="21"/>
      <c r="DG1016" s="21"/>
      <c r="DH1016" s="21"/>
      <c r="DI1016" s="21"/>
      <c r="DJ1016" s="21"/>
      <c r="DK1016" s="21"/>
      <c r="DL1016" s="21"/>
      <c r="DM1016" s="21"/>
      <c r="DN1016" s="21"/>
      <c r="DO1016" s="21"/>
      <c r="DP1016" s="21"/>
      <c r="DQ1016" s="21"/>
      <c r="DR1016" s="21"/>
      <c r="DS1016" s="21"/>
      <c r="DT1016" s="21"/>
      <c r="DU1016" s="21"/>
      <c r="DV1016" s="21"/>
    </row>
    <row r="1017" spans="1:126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1"/>
      <c r="AW1017" s="21"/>
      <c r="AX1017" s="21"/>
      <c r="AY1017" s="21"/>
      <c r="AZ1017" s="21"/>
      <c r="BA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BL1017" s="21"/>
      <c r="BM1017" s="21"/>
      <c r="BN1017" s="21"/>
      <c r="BO1017" s="21"/>
      <c r="BP1017" s="21"/>
      <c r="BQ1017" s="21"/>
      <c r="BR1017" s="21"/>
      <c r="BS1017" s="21"/>
      <c r="BT1017" s="21"/>
      <c r="BU1017" s="21"/>
      <c r="BV1017" s="21"/>
      <c r="BW1017" s="21"/>
      <c r="BX1017" s="21"/>
      <c r="BY1017" s="21"/>
      <c r="BZ1017" s="21"/>
      <c r="CA1017" s="21"/>
      <c r="CB1017" s="21"/>
      <c r="CC1017" s="21"/>
      <c r="CD1017" s="21"/>
      <c r="CE1017" s="21"/>
      <c r="CF1017" s="21"/>
      <c r="CG1017" s="21"/>
      <c r="CH1017" s="21"/>
      <c r="CI1017" s="21"/>
      <c r="CJ1017" s="21"/>
      <c r="CK1017" s="21"/>
      <c r="CL1017" s="21"/>
      <c r="CM1017" s="21"/>
      <c r="CN1017" s="21"/>
      <c r="CO1017" s="21"/>
      <c r="CP1017" s="21"/>
      <c r="CQ1017" s="21"/>
      <c r="CR1017" s="21"/>
      <c r="CS1017" s="21"/>
      <c r="CT1017" s="21"/>
      <c r="CU1017" s="21"/>
      <c r="CV1017" s="21"/>
      <c r="CW1017" s="21"/>
      <c r="CX1017" s="21"/>
      <c r="CY1017" s="21"/>
      <c r="CZ1017" s="21"/>
      <c r="DA1017" s="21"/>
      <c r="DB1017" s="21"/>
      <c r="DC1017" s="21"/>
      <c r="DD1017" s="21"/>
      <c r="DE1017" s="21"/>
      <c r="DF1017" s="21"/>
      <c r="DG1017" s="21"/>
      <c r="DH1017" s="21"/>
      <c r="DI1017" s="21"/>
      <c r="DJ1017" s="21"/>
      <c r="DK1017" s="21"/>
      <c r="DL1017" s="21"/>
      <c r="DM1017" s="21"/>
      <c r="DN1017" s="21"/>
      <c r="DO1017" s="21"/>
      <c r="DP1017" s="21"/>
      <c r="DQ1017" s="21"/>
      <c r="DR1017" s="21"/>
      <c r="DS1017" s="21"/>
      <c r="DT1017" s="21"/>
      <c r="DU1017" s="21"/>
      <c r="DV1017" s="21"/>
    </row>
    <row r="1018" spans="1:126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1"/>
      <c r="AW1018" s="21"/>
      <c r="AX1018" s="21"/>
      <c r="AY1018" s="21"/>
      <c r="AZ1018" s="21"/>
      <c r="BA1018" s="21"/>
      <c r="BB1018" s="21"/>
      <c r="BC1018" s="21"/>
      <c r="BD1018" s="21"/>
      <c r="BE1018" s="21"/>
      <c r="BF1018" s="21"/>
      <c r="BG1018" s="21"/>
      <c r="BH1018" s="21"/>
      <c r="BI1018" s="21"/>
      <c r="BJ1018" s="21"/>
      <c r="BK1018" s="21"/>
      <c r="BL1018" s="21"/>
      <c r="BM1018" s="21"/>
      <c r="BN1018" s="21"/>
      <c r="BO1018" s="21"/>
      <c r="BP1018" s="21"/>
      <c r="BQ1018" s="21"/>
      <c r="BR1018" s="21"/>
      <c r="BS1018" s="21"/>
      <c r="BT1018" s="21"/>
      <c r="BU1018" s="21"/>
      <c r="BV1018" s="21"/>
      <c r="BW1018" s="21"/>
      <c r="BX1018" s="21"/>
      <c r="BY1018" s="21"/>
      <c r="BZ1018" s="21"/>
      <c r="CA1018" s="21"/>
      <c r="CB1018" s="21"/>
      <c r="CC1018" s="21"/>
      <c r="CD1018" s="21"/>
      <c r="CE1018" s="21"/>
      <c r="CF1018" s="21"/>
      <c r="CG1018" s="21"/>
      <c r="CH1018" s="21"/>
      <c r="CI1018" s="21"/>
      <c r="CJ1018" s="21"/>
      <c r="CK1018" s="21"/>
      <c r="CL1018" s="21"/>
      <c r="CM1018" s="21"/>
      <c r="CN1018" s="21"/>
      <c r="CO1018" s="21"/>
      <c r="CP1018" s="21"/>
      <c r="CQ1018" s="21"/>
      <c r="CR1018" s="21"/>
      <c r="CS1018" s="21"/>
      <c r="CT1018" s="21"/>
      <c r="CU1018" s="21"/>
      <c r="CV1018" s="21"/>
      <c r="CW1018" s="21"/>
      <c r="CX1018" s="21"/>
      <c r="CY1018" s="21"/>
      <c r="CZ1018" s="21"/>
      <c r="DA1018" s="21"/>
      <c r="DB1018" s="21"/>
      <c r="DC1018" s="21"/>
      <c r="DD1018" s="21"/>
      <c r="DE1018" s="21"/>
      <c r="DF1018" s="21"/>
      <c r="DG1018" s="21"/>
      <c r="DH1018" s="21"/>
      <c r="DI1018" s="21"/>
      <c r="DJ1018" s="21"/>
      <c r="DK1018" s="21"/>
      <c r="DL1018" s="21"/>
      <c r="DM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</row>
    <row r="1019" spans="1:126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1"/>
      <c r="AW1019" s="21"/>
      <c r="AX1019" s="21"/>
      <c r="AY1019" s="21"/>
      <c r="AZ1019" s="21"/>
      <c r="BA1019" s="21"/>
      <c r="BB1019" s="21"/>
      <c r="BC1019" s="21"/>
      <c r="BD1019" s="21"/>
      <c r="BE1019" s="21"/>
      <c r="BF1019" s="21"/>
      <c r="BG1019" s="21"/>
      <c r="BH1019" s="21"/>
      <c r="BI1019" s="21"/>
      <c r="BJ1019" s="21"/>
      <c r="BK1019" s="21"/>
      <c r="BL1019" s="21"/>
      <c r="BM1019" s="21"/>
      <c r="BN1019" s="21"/>
      <c r="BO1019" s="21"/>
      <c r="BP1019" s="21"/>
      <c r="BQ1019" s="21"/>
      <c r="BR1019" s="21"/>
      <c r="BS1019" s="21"/>
      <c r="BT1019" s="21"/>
      <c r="BU1019" s="21"/>
      <c r="BV1019" s="21"/>
      <c r="BW1019" s="21"/>
      <c r="BX1019" s="21"/>
      <c r="BY1019" s="21"/>
      <c r="BZ1019" s="21"/>
      <c r="CA1019" s="21"/>
      <c r="CB1019" s="21"/>
      <c r="CC1019" s="21"/>
      <c r="CD1019" s="21"/>
      <c r="CE1019" s="21"/>
      <c r="CF1019" s="21"/>
      <c r="CG1019" s="21"/>
      <c r="CH1019" s="21"/>
      <c r="CI1019" s="21"/>
      <c r="CJ1019" s="21"/>
      <c r="CK1019" s="21"/>
      <c r="CL1019" s="21"/>
      <c r="CM1019" s="21"/>
      <c r="CN1019" s="21"/>
      <c r="CO1019" s="21"/>
      <c r="CP1019" s="21"/>
      <c r="CQ1019" s="21"/>
      <c r="CR1019" s="21"/>
      <c r="CS1019" s="21"/>
      <c r="CT1019" s="21"/>
      <c r="CU1019" s="21"/>
      <c r="CV1019" s="21"/>
      <c r="CW1019" s="21"/>
      <c r="CX1019" s="21"/>
      <c r="CY1019" s="21"/>
      <c r="CZ1019" s="21"/>
      <c r="DA1019" s="21"/>
      <c r="DB1019" s="21"/>
      <c r="DC1019" s="21"/>
      <c r="DD1019" s="21"/>
      <c r="DE1019" s="21"/>
      <c r="DF1019" s="21"/>
      <c r="DG1019" s="21"/>
      <c r="DH1019" s="21"/>
      <c r="DI1019" s="21"/>
      <c r="DJ1019" s="21"/>
      <c r="DK1019" s="21"/>
      <c r="DL1019" s="21"/>
      <c r="DM1019" s="21"/>
      <c r="DN1019" s="21"/>
      <c r="DO1019" s="21"/>
      <c r="DP1019" s="21"/>
      <c r="DQ1019" s="21"/>
      <c r="DR1019" s="21"/>
      <c r="DS1019" s="21"/>
      <c r="DT1019" s="21"/>
      <c r="DU1019" s="21"/>
      <c r="DV1019" s="21"/>
    </row>
    <row r="1020" spans="1:126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1"/>
      <c r="AW1020" s="21"/>
      <c r="AX1020" s="21"/>
      <c r="AY1020" s="21"/>
      <c r="AZ1020" s="21"/>
      <c r="BA1020" s="21"/>
      <c r="BB1020" s="21"/>
      <c r="BC1020" s="21"/>
      <c r="BD1020" s="21"/>
      <c r="BE1020" s="21"/>
      <c r="BF1020" s="21"/>
      <c r="BG1020" s="21"/>
      <c r="BH1020" s="21"/>
      <c r="BI1020" s="21"/>
      <c r="BJ1020" s="21"/>
      <c r="BK1020" s="21"/>
      <c r="BL1020" s="21"/>
      <c r="BM1020" s="21"/>
      <c r="BN1020" s="21"/>
      <c r="BO1020" s="21"/>
      <c r="BP1020" s="21"/>
      <c r="BQ1020" s="21"/>
      <c r="BR1020" s="21"/>
      <c r="BS1020" s="21"/>
      <c r="BT1020" s="21"/>
      <c r="BU1020" s="21"/>
      <c r="BV1020" s="21"/>
      <c r="BW1020" s="21"/>
      <c r="BX1020" s="21"/>
      <c r="BY1020" s="21"/>
      <c r="BZ1020" s="21"/>
      <c r="CA1020" s="21"/>
      <c r="CB1020" s="21"/>
      <c r="CC1020" s="21"/>
      <c r="CD1020" s="21"/>
      <c r="CE1020" s="21"/>
      <c r="CF1020" s="21"/>
      <c r="CG1020" s="21"/>
      <c r="CH1020" s="21"/>
      <c r="CI1020" s="21"/>
      <c r="CJ1020" s="21"/>
      <c r="CK1020" s="21"/>
      <c r="CL1020" s="21"/>
      <c r="CM1020" s="21"/>
      <c r="CN1020" s="21"/>
      <c r="CO1020" s="21"/>
      <c r="CP1020" s="21"/>
      <c r="CQ1020" s="21"/>
      <c r="CR1020" s="21"/>
      <c r="CS1020" s="21"/>
      <c r="CT1020" s="21"/>
      <c r="CU1020" s="21"/>
      <c r="CV1020" s="21"/>
      <c r="CW1020" s="21"/>
      <c r="CX1020" s="21"/>
      <c r="CY1020" s="21"/>
      <c r="CZ1020" s="21"/>
      <c r="DA1020" s="21"/>
      <c r="DB1020" s="21"/>
      <c r="DC1020" s="21"/>
      <c r="DD1020" s="21"/>
      <c r="DE1020" s="21"/>
      <c r="DF1020" s="21"/>
      <c r="DG1020" s="21"/>
      <c r="DH1020" s="21"/>
      <c r="DI1020" s="21"/>
      <c r="DJ1020" s="21"/>
      <c r="DK1020" s="21"/>
      <c r="DL1020" s="21"/>
      <c r="DM1020" s="21"/>
      <c r="DN1020" s="21"/>
      <c r="DO1020" s="21"/>
      <c r="DP1020" s="21"/>
      <c r="DQ1020" s="21"/>
      <c r="DR1020" s="21"/>
      <c r="DS1020" s="21"/>
      <c r="DT1020" s="21"/>
      <c r="DU1020" s="21"/>
      <c r="DV1020" s="21"/>
    </row>
    <row r="1021" spans="1:126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1"/>
      <c r="AW1021" s="21"/>
      <c r="AX1021" s="21"/>
      <c r="AY1021" s="21"/>
      <c r="AZ1021" s="21"/>
      <c r="BA1021" s="21"/>
      <c r="BB1021" s="21"/>
      <c r="BC1021" s="21"/>
      <c r="BD1021" s="21"/>
      <c r="BE1021" s="21"/>
      <c r="BF1021" s="21"/>
      <c r="BG1021" s="21"/>
      <c r="BH1021" s="21"/>
      <c r="BI1021" s="21"/>
      <c r="BJ1021" s="21"/>
      <c r="BK1021" s="21"/>
      <c r="BL1021" s="21"/>
      <c r="BM1021" s="21"/>
      <c r="BN1021" s="21"/>
      <c r="BO1021" s="21"/>
      <c r="BP1021" s="21"/>
      <c r="BQ1021" s="21"/>
      <c r="BR1021" s="21"/>
      <c r="BS1021" s="21"/>
      <c r="BT1021" s="21"/>
      <c r="BU1021" s="21"/>
      <c r="BV1021" s="21"/>
      <c r="BW1021" s="21"/>
      <c r="BX1021" s="21"/>
      <c r="BY1021" s="21"/>
      <c r="BZ1021" s="21"/>
      <c r="CA1021" s="21"/>
      <c r="CB1021" s="21"/>
      <c r="CC1021" s="21"/>
      <c r="CD1021" s="21"/>
      <c r="CE1021" s="21"/>
      <c r="CF1021" s="21"/>
      <c r="CG1021" s="21"/>
      <c r="CH1021" s="21"/>
      <c r="CI1021" s="21"/>
      <c r="CJ1021" s="21"/>
      <c r="CK1021" s="21"/>
      <c r="CL1021" s="21"/>
      <c r="CM1021" s="21"/>
      <c r="CN1021" s="21"/>
      <c r="CO1021" s="21"/>
      <c r="CP1021" s="21"/>
      <c r="CQ1021" s="21"/>
      <c r="CR1021" s="21"/>
      <c r="CS1021" s="21"/>
      <c r="CT1021" s="21"/>
      <c r="CU1021" s="21"/>
      <c r="CV1021" s="21"/>
      <c r="CW1021" s="21"/>
      <c r="CX1021" s="21"/>
      <c r="CY1021" s="21"/>
      <c r="CZ1021" s="21"/>
      <c r="DA1021" s="21"/>
      <c r="DB1021" s="21"/>
      <c r="DC1021" s="21"/>
      <c r="DD1021" s="21"/>
      <c r="DE1021" s="21"/>
      <c r="DF1021" s="21"/>
      <c r="DG1021" s="21"/>
      <c r="DH1021" s="21"/>
      <c r="DI1021" s="21"/>
      <c r="DJ1021" s="21"/>
      <c r="DK1021" s="21"/>
      <c r="DL1021" s="21"/>
      <c r="DM1021" s="21"/>
      <c r="DN1021" s="21"/>
      <c r="DO1021" s="21"/>
      <c r="DP1021" s="21"/>
      <c r="DQ1021" s="21"/>
      <c r="DR1021" s="21"/>
      <c r="DS1021" s="21"/>
      <c r="DT1021" s="21"/>
      <c r="DU1021" s="21"/>
      <c r="DV1021" s="21"/>
    </row>
    <row r="1022" spans="1:126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1"/>
      <c r="AW1022" s="21"/>
      <c r="AX1022" s="21"/>
      <c r="AY1022" s="21"/>
      <c r="AZ1022" s="21"/>
      <c r="BA1022" s="21"/>
      <c r="BB1022" s="21"/>
      <c r="BC1022" s="21"/>
      <c r="BD1022" s="21"/>
      <c r="BE1022" s="21"/>
      <c r="BF1022" s="21"/>
      <c r="BG1022" s="21"/>
      <c r="BH1022" s="21"/>
      <c r="BI1022" s="21"/>
      <c r="BJ1022" s="21"/>
      <c r="BK1022" s="21"/>
      <c r="BL1022" s="21"/>
      <c r="BM1022" s="21"/>
      <c r="BN1022" s="21"/>
      <c r="BO1022" s="21"/>
      <c r="BP1022" s="21"/>
      <c r="BQ1022" s="21"/>
      <c r="BR1022" s="21"/>
      <c r="BS1022" s="21"/>
      <c r="BT1022" s="21"/>
      <c r="BU1022" s="21"/>
      <c r="BV1022" s="21"/>
      <c r="BW1022" s="21"/>
      <c r="BX1022" s="21"/>
      <c r="BY1022" s="21"/>
      <c r="BZ1022" s="21"/>
      <c r="CA1022" s="21"/>
      <c r="CB1022" s="21"/>
      <c r="CC1022" s="21"/>
      <c r="CD1022" s="21"/>
      <c r="CE1022" s="21"/>
      <c r="CF1022" s="21"/>
      <c r="CG1022" s="21"/>
      <c r="CH1022" s="21"/>
      <c r="CI1022" s="21"/>
      <c r="CJ1022" s="21"/>
      <c r="CK1022" s="21"/>
      <c r="CL1022" s="21"/>
      <c r="CM1022" s="21"/>
      <c r="CN1022" s="21"/>
      <c r="CO1022" s="21"/>
      <c r="CP1022" s="21"/>
      <c r="CQ1022" s="21"/>
      <c r="CR1022" s="21"/>
      <c r="CS1022" s="21"/>
      <c r="CT1022" s="21"/>
      <c r="CU1022" s="21"/>
      <c r="CV1022" s="21"/>
      <c r="CW1022" s="21"/>
      <c r="CX1022" s="21"/>
      <c r="CY1022" s="21"/>
      <c r="CZ1022" s="21"/>
      <c r="DA1022" s="21"/>
      <c r="DB1022" s="21"/>
      <c r="DC1022" s="21"/>
      <c r="DD1022" s="21"/>
      <c r="DE1022" s="21"/>
      <c r="DF1022" s="21"/>
      <c r="DG1022" s="21"/>
      <c r="DH1022" s="21"/>
      <c r="DI1022" s="21"/>
      <c r="DJ1022" s="21"/>
      <c r="DK1022" s="21"/>
      <c r="DL1022" s="21"/>
      <c r="DM1022" s="21"/>
      <c r="DN1022" s="21"/>
      <c r="DO1022" s="21"/>
      <c r="DP1022" s="21"/>
      <c r="DQ1022" s="21"/>
      <c r="DR1022" s="21"/>
      <c r="DS1022" s="21"/>
      <c r="DT1022" s="21"/>
      <c r="DU1022" s="21"/>
      <c r="DV1022" s="21"/>
    </row>
    <row r="1023" spans="1:126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1"/>
      <c r="AW1023" s="21"/>
      <c r="AX1023" s="21"/>
      <c r="AY1023" s="21"/>
      <c r="AZ1023" s="21"/>
      <c r="BA1023" s="21"/>
      <c r="BB1023" s="21"/>
      <c r="BC1023" s="21"/>
      <c r="BD1023" s="21"/>
      <c r="BE1023" s="21"/>
      <c r="BF1023" s="21"/>
      <c r="BG1023" s="21"/>
      <c r="BH1023" s="21"/>
      <c r="BI1023" s="21"/>
      <c r="BJ1023" s="21"/>
      <c r="BK1023" s="21"/>
      <c r="BL1023" s="21"/>
      <c r="BM1023" s="21"/>
      <c r="BN1023" s="21"/>
      <c r="BO1023" s="21"/>
      <c r="BP1023" s="21"/>
      <c r="BQ1023" s="21"/>
      <c r="BR1023" s="21"/>
      <c r="BS1023" s="21"/>
      <c r="BT1023" s="21"/>
      <c r="BU1023" s="21"/>
      <c r="BV1023" s="21"/>
      <c r="BW1023" s="21"/>
      <c r="BX1023" s="21"/>
      <c r="BY1023" s="21"/>
      <c r="BZ1023" s="21"/>
      <c r="CA1023" s="21"/>
      <c r="CB1023" s="21"/>
      <c r="CC1023" s="21"/>
      <c r="CD1023" s="21"/>
      <c r="CE1023" s="21"/>
      <c r="CF1023" s="21"/>
      <c r="CG1023" s="21"/>
      <c r="CH1023" s="21"/>
      <c r="CI1023" s="21"/>
      <c r="CJ1023" s="21"/>
      <c r="CK1023" s="21"/>
      <c r="CL1023" s="21"/>
      <c r="CM1023" s="21"/>
      <c r="CN1023" s="21"/>
      <c r="CO1023" s="21"/>
      <c r="CP1023" s="21"/>
      <c r="CQ1023" s="21"/>
      <c r="CR1023" s="21"/>
      <c r="CS1023" s="21"/>
      <c r="CT1023" s="21"/>
      <c r="CU1023" s="21"/>
      <c r="CV1023" s="21"/>
      <c r="CW1023" s="21"/>
      <c r="CX1023" s="21"/>
      <c r="CY1023" s="21"/>
      <c r="CZ1023" s="21"/>
      <c r="DA1023" s="21"/>
      <c r="DB1023" s="21"/>
      <c r="DC1023" s="21"/>
      <c r="DD1023" s="21"/>
      <c r="DE1023" s="21"/>
      <c r="DF1023" s="21"/>
      <c r="DG1023" s="21"/>
      <c r="DH1023" s="21"/>
      <c r="DI1023" s="21"/>
      <c r="DJ1023" s="21"/>
      <c r="DK1023" s="21"/>
      <c r="DL1023" s="21"/>
      <c r="DM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</row>
    <row r="1024" spans="1:126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1"/>
      <c r="AW1024" s="21"/>
      <c r="AX1024" s="21"/>
      <c r="AY1024" s="21"/>
      <c r="AZ1024" s="21"/>
      <c r="BA1024" s="21"/>
      <c r="BB1024" s="21"/>
      <c r="BC1024" s="21"/>
      <c r="BD1024" s="21"/>
      <c r="BE1024" s="21"/>
      <c r="BF1024" s="21"/>
      <c r="BG1024" s="21"/>
      <c r="BH1024" s="21"/>
      <c r="BI1024" s="21"/>
      <c r="BJ1024" s="21"/>
      <c r="BK1024" s="21"/>
      <c r="BL1024" s="21"/>
      <c r="BM1024" s="21"/>
      <c r="BN1024" s="21"/>
      <c r="BO1024" s="21"/>
      <c r="BP1024" s="21"/>
      <c r="BQ1024" s="21"/>
      <c r="BR1024" s="21"/>
      <c r="BS1024" s="21"/>
      <c r="BT1024" s="21"/>
      <c r="BU1024" s="21"/>
      <c r="BV1024" s="21"/>
      <c r="BW1024" s="21"/>
      <c r="BX1024" s="21"/>
      <c r="BY1024" s="21"/>
      <c r="BZ1024" s="21"/>
      <c r="CA1024" s="21"/>
      <c r="CB1024" s="21"/>
      <c r="CC1024" s="21"/>
      <c r="CD1024" s="21"/>
      <c r="CE1024" s="21"/>
      <c r="CF1024" s="21"/>
      <c r="CG1024" s="21"/>
      <c r="CH1024" s="21"/>
      <c r="CI1024" s="21"/>
      <c r="CJ1024" s="21"/>
      <c r="CK1024" s="21"/>
      <c r="CL1024" s="21"/>
      <c r="CM1024" s="21"/>
      <c r="CN1024" s="21"/>
      <c r="CO1024" s="21"/>
      <c r="CP1024" s="21"/>
      <c r="CQ1024" s="21"/>
      <c r="CR1024" s="21"/>
      <c r="CS1024" s="21"/>
      <c r="CT1024" s="21"/>
      <c r="CU1024" s="21"/>
      <c r="CV1024" s="21"/>
      <c r="CW1024" s="21"/>
      <c r="CX1024" s="21"/>
      <c r="CY1024" s="21"/>
      <c r="CZ1024" s="21"/>
      <c r="DA1024" s="21"/>
      <c r="DB1024" s="21"/>
      <c r="DC1024" s="21"/>
      <c r="DD1024" s="21"/>
      <c r="DE1024" s="21"/>
      <c r="DF1024" s="21"/>
      <c r="DG1024" s="21"/>
      <c r="DH1024" s="21"/>
      <c r="DI1024" s="21"/>
      <c r="DJ1024" s="21"/>
      <c r="DK1024" s="21"/>
      <c r="DL1024" s="21"/>
      <c r="DM1024" s="21"/>
      <c r="DN1024" s="21"/>
      <c r="DO1024" s="21"/>
      <c r="DP1024" s="21"/>
      <c r="DQ1024" s="21"/>
      <c r="DR1024" s="21"/>
      <c r="DS1024" s="21"/>
      <c r="DT1024" s="21"/>
      <c r="DU1024" s="21"/>
      <c r="DV1024" s="21"/>
    </row>
    <row r="1025" spans="1:126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1"/>
      <c r="AW1025" s="21"/>
      <c r="AX1025" s="21"/>
      <c r="AY1025" s="21"/>
      <c r="AZ1025" s="21"/>
      <c r="BA1025" s="21"/>
      <c r="BB1025" s="21"/>
      <c r="BC1025" s="21"/>
      <c r="BD1025" s="21"/>
      <c r="BE1025" s="21"/>
      <c r="BF1025" s="21"/>
      <c r="BG1025" s="21"/>
      <c r="BH1025" s="21"/>
      <c r="BI1025" s="21"/>
      <c r="BJ1025" s="21"/>
      <c r="BK1025" s="21"/>
      <c r="BL1025" s="21"/>
      <c r="BM1025" s="21"/>
      <c r="BN1025" s="21"/>
      <c r="BO1025" s="21"/>
      <c r="BP1025" s="21"/>
      <c r="BQ1025" s="21"/>
      <c r="BR1025" s="21"/>
      <c r="BS1025" s="21"/>
      <c r="BT1025" s="21"/>
      <c r="BU1025" s="21"/>
      <c r="BV1025" s="21"/>
      <c r="BW1025" s="21"/>
      <c r="BX1025" s="21"/>
      <c r="BY1025" s="21"/>
      <c r="BZ1025" s="21"/>
      <c r="CA1025" s="21"/>
      <c r="CB1025" s="21"/>
      <c r="CC1025" s="21"/>
      <c r="CD1025" s="21"/>
      <c r="CE1025" s="21"/>
      <c r="CF1025" s="21"/>
      <c r="CG1025" s="21"/>
      <c r="CH1025" s="21"/>
      <c r="CI1025" s="21"/>
      <c r="CJ1025" s="21"/>
      <c r="CK1025" s="21"/>
      <c r="CL1025" s="21"/>
      <c r="CM1025" s="21"/>
      <c r="CN1025" s="21"/>
      <c r="CO1025" s="21"/>
      <c r="CP1025" s="21"/>
      <c r="CQ1025" s="21"/>
      <c r="CR1025" s="21"/>
      <c r="CS1025" s="21"/>
      <c r="CT1025" s="21"/>
      <c r="CU1025" s="21"/>
      <c r="CV1025" s="21"/>
      <c r="CW1025" s="21"/>
      <c r="CX1025" s="21"/>
      <c r="CY1025" s="21"/>
      <c r="CZ1025" s="21"/>
      <c r="DA1025" s="21"/>
      <c r="DB1025" s="21"/>
      <c r="DC1025" s="21"/>
      <c r="DD1025" s="21"/>
      <c r="DE1025" s="21"/>
      <c r="DF1025" s="21"/>
      <c r="DG1025" s="21"/>
      <c r="DH1025" s="21"/>
      <c r="DI1025" s="21"/>
      <c r="DJ1025" s="21"/>
      <c r="DK1025" s="21"/>
      <c r="DL1025" s="21"/>
      <c r="DM1025" s="21"/>
      <c r="DN1025" s="21"/>
      <c r="DO1025" s="21"/>
      <c r="DP1025" s="21"/>
      <c r="DQ1025" s="21"/>
      <c r="DR1025" s="21"/>
      <c r="DS1025" s="21"/>
      <c r="DT1025" s="21"/>
      <c r="DU1025" s="21"/>
      <c r="DV1025" s="21"/>
    </row>
    <row r="1026" spans="1:126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1"/>
      <c r="AW1026" s="21"/>
      <c r="AX1026" s="21"/>
      <c r="AY1026" s="21"/>
      <c r="AZ1026" s="21"/>
      <c r="BA1026" s="21"/>
      <c r="BB1026" s="21"/>
      <c r="BC1026" s="21"/>
      <c r="BD1026" s="21"/>
      <c r="BE1026" s="21"/>
      <c r="BF1026" s="21"/>
      <c r="BG1026" s="21"/>
      <c r="BH1026" s="21"/>
      <c r="BI1026" s="21"/>
      <c r="BJ1026" s="21"/>
      <c r="BK1026" s="21"/>
      <c r="BL1026" s="21"/>
      <c r="BM1026" s="21"/>
      <c r="BN1026" s="21"/>
      <c r="BO1026" s="21"/>
      <c r="BP1026" s="21"/>
      <c r="BQ1026" s="21"/>
      <c r="BR1026" s="21"/>
      <c r="BS1026" s="21"/>
      <c r="BT1026" s="21"/>
      <c r="BU1026" s="21"/>
      <c r="BV1026" s="21"/>
      <c r="BW1026" s="21"/>
      <c r="BX1026" s="21"/>
      <c r="BY1026" s="21"/>
      <c r="BZ1026" s="21"/>
      <c r="CA1026" s="21"/>
      <c r="CB1026" s="21"/>
      <c r="CC1026" s="21"/>
      <c r="CD1026" s="21"/>
      <c r="CE1026" s="21"/>
      <c r="CF1026" s="21"/>
      <c r="CG1026" s="21"/>
      <c r="CH1026" s="21"/>
      <c r="CI1026" s="21"/>
      <c r="CJ1026" s="21"/>
      <c r="CK1026" s="21"/>
      <c r="CL1026" s="21"/>
      <c r="CM1026" s="21"/>
      <c r="CN1026" s="21"/>
      <c r="CO1026" s="21"/>
      <c r="CP1026" s="21"/>
      <c r="CQ1026" s="21"/>
      <c r="CR1026" s="21"/>
      <c r="CS1026" s="21"/>
      <c r="CT1026" s="21"/>
      <c r="CU1026" s="21"/>
      <c r="CV1026" s="21"/>
      <c r="CW1026" s="21"/>
      <c r="CX1026" s="21"/>
      <c r="CY1026" s="21"/>
      <c r="CZ1026" s="21"/>
      <c r="DA1026" s="21"/>
      <c r="DB1026" s="21"/>
      <c r="DC1026" s="21"/>
      <c r="DD1026" s="21"/>
      <c r="DE1026" s="21"/>
      <c r="DF1026" s="21"/>
      <c r="DG1026" s="21"/>
      <c r="DH1026" s="21"/>
      <c r="DI1026" s="21"/>
      <c r="DJ1026" s="21"/>
      <c r="DK1026" s="21"/>
      <c r="DL1026" s="21"/>
      <c r="DM1026" s="21"/>
      <c r="DN1026" s="21"/>
      <c r="DO1026" s="21"/>
      <c r="DP1026" s="21"/>
      <c r="DQ1026" s="21"/>
      <c r="DR1026" s="21"/>
      <c r="DS1026" s="21"/>
      <c r="DT1026" s="21"/>
      <c r="DU1026" s="21"/>
      <c r="DV1026" s="21"/>
    </row>
    <row r="1027" spans="1:126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1"/>
      <c r="AW1027" s="21"/>
      <c r="AX1027" s="21"/>
      <c r="AY1027" s="21"/>
      <c r="AZ1027" s="21"/>
      <c r="BA1027" s="21"/>
      <c r="BB1027" s="21"/>
      <c r="BC1027" s="21"/>
      <c r="BD1027" s="21"/>
      <c r="BE1027" s="21"/>
      <c r="BF1027" s="21"/>
      <c r="BG1027" s="21"/>
      <c r="BH1027" s="21"/>
      <c r="BI1027" s="21"/>
      <c r="BJ1027" s="21"/>
      <c r="BK1027" s="21"/>
      <c r="BL1027" s="21"/>
      <c r="BM1027" s="21"/>
      <c r="BN1027" s="21"/>
      <c r="BO1027" s="21"/>
      <c r="BP1027" s="21"/>
      <c r="BQ1027" s="21"/>
      <c r="BR1027" s="21"/>
      <c r="BS1027" s="21"/>
      <c r="BT1027" s="21"/>
      <c r="BU1027" s="21"/>
      <c r="BV1027" s="21"/>
      <c r="BW1027" s="21"/>
      <c r="BX1027" s="21"/>
      <c r="BY1027" s="21"/>
      <c r="BZ1027" s="21"/>
      <c r="CA1027" s="21"/>
      <c r="CB1027" s="21"/>
      <c r="CC1027" s="21"/>
      <c r="CD1027" s="21"/>
      <c r="CE1027" s="21"/>
      <c r="CF1027" s="21"/>
      <c r="CG1027" s="21"/>
      <c r="CH1027" s="21"/>
      <c r="CI1027" s="21"/>
      <c r="CJ1027" s="21"/>
      <c r="CK1027" s="21"/>
      <c r="CL1027" s="21"/>
      <c r="CM1027" s="21"/>
      <c r="CN1027" s="21"/>
      <c r="CO1027" s="21"/>
      <c r="CP1027" s="21"/>
      <c r="CQ1027" s="21"/>
      <c r="CR1027" s="21"/>
      <c r="CS1027" s="21"/>
      <c r="CT1027" s="21"/>
      <c r="CU1027" s="21"/>
      <c r="CV1027" s="21"/>
      <c r="CW1027" s="21"/>
      <c r="CX1027" s="21"/>
      <c r="CY1027" s="21"/>
      <c r="CZ1027" s="21"/>
      <c r="DA1027" s="21"/>
      <c r="DB1027" s="21"/>
      <c r="DC1027" s="21"/>
      <c r="DD1027" s="21"/>
      <c r="DE1027" s="21"/>
      <c r="DF1027" s="21"/>
      <c r="DG1027" s="21"/>
      <c r="DH1027" s="21"/>
      <c r="DI1027" s="21"/>
      <c r="DJ1027" s="21"/>
      <c r="DK1027" s="21"/>
      <c r="DL1027" s="21"/>
      <c r="DM1027" s="21"/>
      <c r="DN1027" s="21"/>
      <c r="DO1027" s="21"/>
      <c r="DP1027" s="21"/>
      <c r="DQ1027" s="21"/>
      <c r="DR1027" s="21"/>
      <c r="DS1027" s="21"/>
      <c r="DT1027" s="21"/>
      <c r="DU1027" s="21"/>
      <c r="DV1027" s="21"/>
    </row>
    <row r="1028" spans="1:126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1"/>
      <c r="AW1028" s="21"/>
      <c r="AX1028" s="21"/>
      <c r="AY1028" s="21"/>
      <c r="AZ1028" s="21"/>
      <c r="BA1028" s="21"/>
      <c r="BB1028" s="21"/>
      <c r="BC1028" s="21"/>
      <c r="BD1028" s="21"/>
      <c r="BE1028" s="21"/>
      <c r="BF1028" s="21"/>
      <c r="BG1028" s="21"/>
      <c r="BH1028" s="21"/>
      <c r="BI1028" s="21"/>
      <c r="BJ1028" s="21"/>
      <c r="BK1028" s="21"/>
      <c r="BL1028" s="21"/>
      <c r="BM1028" s="21"/>
      <c r="BN1028" s="21"/>
      <c r="BO1028" s="21"/>
      <c r="BP1028" s="21"/>
      <c r="BQ1028" s="21"/>
      <c r="BR1028" s="21"/>
      <c r="BS1028" s="21"/>
      <c r="BT1028" s="21"/>
      <c r="BU1028" s="21"/>
      <c r="BV1028" s="21"/>
      <c r="BW1028" s="21"/>
      <c r="BX1028" s="21"/>
      <c r="BY1028" s="21"/>
      <c r="BZ1028" s="21"/>
      <c r="CA1028" s="21"/>
      <c r="CB1028" s="21"/>
      <c r="CC1028" s="21"/>
      <c r="CD1028" s="21"/>
      <c r="CE1028" s="21"/>
      <c r="CF1028" s="21"/>
      <c r="CG1028" s="21"/>
      <c r="CH1028" s="21"/>
      <c r="CI1028" s="21"/>
      <c r="CJ1028" s="21"/>
      <c r="CK1028" s="21"/>
      <c r="CL1028" s="21"/>
      <c r="CM1028" s="21"/>
      <c r="CN1028" s="21"/>
      <c r="CO1028" s="21"/>
      <c r="CP1028" s="21"/>
      <c r="CQ1028" s="21"/>
      <c r="CR1028" s="21"/>
      <c r="CS1028" s="21"/>
      <c r="CT1028" s="21"/>
      <c r="CU1028" s="21"/>
      <c r="CV1028" s="21"/>
      <c r="CW1028" s="21"/>
      <c r="CX1028" s="21"/>
      <c r="CY1028" s="21"/>
      <c r="CZ1028" s="21"/>
      <c r="DA1028" s="21"/>
      <c r="DB1028" s="21"/>
      <c r="DC1028" s="21"/>
      <c r="DD1028" s="21"/>
      <c r="DE1028" s="21"/>
      <c r="DF1028" s="21"/>
      <c r="DG1028" s="21"/>
      <c r="DH1028" s="21"/>
      <c r="DI1028" s="21"/>
      <c r="DJ1028" s="21"/>
      <c r="DK1028" s="21"/>
      <c r="DL1028" s="21"/>
      <c r="DM1028" s="21"/>
      <c r="DN1028" s="21"/>
      <c r="DO1028" s="21"/>
      <c r="DP1028" s="21"/>
      <c r="DQ1028" s="21"/>
      <c r="DR1028" s="21"/>
      <c r="DS1028" s="21"/>
      <c r="DT1028" s="21"/>
      <c r="DU1028" s="21"/>
      <c r="DV1028" s="21"/>
    </row>
    <row r="1029" spans="1:126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  <c r="BN1029" s="21"/>
      <c r="BO1029" s="21"/>
      <c r="BP1029" s="21"/>
      <c r="BQ1029" s="21"/>
      <c r="BR1029" s="21"/>
      <c r="BS1029" s="21"/>
      <c r="BT1029" s="21"/>
      <c r="BU1029" s="21"/>
      <c r="BV1029" s="21"/>
      <c r="BW1029" s="21"/>
      <c r="BX1029" s="21"/>
      <c r="BY1029" s="21"/>
      <c r="BZ1029" s="21"/>
      <c r="CA1029" s="21"/>
      <c r="CB1029" s="21"/>
      <c r="CC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CW1029" s="21"/>
      <c r="CX1029" s="21"/>
      <c r="CY1029" s="21"/>
      <c r="CZ1029" s="21"/>
      <c r="DA1029" s="21"/>
      <c r="DB1029" s="21"/>
      <c r="DC1029" s="21"/>
      <c r="DD1029" s="21"/>
      <c r="DE1029" s="21"/>
      <c r="DF1029" s="21"/>
      <c r="DG1029" s="21"/>
      <c r="DH1029" s="21"/>
      <c r="DI1029" s="21"/>
      <c r="DJ1029" s="21"/>
      <c r="DK1029" s="21"/>
      <c r="DL1029" s="21"/>
      <c r="DM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</row>
    <row r="1030" spans="1:126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1"/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BL1030" s="21"/>
      <c r="BM1030" s="21"/>
      <c r="BN1030" s="21"/>
      <c r="BO1030" s="21"/>
      <c r="BP1030" s="21"/>
      <c r="BQ1030" s="21"/>
      <c r="BR1030" s="21"/>
      <c r="BS1030" s="21"/>
      <c r="BT1030" s="21"/>
      <c r="BU1030" s="21"/>
      <c r="BV1030" s="21"/>
      <c r="BW1030" s="21"/>
      <c r="BX1030" s="21"/>
      <c r="BY1030" s="21"/>
      <c r="BZ1030" s="21"/>
      <c r="CA1030" s="21"/>
      <c r="CB1030" s="21"/>
      <c r="CC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M1030" s="21"/>
      <c r="CN1030" s="21"/>
      <c r="CO1030" s="21"/>
      <c r="CP1030" s="21"/>
      <c r="CQ1030" s="21"/>
      <c r="CR1030" s="21"/>
      <c r="CS1030" s="21"/>
      <c r="CT1030" s="21"/>
      <c r="CU1030" s="21"/>
      <c r="CV1030" s="21"/>
      <c r="CW1030" s="21"/>
      <c r="CX1030" s="21"/>
      <c r="CY1030" s="21"/>
      <c r="CZ1030" s="21"/>
      <c r="DA1030" s="21"/>
      <c r="DB1030" s="21"/>
      <c r="DC1030" s="21"/>
      <c r="DD1030" s="21"/>
      <c r="DE1030" s="21"/>
      <c r="DF1030" s="21"/>
      <c r="DG1030" s="21"/>
      <c r="DH1030" s="21"/>
      <c r="DI1030" s="21"/>
      <c r="DJ1030" s="21"/>
      <c r="DK1030" s="21"/>
      <c r="DL1030" s="21"/>
      <c r="DM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</row>
    <row r="1031" spans="1:126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  <c r="BN1031" s="21"/>
      <c r="BO1031" s="21"/>
      <c r="BP1031" s="21"/>
      <c r="BQ1031" s="21"/>
      <c r="BR1031" s="21"/>
      <c r="BS1031" s="21"/>
      <c r="BT1031" s="21"/>
      <c r="BU1031" s="21"/>
      <c r="BV1031" s="21"/>
      <c r="BW1031" s="21"/>
      <c r="BX1031" s="21"/>
      <c r="BY1031" s="21"/>
      <c r="BZ1031" s="21"/>
      <c r="CA1031" s="21"/>
      <c r="CB1031" s="21"/>
      <c r="CC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CW1031" s="21"/>
      <c r="CX1031" s="21"/>
      <c r="CY1031" s="21"/>
      <c r="CZ1031" s="21"/>
      <c r="DA1031" s="21"/>
      <c r="DB1031" s="21"/>
      <c r="DC1031" s="21"/>
      <c r="DD1031" s="21"/>
      <c r="DE1031" s="21"/>
      <c r="DF1031" s="21"/>
      <c r="DG1031" s="21"/>
      <c r="DH1031" s="21"/>
      <c r="DI1031" s="21"/>
      <c r="DJ1031" s="21"/>
      <c r="DK1031" s="21"/>
      <c r="DL1031" s="21"/>
      <c r="DM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</row>
  </sheetData>
  <mergeCells count="20">
    <mergeCell ref="Y1:AI1"/>
    <mergeCell ref="Y2:AI2"/>
    <mergeCell ref="AK2:AU2"/>
    <mergeCell ref="AK1:AU1"/>
    <mergeCell ref="A1:K1"/>
    <mergeCell ref="A2:K2"/>
    <mergeCell ref="M1:W1"/>
    <mergeCell ref="M2:W2"/>
    <mergeCell ref="Y4:AI4"/>
    <mergeCell ref="AK4:AU4"/>
    <mergeCell ref="Y3:AI3"/>
    <mergeCell ref="AK3:AU3"/>
    <mergeCell ref="M62:W62"/>
    <mergeCell ref="M63:W63"/>
    <mergeCell ref="M64:W64"/>
    <mergeCell ref="M65:W65"/>
    <mergeCell ref="A3:K3"/>
    <mergeCell ref="M3:W3"/>
    <mergeCell ref="A4:K4"/>
    <mergeCell ref="M4:W4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topLeftCell="A25" zoomScale="85" zoomScaleNormal="85" workbookViewId="0">
      <selection activeCell="K43" sqref="K43"/>
    </sheetView>
  </sheetViews>
  <sheetFormatPr baseColWidth="10" defaultColWidth="11.42578125" defaultRowHeight="15"/>
  <cols>
    <col min="1" max="1" width="29.5703125" style="256" bestFit="1" customWidth="1"/>
    <col min="2" max="9" width="12.7109375" style="256" bestFit="1" customWidth="1"/>
    <col min="10" max="10" width="13.28515625" style="256" bestFit="1" customWidth="1"/>
    <col min="11" max="13" width="12.7109375" style="256" bestFit="1" customWidth="1"/>
    <col min="14" max="14" width="18.42578125" style="256" bestFit="1" customWidth="1"/>
    <col min="15" max="15" width="17.5703125" style="256" customWidth="1"/>
    <col min="16" max="16384" width="11.42578125" style="256"/>
  </cols>
  <sheetData>
    <row r="1" spans="1:15" ht="15" customHeight="1">
      <c r="A1" s="495" t="s">
        <v>110</v>
      </c>
      <c r="B1" s="495"/>
      <c r="C1" s="495"/>
      <c r="D1" s="495"/>
      <c r="E1" s="495"/>
      <c r="F1" s="495"/>
      <c r="G1" s="495"/>
      <c r="H1" s="495"/>
      <c r="I1" s="495"/>
      <c r="J1" s="495"/>
      <c r="K1" s="495"/>
      <c r="L1" s="495"/>
      <c r="M1" s="495"/>
      <c r="N1" s="495"/>
    </row>
    <row r="2" spans="1:15" ht="15" customHeight="1">
      <c r="A2" s="491" t="s">
        <v>126</v>
      </c>
      <c r="B2" s="491"/>
      <c r="C2" s="491"/>
      <c r="D2" s="491"/>
      <c r="E2" s="491"/>
      <c r="F2" s="491"/>
      <c r="G2" s="491"/>
      <c r="H2" s="491"/>
      <c r="I2" s="491"/>
      <c r="J2" s="491"/>
      <c r="K2" s="491"/>
      <c r="L2" s="491"/>
      <c r="M2" s="491"/>
      <c r="N2" s="491"/>
    </row>
    <row r="3" spans="1:15">
      <c r="A3" s="495" t="s">
        <v>295</v>
      </c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M3" s="495"/>
      <c r="N3" s="495"/>
    </row>
    <row r="4" spans="1:15" ht="15.75" thickBot="1">
      <c r="A4" s="496" t="s">
        <v>296</v>
      </c>
      <c r="B4" s="496"/>
      <c r="C4" s="496"/>
      <c r="D4" s="496"/>
      <c r="E4" s="496"/>
      <c r="F4" s="496"/>
      <c r="G4" s="496"/>
      <c r="H4" s="496"/>
      <c r="I4" s="496"/>
      <c r="J4" s="496"/>
      <c r="K4" s="496"/>
      <c r="L4" s="496"/>
      <c r="M4" s="496"/>
      <c r="N4" s="496"/>
    </row>
    <row r="5" spans="1:15" ht="51.75" thickTop="1">
      <c r="A5" s="257" t="s">
        <v>0</v>
      </c>
      <c r="B5" s="258" t="s">
        <v>297</v>
      </c>
      <c r="C5" s="259" t="s">
        <v>298</v>
      </c>
      <c r="D5" s="259" t="s">
        <v>299</v>
      </c>
      <c r="E5" s="259" t="s">
        <v>300</v>
      </c>
      <c r="F5" s="259" t="s">
        <v>301</v>
      </c>
      <c r="G5" s="259" t="s">
        <v>302</v>
      </c>
      <c r="H5" s="259" t="s">
        <v>303</v>
      </c>
      <c r="I5" s="259" t="s">
        <v>304</v>
      </c>
      <c r="J5" s="259" t="s">
        <v>305</v>
      </c>
      <c r="K5" s="259" t="s">
        <v>306</v>
      </c>
      <c r="L5" s="259" t="s">
        <v>307</v>
      </c>
      <c r="M5" s="260" t="s">
        <v>308</v>
      </c>
      <c r="N5" s="259" t="s">
        <v>309</v>
      </c>
      <c r="O5" s="261" t="s">
        <v>310</v>
      </c>
    </row>
    <row r="6" spans="1:15">
      <c r="A6" s="262" t="s">
        <v>1</v>
      </c>
      <c r="B6" s="263">
        <v>0</v>
      </c>
      <c r="C6" s="264">
        <v>0</v>
      </c>
      <c r="D6" s="264">
        <v>0</v>
      </c>
      <c r="E6" s="264">
        <v>0</v>
      </c>
      <c r="F6" s="264">
        <v>149819</v>
      </c>
      <c r="G6" s="264">
        <v>68714</v>
      </c>
      <c r="H6" s="264">
        <v>0</v>
      </c>
      <c r="I6" s="264">
        <v>77156</v>
      </c>
      <c r="J6" s="264">
        <v>0</v>
      </c>
      <c r="K6" s="264">
        <v>0</v>
      </c>
      <c r="L6" s="264">
        <v>0</v>
      </c>
      <c r="M6" s="265">
        <v>0</v>
      </c>
      <c r="N6" s="266">
        <f>SUM(B6:M6)</f>
        <v>295689</v>
      </c>
      <c r="O6" s="267">
        <f>N6/$N$57</f>
        <v>4.4572328389266239E-4</v>
      </c>
    </row>
    <row r="7" spans="1:15">
      <c r="A7" s="262" t="s">
        <v>2</v>
      </c>
      <c r="B7" s="263">
        <v>0</v>
      </c>
      <c r="C7" s="264">
        <v>352413</v>
      </c>
      <c r="D7" s="264">
        <v>0</v>
      </c>
      <c r="E7" s="264">
        <v>0</v>
      </c>
      <c r="F7" s="264">
        <v>375612</v>
      </c>
      <c r="G7" s="264">
        <v>197933</v>
      </c>
      <c r="H7" s="264">
        <v>227490</v>
      </c>
      <c r="I7" s="264">
        <v>665</v>
      </c>
      <c r="J7" s="264">
        <v>0</v>
      </c>
      <c r="K7" s="264">
        <v>229385</v>
      </c>
      <c r="L7" s="264">
        <v>228635</v>
      </c>
      <c r="M7" s="265">
        <v>0</v>
      </c>
      <c r="N7" s="266">
        <f t="shared" ref="N7:N56" si="0">SUM(B7:M7)</f>
        <v>1612133</v>
      </c>
      <c r="O7" s="267">
        <f t="shared" ref="O7:O56" si="1">N7/$N$57</f>
        <v>2.430138472624039E-3</v>
      </c>
    </row>
    <row r="8" spans="1:15">
      <c r="A8" s="262" t="s">
        <v>3</v>
      </c>
      <c r="B8" s="263">
        <v>0</v>
      </c>
      <c r="C8" s="264">
        <v>0</v>
      </c>
      <c r="D8" s="264">
        <v>0</v>
      </c>
      <c r="E8" s="264">
        <v>0</v>
      </c>
      <c r="F8" s="264">
        <v>0</v>
      </c>
      <c r="G8" s="264">
        <v>-3691</v>
      </c>
      <c r="H8" s="264">
        <v>0</v>
      </c>
      <c r="I8" s="264">
        <v>0</v>
      </c>
      <c r="J8" s="264">
        <v>0</v>
      </c>
      <c r="K8" s="264">
        <v>0</v>
      </c>
      <c r="L8" s="264">
        <v>0</v>
      </c>
      <c r="M8" s="265">
        <v>0</v>
      </c>
      <c r="N8" s="266">
        <f t="shared" si="0"/>
        <v>-3691</v>
      </c>
      <c r="O8" s="267">
        <f t="shared" si="1"/>
        <v>-5.5638344370193575E-6</v>
      </c>
    </row>
    <row r="9" spans="1:15">
      <c r="A9" s="262" t="s">
        <v>4</v>
      </c>
      <c r="B9" s="263">
        <v>0</v>
      </c>
      <c r="C9" s="264">
        <v>2290683</v>
      </c>
      <c r="D9" s="264">
        <v>705545</v>
      </c>
      <c r="E9" s="264">
        <v>0</v>
      </c>
      <c r="F9" s="264">
        <v>1470573</v>
      </c>
      <c r="G9" s="264">
        <v>629383</v>
      </c>
      <c r="H9" s="264">
        <v>681121</v>
      </c>
      <c r="I9" s="264">
        <v>747116</v>
      </c>
      <c r="J9" s="264">
        <v>739833</v>
      </c>
      <c r="K9" s="264">
        <v>1388477</v>
      </c>
      <c r="L9" s="264">
        <v>0</v>
      </c>
      <c r="M9" s="265">
        <v>749742</v>
      </c>
      <c r="N9" s="266">
        <f t="shared" si="0"/>
        <v>9402473</v>
      </c>
      <c r="O9" s="267">
        <f t="shared" si="1"/>
        <v>1.4173341390014823E-2</v>
      </c>
    </row>
    <row r="10" spans="1:15">
      <c r="A10" s="262" t="s">
        <v>5</v>
      </c>
      <c r="B10" s="263">
        <v>80170</v>
      </c>
      <c r="C10" s="264">
        <v>157316</v>
      </c>
      <c r="D10" s="264">
        <v>19325</v>
      </c>
      <c r="E10" s="264">
        <v>12488</v>
      </c>
      <c r="F10" s="264">
        <v>16500</v>
      </c>
      <c r="G10" s="264">
        <v>-3913</v>
      </c>
      <c r="H10" s="264">
        <v>16209</v>
      </c>
      <c r="I10" s="264">
        <v>9272</v>
      </c>
      <c r="J10" s="264">
        <v>13424</v>
      </c>
      <c r="K10" s="264">
        <v>11362</v>
      </c>
      <c r="L10" s="264">
        <v>197385</v>
      </c>
      <c r="M10" s="265">
        <v>231546</v>
      </c>
      <c r="N10" s="266">
        <f t="shared" si="0"/>
        <v>761084</v>
      </c>
      <c r="O10" s="267">
        <f t="shared" si="1"/>
        <v>1.1472623594322516E-3</v>
      </c>
    </row>
    <row r="11" spans="1:15">
      <c r="A11" s="262" t="s">
        <v>6</v>
      </c>
      <c r="B11" s="263">
        <v>3692534</v>
      </c>
      <c r="C11" s="264">
        <v>5952713</v>
      </c>
      <c r="D11" s="264">
        <v>3682509</v>
      </c>
      <c r="E11" s="264">
        <v>3235914</v>
      </c>
      <c r="F11" s="264">
        <v>13086181</v>
      </c>
      <c r="G11" s="264">
        <v>-912916</v>
      </c>
      <c r="H11" s="264">
        <v>3612426</v>
      </c>
      <c r="I11" s="264">
        <v>3537355</v>
      </c>
      <c r="J11" s="264">
        <v>0</v>
      </c>
      <c r="K11" s="264">
        <v>-719270</v>
      </c>
      <c r="L11" s="264">
        <v>4483761</v>
      </c>
      <c r="M11" s="265">
        <v>3678350</v>
      </c>
      <c r="N11" s="266">
        <f t="shared" si="0"/>
        <v>43329557</v>
      </c>
      <c r="O11" s="267">
        <f t="shared" si="1"/>
        <v>6.5315221180545419E-2</v>
      </c>
    </row>
    <row r="12" spans="1:15">
      <c r="A12" s="262" t="s">
        <v>7</v>
      </c>
      <c r="B12" s="263">
        <v>1915366</v>
      </c>
      <c r="C12" s="264">
        <v>178369</v>
      </c>
      <c r="D12" s="264">
        <v>0</v>
      </c>
      <c r="E12" s="264">
        <v>0</v>
      </c>
      <c r="F12" s="264">
        <v>0</v>
      </c>
      <c r="G12" s="264">
        <v>-11518</v>
      </c>
      <c r="H12" s="264">
        <v>0</v>
      </c>
      <c r="I12" s="264">
        <v>0</v>
      </c>
      <c r="J12" s="264">
        <v>0</v>
      </c>
      <c r="K12" s="264">
        <v>-73472</v>
      </c>
      <c r="L12" s="264">
        <v>0</v>
      </c>
      <c r="M12" s="265">
        <v>0</v>
      </c>
      <c r="N12" s="266">
        <f t="shared" si="0"/>
        <v>2008745</v>
      </c>
      <c r="O12" s="267">
        <f t="shared" si="1"/>
        <v>3.0279936619318475E-3</v>
      </c>
    </row>
    <row r="13" spans="1:15">
      <c r="A13" s="262" t="s">
        <v>8</v>
      </c>
      <c r="B13" s="263">
        <v>0</v>
      </c>
      <c r="C13" s="264">
        <v>0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5">
        <v>0</v>
      </c>
      <c r="N13" s="266">
        <f t="shared" si="0"/>
        <v>0</v>
      </c>
      <c r="O13" s="267">
        <f t="shared" si="1"/>
        <v>0</v>
      </c>
    </row>
    <row r="14" spans="1:15">
      <c r="A14" s="262" t="s">
        <v>9</v>
      </c>
      <c r="B14" s="263">
        <v>0</v>
      </c>
      <c r="C14" s="264">
        <v>-39949</v>
      </c>
      <c r="D14" s="264">
        <v>0</v>
      </c>
      <c r="E14" s="264">
        <v>0</v>
      </c>
      <c r="F14" s="264">
        <v>0</v>
      </c>
      <c r="G14" s="264">
        <v>-677692</v>
      </c>
      <c r="H14" s="264">
        <v>0</v>
      </c>
      <c r="I14" s="264">
        <v>0</v>
      </c>
      <c r="J14" s="264">
        <v>0</v>
      </c>
      <c r="K14" s="264">
        <v>-581341</v>
      </c>
      <c r="L14" s="264">
        <v>0</v>
      </c>
      <c r="M14" s="265">
        <v>0</v>
      </c>
      <c r="N14" s="266">
        <f t="shared" si="0"/>
        <v>-1298982</v>
      </c>
      <c r="O14" s="267">
        <f t="shared" si="1"/>
        <v>-1.9580928704059277E-3</v>
      </c>
    </row>
    <row r="15" spans="1:15">
      <c r="A15" s="262" t="s">
        <v>10</v>
      </c>
      <c r="B15" s="263">
        <v>1211005</v>
      </c>
      <c r="C15" s="264">
        <v>366732</v>
      </c>
      <c r="D15" s="264">
        <v>281179</v>
      </c>
      <c r="E15" s="264">
        <v>141170</v>
      </c>
      <c r="F15" s="264">
        <v>0</v>
      </c>
      <c r="G15" s="264">
        <v>573731</v>
      </c>
      <c r="H15" s="264">
        <v>1266405</v>
      </c>
      <c r="I15" s="264">
        <v>6167</v>
      </c>
      <c r="J15" s="264">
        <v>351166</v>
      </c>
      <c r="K15" s="264">
        <v>3795</v>
      </c>
      <c r="L15" s="264">
        <v>0</v>
      </c>
      <c r="M15" s="265">
        <v>0</v>
      </c>
      <c r="N15" s="266">
        <f t="shared" si="0"/>
        <v>4201350</v>
      </c>
      <c r="O15" s="267">
        <f t="shared" si="1"/>
        <v>6.3331389357819774E-3</v>
      </c>
    </row>
    <row r="16" spans="1:15">
      <c r="A16" s="262" t="s">
        <v>311</v>
      </c>
      <c r="B16" s="263">
        <v>0</v>
      </c>
      <c r="C16" s="264">
        <v>0</v>
      </c>
      <c r="D16" s="264">
        <v>0</v>
      </c>
      <c r="E16" s="264">
        <v>0</v>
      </c>
      <c r="F16" s="264">
        <v>0</v>
      </c>
      <c r="G16" s="264">
        <v>0</v>
      </c>
      <c r="H16" s="264">
        <v>0</v>
      </c>
      <c r="I16" s="264">
        <v>0</v>
      </c>
      <c r="J16" s="264">
        <v>0</v>
      </c>
      <c r="K16" s="264">
        <v>0</v>
      </c>
      <c r="L16" s="264">
        <v>0</v>
      </c>
      <c r="M16" s="265">
        <v>0</v>
      </c>
      <c r="N16" s="266">
        <f t="shared" si="0"/>
        <v>0</v>
      </c>
      <c r="O16" s="267">
        <f t="shared" si="1"/>
        <v>0</v>
      </c>
    </row>
    <row r="17" spans="1:15">
      <c r="A17" s="262" t="s">
        <v>12</v>
      </c>
      <c r="B17" s="263">
        <v>0</v>
      </c>
      <c r="C17" s="264">
        <v>-4645</v>
      </c>
      <c r="D17" s="264">
        <v>0</v>
      </c>
      <c r="E17" s="264">
        <v>0</v>
      </c>
      <c r="F17" s="264">
        <v>1399715</v>
      </c>
      <c r="G17" s="264">
        <v>-7267</v>
      </c>
      <c r="H17" s="264">
        <v>0</v>
      </c>
      <c r="I17" s="264">
        <v>814976</v>
      </c>
      <c r="J17" s="264">
        <v>0</v>
      </c>
      <c r="K17" s="264">
        <v>0</v>
      </c>
      <c r="L17" s="264">
        <v>0</v>
      </c>
      <c r="M17" s="265">
        <v>0</v>
      </c>
      <c r="N17" s="266">
        <f t="shared" si="0"/>
        <v>2202779</v>
      </c>
      <c r="O17" s="267">
        <f t="shared" si="1"/>
        <v>3.3204816194372972E-3</v>
      </c>
    </row>
    <row r="18" spans="1:15">
      <c r="A18" s="262" t="s">
        <v>13</v>
      </c>
      <c r="B18" s="263">
        <v>0</v>
      </c>
      <c r="C18" s="264">
        <v>0</v>
      </c>
      <c r="D18" s="264">
        <v>0</v>
      </c>
      <c r="E18" s="264">
        <v>0</v>
      </c>
      <c r="F18" s="264">
        <v>0</v>
      </c>
      <c r="G18" s="264">
        <v>0</v>
      </c>
      <c r="H18" s="264">
        <v>0</v>
      </c>
      <c r="I18" s="264">
        <v>0</v>
      </c>
      <c r="J18" s="264">
        <v>0</v>
      </c>
      <c r="K18" s="264">
        <v>0</v>
      </c>
      <c r="L18" s="264">
        <v>0</v>
      </c>
      <c r="M18" s="265">
        <v>0</v>
      </c>
      <c r="N18" s="266">
        <f t="shared" si="0"/>
        <v>0</v>
      </c>
      <c r="O18" s="267">
        <f t="shared" si="1"/>
        <v>0</v>
      </c>
    </row>
    <row r="19" spans="1:15">
      <c r="A19" s="262" t="s">
        <v>14</v>
      </c>
      <c r="B19" s="263">
        <v>0</v>
      </c>
      <c r="C19" s="264">
        <v>0</v>
      </c>
      <c r="D19" s="264">
        <v>0</v>
      </c>
      <c r="E19" s="264">
        <v>0</v>
      </c>
      <c r="F19" s="264">
        <v>0</v>
      </c>
      <c r="G19" s="264">
        <v>0</v>
      </c>
      <c r="H19" s="264">
        <v>0</v>
      </c>
      <c r="I19" s="264">
        <v>0</v>
      </c>
      <c r="J19" s="264">
        <v>0</v>
      </c>
      <c r="K19" s="264">
        <v>0</v>
      </c>
      <c r="L19" s="264">
        <v>0</v>
      </c>
      <c r="M19" s="265">
        <v>0</v>
      </c>
      <c r="N19" s="266">
        <f t="shared" si="0"/>
        <v>0</v>
      </c>
      <c r="O19" s="267">
        <f t="shared" si="1"/>
        <v>0</v>
      </c>
    </row>
    <row r="20" spans="1:15">
      <c r="A20" s="262" t="s">
        <v>15</v>
      </c>
      <c r="B20" s="263">
        <v>0</v>
      </c>
      <c r="C20" s="264">
        <v>0</v>
      </c>
      <c r="D20" s="264">
        <v>0</v>
      </c>
      <c r="E20" s="264">
        <v>164103</v>
      </c>
      <c r="F20" s="264">
        <v>0</v>
      </c>
      <c r="G20" s="264">
        <v>0</v>
      </c>
      <c r="H20" s="264">
        <v>0</v>
      </c>
      <c r="I20" s="264">
        <v>0</v>
      </c>
      <c r="J20" s="264">
        <v>0</v>
      </c>
      <c r="K20" s="264">
        <v>7113</v>
      </c>
      <c r="L20" s="264">
        <v>0</v>
      </c>
      <c r="M20" s="265">
        <v>0</v>
      </c>
      <c r="N20" s="266">
        <f t="shared" si="0"/>
        <v>171216</v>
      </c>
      <c r="O20" s="267">
        <f t="shared" si="1"/>
        <v>2.5809197425323934E-4</v>
      </c>
    </row>
    <row r="21" spans="1:15">
      <c r="A21" s="262" t="s">
        <v>16</v>
      </c>
      <c r="B21" s="263">
        <v>222510</v>
      </c>
      <c r="C21" s="264">
        <v>213547</v>
      </c>
      <c r="D21" s="264">
        <v>334217</v>
      </c>
      <c r="E21" s="264">
        <v>95572</v>
      </c>
      <c r="F21" s="264">
        <v>92790</v>
      </c>
      <c r="G21" s="264">
        <v>100663</v>
      </c>
      <c r="H21" s="264">
        <v>137537</v>
      </c>
      <c r="I21" s="264">
        <v>0</v>
      </c>
      <c r="J21" s="264">
        <v>134116</v>
      </c>
      <c r="K21" s="264">
        <v>85672</v>
      </c>
      <c r="L21" s="264">
        <v>298643</v>
      </c>
      <c r="M21" s="265">
        <v>87950</v>
      </c>
      <c r="N21" s="266">
        <f t="shared" si="0"/>
        <v>1803217</v>
      </c>
      <c r="O21" s="267">
        <f t="shared" si="1"/>
        <v>2.7181795833158317E-3</v>
      </c>
    </row>
    <row r="22" spans="1:15">
      <c r="A22" s="262" t="s">
        <v>17</v>
      </c>
      <c r="B22" s="263">
        <v>262384</v>
      </c>
      <c r="C22" s="264">
        <v>3283596</v>
      </c>
      <c r="D22" s="264">
        <v>678151</v>
      </c>
      <c r="E22" s="264">
        <v>254742</v>
      </c>
      <c r="F22" s="264">
        <v>301554</v>
      </c>
      <c r="G22" s="264">
        <v>742501</v>
      </c>
      <c r="H22" s="264">
        <v>487917</v>
      </c>
      <c r="I22" s="264">
        <v>37208</v>
      </c>
      <c r="J22" s="264">
        <v>1010598</v>
      </c>
      <c r="K22" s="264">
        <v>257903</v>
      </c>
      <c r="L22" s="264">
        <v>1892690</v>
      </c>
      <c r="M22" s="265">
        <v>769964</v>
      </c>
      <c r="N22" s="266">
        <f t="shared" si="0"/>
        <v>9979208</v>
      </c>
      <c r="O22" s="267">
        <f t="shared" si="1"/>
        <v>1.5042715016141715E-2</v>
      </c>
    </row>
    <row r="23" spans="1:15">
      <c r="A23" s="262" t="s">
        <v>18</v>
      </c>
      <c r="B23" s="263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-158282</v>
      </c>
      <c r="H23" s="264">
        <v>592293</v>
      </c>
      <c r="I23" s="264">
        <v>0</v>
      </c>
      <c r="J23" s="264">
        <v>0</v>
      </c>
      <c r="K23" s="264">
        <v>-30223</v>
      </c>
      <c r="L23" s="264">
        <v>0</v>
      </c>
      <c r="M23" s="265">
        <v>0</v>
      </c>
      <c r="N23" s="266">
        <f t="shared" si="0"/>
        <v>403788</v>
      </c>
      <c r="O23" s="267">
        <f t="shared" si="1"/>
        <v>6.0867233260774103E-4</v>
      </c>
    </row>
    <row r="24" spans="1:15">
      <c r="A24" s="262" t="s">
        <v>19</v>
      </c>
      <c r="B24" s="263">
        <v>0</v>
      </c>
      <c r="C24" s="264">
        <v>0</v>
      </c>
      <c r="D24" s="264">
        <v>0</v>
      </c>
      <c r="E24" s="264">
        <v>0</v>
      </c>
      <c r="F24" s="264">
        <v>0</v>
      </c>
      <c r="G24" s="264">
        <v>0</v>
      </c>
      <c r="H24" s="264">
        <v>0</v>
      </c>
      <c r="I24" s="264">
        <v>0</v>
      </c>
      <c r="J24" s="264">
        <v>0</v>
      </c>
      <c r="K24" s="264">
        <v>0</v>
      </c>
      <c r="L24" s="264">
        <v>0</v>
      </c>
      <c r="M24" s="265">
        <v>0</v>
      </c>
      <c r="N24" s="266">
        <f t="shared" si="0"/>
        <v>0</v>
      </c>
      <c r="O24" s="267">
        <f t="shared" si="1"/>
        <v>0</v>
      </c>
    </row>
    <row r="25" spans="1:15">
      <c r="A25" s="262" t="s">
        <v>20</v>
      </c>
      <c r="B25" s="263">
        <v>0</v>
      </c>
      <c r="C25" s="264">
        <v>0</v>
      </c>
      <c r="D25" s="264">
        <v>11809300</v>
      </c>
      <c r="E25" s="264">
        <v>156299</v>
      </c>
      <c r="F25" s="264">
        <v>5547971</v>
      </c>
      <c r="G25" s="264">
        <v>65326</v>
      </c>
      <c r="H25" s="264">
        <v>5734358</v>
      </c>
      <c r="I25" s="264">
        <v>9991635</v>
      </c>
      <c r="J25" s="264">
        <v>2956638</v>
      </c>
      <c r="K25" s="264">
        <v>-73778</v>
      </c>
      <c r="L25" s="264">
        <v>3160997</v>
      </c>
      <c r="M25" s="265">
        <v>22905283</v>
      </c>
      <c r="N25" s="266">
        <f t="shared" si="0"/>
        <v>62254029</v>
      </c>
      <c r="O25" s="267">
        <f t="shared" si="1"/>
        <v>9.384207813421884E-2</v>
      </c>
    </row>
    <row r="26" spans="1:15">
      <c r="A26" s="262" t="s">
        <v>21</v>
      </c>
      <c r="B26" s="263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-160190</v>
      </c>
      <c r="H26" s="264">
        <v>462215</v>
      </c>
      <c r="I26" s="264">
        <v>1681976</v>
      </c>
      <c r="J26" s="264">
        <v>340054</v>
      </c>
      <c r="K26" s="264">
        <v>613290</v>
      </c>
      <c r="L26" s="264">
        <v>0</v>
      </c>
      <c r="M26" s="265">
        <v>0</v>
      </c>
      <c r="N26" s="266">
        <f t="shared" si="0"/>
        <v>2937345</v>
      </c>
      <c r="O26" s="267">
        <f t="shared" si="1"/>
        <v>4.4277705945290234E-3</v>
      </c>
    </row>
    <row r="27" spans="1:15">
      <c r="A27" s="262" t="s">
        <v>22</v>
      </c>
      <c r="B27" s="263">
        <v>0</v>
      </c>
      <c r="C27" s="264">
        <v>0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5">
        <v>0</v>
      </c>
      <c r="N27" s="266">
        <f t="shared" si="0"/>
        <v>0</v>
      </c>
      <c r="O27" s="267">
        <f t="shared" si="1"/>
        <v>0</v>
      </c>
    </row>
    <row r="28" spans="1:15">
      <c r="A28" s="262" t="s">
        <v>23</v>
      </c>
      <c r="B28" s="263">
        <v>0</v>
      </c>
      <c r="C28" s="264">
        <v>0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5">
        <v>0</v>
      </c>
      <c r="N28" s="266">
        <f t="shared" si="0"/>
        <v>0</v>
      </c>
      <c r="O28" s="267">
        <f t="shared" si="1"/>
        <v>0</v>
      </c>
    </row>
    <row r="29" spans="1:15">
      <c r="A29" s="262" t="s">
        <v>24</v>
      </c>
      <c r="B29" s="263">
        <v>0</v>
      </c>
      <c r="C29" s="264">
        <v>0</v>
      </c>
      <c r="D29" s="264">
        <v>0</v>
      </c>
      <c r="E29" s="264">
        <v>0</v>
      </c>
      <c r="F29" s="264">
        <v>972015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5">
        <v>0</v>
      </c>
      <c r="N29" s="266">
        <f t="shared" si="0"/>
        <v>972015</v>
      </c>
      <c r="O29" s="267">
        <f t="shared" si="1"/>
        <v>1.4652209510429073E-3</v>
      </c>
    </row>
    <row r="30" spans="1:15">
      <c r="A30" s="262" t="s">
        <v>25</v>
      </c>
      <c r="B30" s="263">
        <v>5902765</v>
      </c>
      <c r="C30" s="264">
        <v>-339987</v>
      </c>
      <c r="D30" s="264">
        <v>27502123</v>
      </c>
      <c r="E30" s="264">
        <v>5448216</v>
      </c>
      <c r="F30" s="264">
        <v>9722427</v>
      </c>
      <c r="G30" s="264">
        <v>3326855</v>
      </c>
      <c r="H30" s="264">
        <v>5323837</v>
      </c>
      <c r="I30" s="264">
        <v>5161717</v>
      </c>
      <c r="J30" s="264">
        <v>5355657</v>
      </c>
      <c r="K30" s="264">
        <v>3898128</v>
      </c>
      <c r="L30" s="264">
        <v>5171639</v>
      </c>
      <c r="M30" s="265">
        <v>5101292</v>
      </c>
      <c r="N30" s="266">
        <f t="shared" si="0"/>
        <v>81574669</v>
      </c>
      <c r="O30" s="267">
        <f t="shared" si="1"/>
        <v>0.12296612098906948</v>
      </c>
    </row>
    <row r="31" spans="1:15">
      <c r="A31" s="262" t="s">
        <v>26</v>
      </c>
      <c r="B31" s="263">
        <v>267356</v>
      </c>
      <c r="C31" s="264">
        <v>89268</v>
      </c>
      <c r="D31" s="264">
        <v>289588</v>
      </c>
      <c r="E31" s="264">
        <v>0</v>
      </c>
      <c r="F31" s="264">
        <v>688867</v>
      </c>
      <c r="G31" s="264">
        <v>43835</v>
      </c>
      <c r="H31" s="264">
        <v>45387</v>
      </c>
      <c r="I31" s="264">
        <v>103974</v>
      </c>
      <c r="J31" s="264">
        <v>0</v>
      </c>
      <c r="K31" s="264">
        <v>-3168</v>
      </c>
      <c r="L31" s="264">
        <v>0</v>
      </c>
      <c r="M31" s="265">
        <v>0</v>
      </c>
      <c r="N31" s="266">
        <f t="shared" si="0"/>
        <v>1525107</v>
      </c>
      <c r="O31" s="267">
        <f t="shared" si="1"/>
        <v>2.298954984215465E-3</v>
      </c>
    </row>
    <row r="32" spans="1:15">
      <c r="A32" s="262" t="s">
        <v>27</v>
      </c>
      <c r="B32" s="263">
        <v>717608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210343</v>
      </c>
      <c r="J32" s="264">
        <v>0</v>
      </c>
      <c r="K32" s="264">
        <v>0</v>
      </c>
      <c r="L32" s="264">
        <v>0</v>
      </c>
      <c r="M32" s="265">
        <v>0</v>
      </c>
      <c r="N32" s="266">
        <f t="shared" si="0"/>
        <v>927951</v>
      </c>
      <c r="O32" s="267">
        <f t="shared" si="1"/>
        <v>1.3987986262981712E-3</v>
      </c>
    </row>
    <row r="33" spans="1:15">
      <c r="A33" s="262" t="s">
        <v>28</v>
      </c>
      <c r="B33" s="263">
        <v>0</v>
      </c>
      <c r="C33" s="264">
        <v>104618</v>
      </c>
      <c r="D33" s="264">
        <v>49764</v>
      </c>
      <c r="E33" s="264">
        <v>0</v>
      </c>
      <c r="F33" s="264">
        <v>99273</v>
      </c>
      <c r="G33" s="264">
        <v>47365</v>
      </c>
      <c r="H33" s="264">
        <v>50858</v>
      </c>
      <c r="I33" s="264">
        <v>0</v>
      </c>
      <c r="J33" s="264">
        <v>0</v>
      </c>
      <c r="K33" s="264">
        <v>133055</v>
      </c>
      <c r="L33" s="264">
        <v>214969</v>
      </c>
      <c r="M33" s="265">
        <v>58721</v>
      </c>
      <c r="N33" s="266">
        <f t="shared" si="0"/>
        <v>758623</v>
      </c>
      <c r="O33" s="267">
        <f t="shared" si="1"/>
        <v>1.1435526340056721E-3</v>
      </c>
    </row>
    <row r="34" spans="1:15">
      <c r="A34" s="262" t="s">
        <v>29</v>
      </c>
      <c r="B34" s="263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-1011</v>
      </c>
      <c r="H34" s="264">
        <v>0</v>
      </c>
      <c r="I34" s="264">
        <v>0</v>
      </c>
      <c r="J34" s="264">
        <v>0</v>
      </c>
      <c r="K34" s="264">
        <v>-2051</v>
      </c>
      <c r="L34" s="264">
        <v>37952</v>
      </c>
      <c r="M34" s="265">
        <v>38989</v>
      </c>
      <c r="N34" s="266">
        <f t="shared" si="0"/>
        <v>73879</v>
      </c>
      <c r="O34" s="267">
        <f t="shared" si="1"/>
        <v>1.1136562567666029E-4</v>
      </c>
    </row>
    <row r="35" spans="1:15">
      <c r="A35" s="262" t="s">
        <v>30</v>
      </c>
      <c r="B35" s="263">
        <v>0</v>
      </c>
      <c r="C35" s="264">
        <v>46511</v>
      </c>
      <c r="D35" s="264">
        <v>0</v>
      </c>
      <c r="E35" s="264">
        <v>0</v>
      </c>
      <c r="F35" s="264">
        <v>501938</v>
      </c>
      <c r="G35" s="264">
        <v>-5328</v>
      </c>
      <c r="H35" s="264">
        <v>88466</v>
      </c>
      <c r="I35" s="264">
        <v>0</v>
      </c>
      <c r="J35" s="264">
        <v>0</v>
      </c>
      <c r="K35" s="264">
        <v>-4611</v>
      </c>
      <c r="L35" s="264">
        <v>102015</v>
      </c>
      <c r="M35" s="265">
        <v>0</v>
      </c>
      <c r="N35" s="266">
        <f t="shared" si="0"/>
        <v>728991</v>
      </c>
      <c r="O35" s="267">
        <f t="shared" si="1"/>
        <v>1.0988851883167647E-3</v>
      </c>
    </row>
    <row r="36" spans="1:15">
      <c r="A36" s="262" t="s">
        <v>31</v>
      </c>
      <c r="B36" s="263">
        <v>0</v>
      </c>
      <c r="C36" s="264">
        <v>-26859</v>
      </c>
      <c r="D36" s="264">
        <v>0</v>
      </c>
      <c r="E36" s="264">
        <v>0</v>
      </c>
      <c r="F36" s="264">
        <v>0</v>
      </c>
      <c r="G36" s="264">
        <v>-354928</v>
      </c>
      <c r="H36" s="264">
        <v>0</v>
      </c>
      <c r="I36" s="264">
        <v>0</v>
      </c>
      <c r="J36" s="264">
        <v>0</v>
      </c>
      <c r="K36" s="264">
        <v>-88365</v>
      </c>
      <c r="L36" s="264">
        <v>0</v>
      </c>
      <c r="M36" s="265">
        <v>0</v>
      </c>
      <c r="N36" s="266">
        <f t="shared" si="0"/>
        <v>-470152</v>
      </c>
      <c r="O36" s="267">
        <f t="shared" si="1"/>
        <v>-7.0870980445232319E-4</v>
      </c>
    </row>
    <row r="37" spans="1:15">
      <c r="A37" s="262" t="s">
        <v>32</v>
      </c>
      <c r="B37" s="263">
        <v>0</v>
      </c>
      <c r="C37" s="264">
        <v>0</v>
      </c>
      <c r="D37" s="264">
        <v>77457</v>
      </c>
      <c r="E37" s="264">
        <v>69616</v>
      </c>
      <c r="F37" s="264">
        <v>78250</v>
      </c>
      <c r="G37" s="264">
        <v>3716</v>
      </c>
      <c r="H37" s="264">
        <v>81635</v>
      </c>
      <c r="I37" s="264">
        <v>81308</v>
      </c>
      <c r="J37" s="264">
        <v>0</v>
      </c>
      <c r="K37" s="264">
        <v>85139</v>
      </c>
      <c r="L37" s="264">
        <v>0</v>
      </c>
      <c r="M37" s="265">
        <v>118535</v>
      </c>
      <c r="N37" s="266">
        <f t="shared" si="0"/>
        <v>595656</v>
      </c>
      <c r="O37" s="267">
        <f t="shared" si="1"/>
        <v>8.978952493679768E-4</v>
      </c>
    </row>
    <row r="38" spans="1:15">
      <c r="A38" s="262" t="s">
        <v>33</v>
      </c>
      <c r="B38" s="263">
        <v>3132587</v>
      </c>
      <c r="C38" s="264">
        <v>834680</v>
      </c>
      <c r="D38" s="264">
        <v>814894</v>
      </c>
      <c r="E38" s="264">
        <v>954284</v>
      </c>
      <c r="F38" s="264">
        <v>784085</v>
      </c>
      <c r="G38" s="264">
        <v>660605</v>
      </c>
      <c r="H38" s="264">
        <v>821581</v>
      </c>
      <c r="I38" s="264">
        <v>837655</v>
      </c>
      <c r="J38" s="264">
        <v>823528</v>
      </c>
      <c r="K38" s="264">
        <v>-55642</v>
      </c>
      <c r="L38" s="264">
        <v>251681</v>
      </c>
      <c r="M38" s="265">
        <v>1168988</v>
      </c>
      <c r="N38" s="266">
        <f t="shared" si="0"/>
        <v>11028926</v>
      </c>
      <c r="O38" s="267">
        <f t="shared" si="1"/>
        <v>1.6625065912256341E-2</v>
      </c>
    </row>
    <row r="39" spans="1:15">
      <c r="A39" s="262" t="s">
        <v>34</v>
      </c>
      <c r="B39" s="263">
        <v>107339</v>
      </c>
      <c r="C39" s="264">
        <v>0</v>
      </c>
      <c r="D39" s="264">
        <v>202526</v>
      </c>
      <c r="E39" s="264">
        <v>0</v>
      </c>
      <c r="F39" s="264">
        <v>118777</v>
      </c>
      <c r="G39" s="264">
        <v>98024</v>
      </c>
      <c r="H39" s="264">
        <v>104807</v>
      </c>
      <c r="I39" s="264">
        <v>125484</v>
      </c>
      <c r="J39" s="264">
        <v>0</v>
      </c>
      <c r="K39" s="264">
        <v>346135</v>
      </c>
      <c r="L39" s="264">
        <v>267649</v>
      </c>
      <c r="M39" s="265">
        <v>56676</v>
      </c>
      <c r="N39" s="266">
        <f t="shared" si="0"/>
        <v>1427417</v>
      </c>
      <c r="O39" s="267">
        <f t="shared" si="1"/>
        <v>2.1516965214269466E-3</v>
      </c>
    </row>
    <row r="40" spans="1:15">
      <c r="A40" s="262" t="s">
        <v>35</v>
      </c>
      <c r="B40" s="263">
        <v>71571</v>
      </c>
      <c r="C40" s="264">
        <v>266636</v>
      </c>
      <c r="D40" s="264">
        <v>76362</v>
      </c>
      <c r="E40" s="264">
        <v>72336</v>
      </c>
      <c r="F40" s="264">
        <v>73196</v>
      </c>
      <c r="G40" s="264">
        <v>85004</v>
      </c>
      <c r="H40" s="264">
        <v>80149</v>
      </c>
      <c r="I40" s="264">
        <v>72536</v>
      </c>
      <c r="J40" s="264">
        <v>77990</v>
      </c>
      <c r="K40" s="264">
        <v>76917</v>
      </c>
      <c r="L40" s="264">
        <v>106950</v>
      </c>
      <c r="M40" s="265">
        <v>71865</v>
      </c>
      <c r="N40" s="266">
        <f t="shared" si="0"/>
        <v>1131512</v>
      </c>
      <c r="O40" s="267">
        <f t="shared" si="1"/>
        <v>1.7056476379031828E-3</v>
      </c>
    </row>
    <row r="41" spans="1:15">
      <c r="A41" s="262" t="s">
        <v>36</v>
      </c>
      <c r="B41" s="263">
        <v>0</v>
      </c>
      <c r="C41" s="264">
        <v>183813</v>
      </c>
      <c r="D41" s="264">
        <v>0</v>
      </c>
      <c r="E41" s="264">
        <v>456110</v>
      </c>
      <c r="F41" s="264">
        <v>0</v>
      </c>
      <c r="G41" s="264">
        <v>-6386</v>
      </c>
      <c r="H41" s="264">
        <v>255328</v>
      </c>
      <c r="I41" s="264">
        <v>703140</v>
      </c>
      <c r="J41" s="264">
        <v>1564460</v>
      </c>
      <c r="K41" s="264">
        <v>-14882</v>
      </c>
      <c r="L41" s="264">
        <v>329504</v>
      </c>
      <c r="M41" s="265">
        <v>187980</v>
      </c>
      <c r="N41" s="266">
        <f t="shared" si="0"/>
        <v>3659067</v>
      </c>
      <c r="O41" s="267">
        <f t="shared" si="1"/>
        <v>5.5156984508157982E-3</v>
      </c>
    </row>
    <row r="42" spans="1:15">
      <c r="A42" s="262" t="s">
        <v>37</v>
      </c>
      <c r="B42" s="263">
        <v>0</v>
      </c>
      <c r="C42" s="264">
        <v>0</v>
      </c>
      <c r="D42" s="264">
        <v>0</v>
      </c>
      <c r="E42" s="264">
        <v>0</v>
      </c>
      <c r="F42" s="264">
        <v>0</v>
      </c>
      <c r="G42" s="264">
        <v>0</v>
      </c>
      <c r="H42" s="264">
        <v>0</v>
      </c>
      <c r="I42" s="264">
        <v>0</v>
      </c>
      <c r="J42" s="264">
        <v>0</v>
      </c>
      <c r="K42" s="264">
        <v>0</v>
      </c>
      <c r="L42" s="264">
        <v>0</v>
      </c>
      <c r="M42" s="265">
        <v>0</v>
      </c>
      <c r="N42" s="266">
        <f t="shared" si="0"/>
        <v>0</v>
      </c>
      <c r="O42" s="267">
        <f t="shared" si="1"/>
        <v>0</v>
      </c>
    </row>
    <row r="43" spans="1:15">
      <c r="A43" s="262" t="s">
        <v>38</v>
      </c>
      <c r="B43" s="263">
        <v>0</v>
      </c>
      <c r="C43" s="264">
        <v>771677</v>
      </c>
      <c r="D43" s="264">
        <v>789648</v>
      </c>
      <c r="E43" s="264">
        <v>790528</v>
      </c>
      <c r="F43" s="264">
        <v>0</v>
      </c>
      <c r="G43" s="264">
        <v>-113143</v>
      </c>
      <c r="H43" s="264">
        <v>0</v>
      </c>
      <c r="I43" s="264">
        <v>0</v>
      </c>
      <c r="J43" s="264">
        <v>0</v>
      </c>
      <c r="K43" s="264">
        <v>-41806</v>
      </c>
      <c r="L43" s="264">
        <v>0</v>
      </c>
      <c r="M43" s="265">
        <v>0</v>
      </c>
      <c r="N43" s="266">
        <f t="shared" si="0"/>
        <v>2196904</v>
      </c>
      <c r="O43" s="267">
        <f t="shared" si="1"/>
        <v>3.3116256109524721E-3</v>
      </c>
    </row>
    <row r="44" spans="1:15">
      <c r="A44" s="262" t="s">
        <v>39</v>
      </c>
      <c r="B44" s="263">
        <v>3198685</v>
      </c>
      <c r="C44" s="264">
        <v>16604186</v>
      </c>
      <c r="D44" s="264">
        <v>2414337</v>
      </c>
      <c r="E44" s="264">
        <v>38858328</v>
      </c>
      <c r="F44" s="264">
        <v>1393297</v>
      </c>
      <c r="G44" s="264">
        <v>44413709</v>
      </c>
      <c r="H44" s="264">
        <v>8290824</v>
      </c>
      <c r="I44" s="264">
        <v>3910136</v>
      </c>
      <c r="J44" s="264">
        <v>4555040</v>
      </c>
      <c r="K44" s="264">
        <v>8903869</v>
      </c>
      <c r="L44" s="264">
        <v>10385398</v>
      </c>
      <c r="M44" s="265">
        <v>8628614</v>
      </c>
      <c r="N44" s="266">
        <f t="shared" si="0"/>
        <v>151556423</v>
      </c>
      <c r="O44" s="267">
        <f t="shared" si="1"/>
        <v>0.22845701583280212</v>
      </c>
    </row>
    <row r="45" spans="1:15">
      <c r="A45" s="262" t="s">
        <v>40</v>
      </c>
      <c r="B45" s="263">
        <v>24042</v>
      </c>
      <c r="C45" s="264">
        <v>260720</v>
      </c>
      <c r="D45" s="264">
        <v>25370</v>
      </c>
      <c r="E45" s="264">
        <v>0</v>
      </c>
      <c r="F45" s="264">
        <v>49003</v>
      </c>
      <c r="G45" s="264">
        <v>-11145</v>
      </c>
      <c r="H45" s="264">
        <v>24067</v>
      </c>
      <c r="I45" s="264">
        <v>24390</v>
      </c>
      <c r="J45" s="264">
        <v>0</v>
      </c>
      <c r="K45" s="264">
        <v>24639</v>
      </c>
      <c r="L45" s="264">
        <v>25012</v>
      </c>
      <c r="M45" s="265">
        <v>27079</v>
      </c>
      <c r="N45" s="266">
        <f t="shared" si="0"/>
        <v>473177</v>
      </c>
      <c r="O45" s="267">
        <f t="shared" si="1"/>
        <v>7.1326970669344583E-4</v>
      </c>
    </row>
    <row r="46" spans="1:15">
      <c r="A46" s="262" t="s">
        <v>41</v>
      </c>
      <c r="B46" s="263">
        <v>590564</v>
      </c>
      <c r="C46" s="264">
        <v>1346115</v>
      </c>
      <c r="D46" s="264">
        <v>679706</v>
      </c>
      <c r="E46" s="264">
        <v>668359</v>
      </c>
      <c r="F46" s="264">
        <v>646928</v>
      </c>
      <c r="G46" s="264">
        <v>283935</v>
      </c>
      <c r="H46" s="264">
        <v>659966</v>
      </c>
      <c r="I46" s="264">
        <v>572103</v>
      </c>
      <c r="J46" s="264">
        <v>592143</v>
      </c>
      <c r="K46" s="264">
        <v>557418</v>
      </c>
      <c r="L46" s="264">
        <v>583212</v>
      </c>
      <c r="M46" s="265">
        <v>611822</v>
      </c>
      <c r="N46" s="266">
        <f t="shared" si="0"/>
        <v>7792271</v>
      </c>
      <c r="O46" s="267">
        <f t="shared" si="1"/>
        <v>1.1746113717796604E-2</v>
      </c>
    </row>
    <row r="47" spans="1:15">
      <c r="A47" s="262" t="s">
        <v>42</v>
      </c>
      <c r="B47" s="263">
        <v>0</v>
      </c>
      <c r="C47" s="264">
        <v>0</v>
      </c>
      <c r="D47" s="264">
        <v>156572</v>
      </c>
      <c r="E47" s="264">
        <v>0</v>
      </c>
      <c r="F47" s="264">
        <v>0</v>
      </c>
      <c r="G47" s="264">
        <v>2733797</v>
      </c>
      <c r="H47" s="264">
        <v>822969</v>
      </c>
      <c r="I47" s="264">
        <v>172653</v>
      </c>
      <c r="J47" s="264">
        <v>0</v>
      </c>
      <c r="K47" s="264">
        <v>-3226</v>
      </c>
      <c r="L47" s="264">
        <v>166726</v>
      </c>
      <c r="M47" s="265">
        <v>0</v>
      </c>
      <c r="N47" s="266">
        <f t="shared" si="0"/>
        <v>4049491</v>
      </c>
      <c r="O47" s="267">
        <f t="shared" si="1"/>
        <v>6.1042258136548237E-3</v>
      </c>
    </row>
    <row r="48" spans="1:15">
      <c r="A48" s="262" t="s">
        <v>43</v>
      </c>
      <c r="B48" s="263">
        <v>0</v>
      </c>
      <c r="C48" s="264">
        <v>0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5">
        <v>0</v>
      </c>
      <c r="N48" s="266">
        <f t="shared" si="0"/>
        <v>0</v>
      </c>
      <c r="O48" s="267">
        <f t="shared" si="1"/>
        <v>0</v>
      </c>
    </row>
    <row r="49" spans="1:15">
      <c r="A49" s="262" t="s">
        <v>44</v>
      </c>
      <c r="B49" s="263">
        <v>1306210</v>
      </c>
      <c r="C49" s="264">
        <v>7811166</v>
      </c>
      <c r="D49" s="264">
        <v>0</v>
      </c>
      <c r="E49" s="264">
        <v>1249519</v>
      </c>
      <c r="F49" s="264">
        <v>631316</v>
      </c>
      <c r="G49" s="264">
        <v>571783</v>
      </c>
      <c r="H49" s="264">
        <v>630444</v>
      </c>
      <c r="I49" s="264">
        <v>629307</v>
      </c>
      <c r="J49" s="264">
        <v>618162</v>
      </c>
      <c r="K49" s="264">
        <v>-22591</v>
      </c>
      <c r="L49" s="264">
        <v>0</v>
      </c>
      <c r="M49" s="265">
        <v>0</v>
      </c>
      <c r="N49" s="266">
        <f t="shared" si="0"/>
        <v>13425316</v>
      </c>
      <c r="O49" s="267">
        <f t="shared" si="1"/>
        <v>2.023739785658818E-2</v>
      </c>
    </row>
    <row r="50" spans="1:15">
      <c r="A50" s="262" t="s">
        <v>45</v>
      </c>
      <c r="B50" s="263">
        <v>1832975</v>
      </c>
      <c r="C50" s="264">
        <v>499105</v>
      </c>
      <c r="D50" s="264">
        <v>486327</v>
      </c>
      <c r="E50" s="264">
        <v>472304</v>
      </c>
      <c r="F50" s="264">
        <v>480963</v>
      </c>
      <c r="G50" s="264">
        <v>439404</v>
      </c>
      <c r="H50" s="264">
        <v>6148977</v>
      </c>
      <c r="I50" s="264">
        <v>486395</v>
      </c>
      <c r="J50" s="264">
        <v>465691</v>
      </c>
      <c r="K50" s="264">
        <v>402254</v>
      </c>
      <c r="L50" s="264">
        <v>483575</v>
      </c>
      <c r="M50" s="265">
        <v>0</v>
      </c>
      <c r="N50" s="266">
        <f t="shared" si="0"/>
        <v>12197970</v>
      </c>
      <c r="O50" s="267">
        <f t="shared" si="1"/>
        <v>1.8387289500874836E-2</v>
      </c>
    </row>
    <row r="51" spans="1:15">
      <c r="A51" s="262" t="s">
        <v>46</v>
      </c>
      <c r="B51" s="263">
        <v>5803373</v>
      </c>
      <c r="C51" s="264">
        <v>1862089</v>
      </c>
      <c r="D51" s="264">
        <v>7015308</v>
      </c>
      <c r="E51" s="264">
        <v>10375117</v>
      </c>
      <c r="F51" s="264">
        <v>7471946</v>
      </c>
      <c r="G51" s="264">
        <v>-805780</v>
      </c>
      <c r="H51" s="264">
        <v>5049573</v>
      </c>
      <c r="I51" s="264">
        <v>4015280</v>
      </c>
      <c r="J51" s="264">
        <v>4770597</v>
      </c>
      <c r="K51" s="264">
        <v>3911800</v>
      </c>
      <c r="L51" s="264">
        <v>5863580</v>
      </c>
      <c r="M51" s="265">
        <v>4128306</v>
      </c>
      <c r="N51" s="266">
        <f t="shared" si="0"/>
        <v>59461189</v>
      </c>
      <c r="O51" s="267">
        <f t="shared" si="1"/>
        <v>8.9632135200302526E-2</v>
      </c>
    </row>
    <row r="52" spans="1:15">
      <c r="A52" s="262" t="s">
        <v>47</v>
      </c>
      <c r="B52" s="263">
        <v>9935075</v>
      </c>
      <c r="C52" s="264">
        <v>450814</v>
      </c>
      <c r="D52" s="264">
        <v>12889477</v>
      </c>
      <c r="E52" s="264">
        <v>9127174</v>
      </c>
      <c r="F52" s="264">
        <v>13770570</v>
      </c>
      <c r="G52" s="264">
        <v>7303826</v>
      </c>
      <c r="H52" s="264">
        <v>8601263</v>
      </c>
      <c r="I52" s="264">
        <v>9634296</v>
      </c>
      <c r="J52" s="264">
        <v>15247448</v>
      </c>
      <c r="K52" s="264">
        <v>7985920</v>
      </c>
      <c r="L52" s="264">
        <v>8367757</v>
      </c>
      <c r="M52" s="265">
        <v>30790491</v>
      </c>
      <c r="N52" s="266">
        <f t="shared" si="0"/>
        <v>134104111</v>
      </c>
      <c r="O52" s="267">
        <f t="shared" si="1"/>
        <v>0.20214930125377037</v>
      </c>
    </row>
    <row r="53" spans="1:15">
      <c r="A53" s="262" t="s">
        <v>48</v>
      </c>
      <c r="B53" s="263">
        <v>0</v>
      </c>
      <c r="C53" s="264">
        <v>-203643</v>
      </c>
      <c r="D53" s="264">
        <v>0</v>
      </c>
      <c r="E53" s="264">
        <v>0</v>
      </c>
      <c r="F53" s="264">
        <v>14719339</v>
      </c>
      <c r="G53" s="264">
        <v>-2055336</v>
      </c>
      <c r="H53" s="264">
        <v>0</v>
      </c>
      <c r="I53" s="264">
        <v>3091884</v>
      </c>
      <c r="J53" s="264">
        <v>6536818</v>
      </c>
      <c r="K53" s="264">
        <v>2568895</v>
      </c>
      <c r="L53" s="264">
        <v>3345855</v>
      </c>
      <c r="M53" s="265">
        <v>69</v>
      </c>
      <c r="N53" s="266">
        <f t="shared" si="0"/>
        <v>28003881</v>
      </c>
      <c r="O53" s="267">
        <f t="shared" si="1"/>
        <v>4.2213209828770547E-2</v>
      </c>
    </row>
    <row r="54" spans="1:15">
      <c r="A54" s="262" t="s">
        <v>49</v>
      </c>
      <c r="B54" s="263">
        <v>3649776</v>
      </c>
      <c r="C54" s="264">
        <v>551802</v>
      </c>
      <c r="D54" s="264">
        <v>190321</v>
      </c>
      <c r="E54" s="264">
        <v>0</v>
      </c>
      <c r="F54" s="264">
        <v>350014</v>
      </c>
      <c r="G54" s="264">
        <v>155173</v>
      </c>
      <c r="H54" s="264">
        <v>183804</v>
      </c>
      <c r="I54" s="264">
        <v>0</v>
      </c>
      <c r="J54" s="264">
        <v>423899</v>
      </c>
      <c r="K54" s="264">
        <v>-150339</v>
      </c>
      <c r="L54" s="264">
        <v>0</v>
      </c>
      <c r="M54" s="265">
        <v>599872</v>
      </c>
      <c r="N54" s="266">
        <f t="shared" si="0"/>
        <v>5954322</v>
      </c>
      <c r="O54" s="267">
        <f t="shared" si="1"/>
        <v>8.9755789197241871E-3</v>
      </c>
    </row>
    <row r="55" spans="1:15">
      <c r="A55" s="262" t="s">
        <v>50</v>
      </c>
      <c r="B55" s="263">
        <v>0</v>
      </c>
      <c r="C55" s="264">
        <v>0</v>
      </c>
      <c r="D55" s="264">
        <v>0</v>
      </c>
      <c r="E55" s="264">
        <v>0</v>
      </c>
      <c r="F55" s="264">
        <v>10696</v>
      </c>
      <c r="G55" s="264">
        <v>74298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5">
        <v>97765</v>
      </c>
      <c r="N55" s="266">
        <f t="shared" si="0"/>
        <v>182759</v>
      </c>
      <c r="O55" s="267">
        <f t="shared" si="1"/>
        <v>2.754919582430834E-4</v>
      </c>
    </row>
    <row r="56" spans="1:15">
      <c r="A56" s="262" t="s">
        <v>51</v>
      </c>
      <c r="B56" s="263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5">
        <v>0</v>
      </c>
      <c r="N56" s="266">
        <f t="shared" si="0"/>
        <v>0</v>
      </c>
      <c r="O56" s="267">
        <f t="shared" si="1"/>
        <v>0</v>
      </c>
    </row>
    <row r="57" spans="1:15" ht="15.75" thickBot="1">
      <c r="A57" s="268" t="s">
        <v>52</v>
      </c>
      <c r="B57" s="269">
        <f>SUM(B6:B56)</f>
        <v>43923895</v>
      </c>
      <c r="C57" s="270">
        <f t="shared" ref="C57:O57" si="2">SUM(C6:C56)</f>
        <v>43863486</v>
      </c>
      <c r="D57" s="270">
        <f t="shared" si="2"/>
        <v>71170006</v>
      </c>
      <c r="E57" s="270">
        <f t="shared" si="2"/>
        <v>72602179</v>
      </c>
      <c r="F57" s="270">
        <f t="shared" si="2"/>
        <v>75003615</v>
      </c>
      <c r="G57" s="270">
        <f t="shared" si="2"/>
        <v>57331054</v>
      </c>
      <c r="H57" s="270">
        <f t="shared" si="2"/>
        <v>50481906</v>
      </c>
      <c r="I57" s="270">
        <f t="shared" si="2"/>
        <v>46736127</v>
      </c>
      <c r="J57" s="270">
        <f t="shared" si="2"/>
        <v>46577262</v>
      </c>
      <c r="K57" s="270">
        <f t="shared" si="2"/>
        <v>29626401</v>
      </c>
      <c r="L57" s="270">
        <f t="shared" si="2"/>
        <v>45965585</v>
      </c>
      <c r="M57" s="271">
        <f t="shared" si="2"/>
        <v>80109899</v>
      </c>
      <c r="N57" s="269">
        <f t="shared" si="2"/>
        <v>663391415</v>
      </c>
      <c r="O57" s="272">
        <f t="shared" si="2"/>
        <v>1.0000000000000002</v>
      </c>
    </row>
    <row r="58" spans="1:15" ht="15.75" thickTop="1"/>
    <row r="59" spans="1:15">
      <c r="A59" s="273" t="s">
        <v>312</v>
      </c>
      <c r="B59" s="274">
        <v>657082235</v>
      </c>
      <c r="C59" s="274">
        <v>439754915</v>
      </c>
      <c r="D59" s="274">
        <v>520684086</v>
      </c>
      <c r="E59" s="274">
        <v>416430245</v>
      </c>
      <c r="F59" s="274">
        <v>456912106</v>
      </c>
      <c r="G59" s="274">
        <v>374667732</v>
      </c>
      <c r="H59" s="274">
        <v>359944660</v>
      </c>
      <c r="I59" s="274">
        <v>488520384</v>
      </c>
      <c r="J59" s="274">
        <v>321934224</v>
      </c>
      <c r="K59" s="274">
        <v>275281906</v>
      </c>
      <c r="L59" s="274">
        <v>675954525</v>
      </c>
      <c r="M59" s="274">
        <v>375921024</v>
      </c>
      <c r="N59" s="275">
        <f>SUM(B59:M59)</f>
        <v>5363088042</v>
      </c>
    </row>
    <row r="60" spans="1:15">
      <c r="A60" s="276" t="s">
        <v>313</v>
      </c>
      <c r="B60" s="277">
        <f>IFERROR(B57/B59:B59,0)</f>
        <v>6.684687647962359E-2</v>
      </c>
      <c r="C60" s="277">
        <f t="shared" ref="C60:N60" si="3">IFERROR(C57/C59:C59,0)</f>
        <v>9.9745300174757565E-2</v>
      </c>
      <c r="D60" s="277">
        <f t="shared" si="3"/>
        <v>0.1366855794398141</v>
      </c>
      <c r="E60" s="277">
        <f t="shared" si="3"/>
        <v>0.17434415456543029</v>
      </c>
      <c r="F60" s="277">
        <f t="shared" si="3"/>
        <v>0.16415326714937162</v>
      </c>
      <c r="G60" s="277">
        <f t="shared" si="3"/>
        <v>0.15301839230713363</v>
      </c>
      <c r="H60" s="277">
        <f t="shared" si="3"/>
        <v>0.14024907606630418</v>
      </c>
      <c r="I60" s="277">
        <f t="shared" si="3"/>
        <v>9.5668734674539194E-2</v>
      </c>
      <c r="J60" s="277">
        <f t="shared" si="3"/>
        <v>0.1446794361322703</v>
      </c>
      <c r="K60" s="277">
        <f t="shared" si="3"/>
        <v>0.10762204254717707</v>
      </c>
      <c r="L60" s="277">
        <f t="shared" si="3"/>
        <v>6.8001001990481535E-2</v>
      </c>
      <c r="M60" s="277">
        <f t="shared" si="3"/>
        <v>0.21310300272006069</v>
      </c>
      <c r="N60" s="278">
        <f t="shared" si="3"/>
        <v>0.12369579052306745</v>
      </c>
    </row>
    <row r="62" spans="1:15">
      <c r="B62" s="279"/>
    </row>
    <row r="64" spans="1:15">
      <c r="D64" s="279"/>
      <c r="F64" s="279"/>
    </row>
  </sheetData>
  <mergeCells count="4">
    <mergeCell ref="A1:N1"/>
    <mergeCell ref="A2:N2"/>
    <mergeCell ref="A3:N3"/>
    <mergeCell ref="A4:N4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W54"/>
  <sheetViews>
    <sheetView showGridLines="0" topLeftCell="K1" zoomScale="136" zoomScaleNormal="136" zoomScaleSheetLayoutView="100" workbookViewId="0">
      <selection activeCell="W15" sqref="W15"/>
    </sheetView>
  </sheetViews>
  <sheetFormatPr baseColWidth="10" defaultColWidth="11.42578125" defaultRowHeight="12.75"/>
  <cols>
    <col min="1" max="1" width="28" style="16" customWidth="1"/>
    <col min="2" max="11" width="14.28515625" style="58" customWidth="1"/>
    <col min="12" max="12" width="11.42578125" style="66"/>
    <col min="13" max="13" width="32" style="16" customWidth="1"/>
    <col min="14" max="16384" width="11.42578125" style="16"/>
  </cols>
  <sheetData>
    <row r="1" spans="1:23" ht="27" thickTop="1" thickBot="1">
      <c r="A1" s="18" t="s">
        <v>0</v>
      </c>
      <c r="B1" s="54" t="s">
        <v>96</v>
      </c>
      <c r="C1" s="54" t="s">
        <v>128</v>
      </c>
      <c r="D1" s="65" t="s">
        <v>127</v>
      </c>
      <c r="E1" s="54" t="s">
        <v>98</v>
      </c>
      <c r="F1" s="54" t="s">
        <v>112</v>
      </c>
      <c r="G1" s="54" t="s">
        <v>111</v>
      </c>
      <c r="H1" s="54" t="s">
        <v>124</v>
      </c>
      <c r="I1" s="54" t="s">
        <v>125</v>
      </c>
      <c r="J1" s="54" t="s">
        <v>154</v>
      </c>
      <c r="K1" s="55" t="s">
        <v>53</v>
      </c>
      <c r="M1" s="18" t="s">
        <v>0</v>
      </c>
      <c r="N1" s="54" t="s">
        <v>96</v>
      </c>
      <c r="O1" s="54" t="s">
        <v>128</v>
      </c>
      <c r="P1" s="65" t="s">
        <v>127</v>
      </c>
      <c r="Q1" s="54" t="s">
        <v>98</v>
      </c>
      <c r="R1" s="54" t="s">
        <v>112</v>
      </c>
      <c r="S1" s="54" t="s">
        <v>111</v>
      </c>
      <c r="T1" s="54" t="s">
        <v>124</v>
      </c>
      <c r="U1" s="54" t="s">
        <v>125</v>
      </c>
      <c r="V1" s="54" t="s">
        <v>154</v>
      </c>
      <c r="W1" s="55" t="s">
        <v>53</v>
      </c>
    </row>
    <row r="2" spans="1:23" ht="13.5" thickTop="1">
      <c r="A2" s="19" t="s">
        <v>1</v>
      </c>
      <c r="B2" s="67" t="e">
        <f>+'[5]1er Sem coef act'!B2-'[5]1er Sem distribuido'!B2</f>
        <v>#REF!</v>
      </c>
      <c r="C2" s="67" t="e">
        <f>+'[5]1er Sem coef act'!C2-'[5]1er Sem distribuido'!C2</f>
        <v>#REF!</v>
      </c>
      <c r="D2" s="67" t="e">
        <f>+'[5]1er Sem coef act'!D2-'[5]1er Sem distribuido'!D2</f>
        <v>#REF!</v>
      </c>
      <c r="E2" s="67" t="e">
        <f>+'[5]1er Sem coef act'!E2-'[5]1er Sem distribuido'!E2</f>
        <v>#REF!</v>
      </c>
      <c r="F2" s="67" t="e">
        <f>+'[5]1er Sem coef act'!F2-'[5]1er Sem distribuido'!F2</f>
        <v>#REF!</v>
      </c>
      <c r="G2" s="67" t="e">
        <f>+'[5]1er Sem coef act'!G2-'[5]1er Sem distribuido'!G2</f>
        <v>#REF!</v>
      </c>
      <c r="H2" s="67" t="e">
        <f>+'[5]1er Sem coef act'!H2-'[5]1er Sem distribuido'!H2</f>
        <v>#REF!</v>
      </c>
      <c r="I2" s="67" t="e">
        <f>+'[5]1er Sem coef act'!I2-'[5]1er Sem distribuido'!I2</f>
        <v>#REF!</v>
      </c>
      <c r="J2" s="67" t="e">
        <f>+'[5]1er Sem coef act'!J2-'[5]1er Sem distribuido'!J2</f>
        <v>#REF!</v>
      </c>
      <c r="K2" s="68" t="e">
        <f t="shared" ref="K2:K52" si="0">SUM(B2:J2)</f>
        <v>#REF!</v>
      </c>
      <c r="M2" s="19" t="s">
        <v>1</v>
      </c>
      <c r="N2" s="67">
        <v>0</v>
      </c>
      <c r="O2" s="67">
        <v>0</v>
      </c>
      <c r="P2" s="67">
        <f>(-751624.504116406/6)</f>
        <v>-125270.75068606767</v>
      </c>
      <c r="Q2" s="67">
        <v>0</v>
      </c>
      <c r="R2" s="67">
        <v>0</v>
      </c>
      <c r="S2" s="67">
        <v>0</v>
      </c>
      <c r="T2" s="67">
        <v>0</v>
      </c>
      <c r="U2" s="67">
        <v>0</v>
      </c>
      <c r="V2" s="67">
        <f>(-49.5233118287942/6)</f>
        <v>-8.2538853047990326</v>
      </c>
      <c r="W2" s="68">
        <v>-751674.02742823481</v>
      </c>
    </row>
    <row r="3" spans="1:23">
      <c r="A3" s="19" t="s">
        <v>2</v>
      </c>
      <c r="B3" s="67" t="e">
        <f>+'[5]1er Sem coef act'!B3-'[5]1er Sem distribuido'!B3</f>
        <v>#REF!</v>
      </c>
      <c r="C3" s="67" t="e">
        <f>+'[5]1er Sem coef act'!C3-'[5]1er Sem distribuido'!C3</f>
        <v>#REF!</v>
      </c>
      <c r="D3" s="67" t="e">
        <f>+'[5]1er Sem coef act'!D3-'[5]1er Sem distribuido'!D3</f>
        <v>#REF!</v>
      </c>
      <c r="E3" s="67" t="e">
        <f>+'[5]1er Sem coef act'!E3-'[5]1er Sem distribuido'!E3</f>
        <v>#REF!</v>
      </c>
      <c r="F3" s="67" t="e">
        <f>+'[5]1er Sem coef act'!F3-'[5]1er Sem distribuido'!F3</f>
        <v>#REF!</v>
      </c>
      <c r="G3" s="67" t="e">
        <f>+'[5]1er Sem coef act'!G3-'[5]1er Sem distribuido'!G3</f>
        <v>#REF!</v>
      </c>
      <c r="H3" s="67" t="e">
        <f>+'[5]1er Sem coef act'!H3-'[5]1er Sem distribuido'!H3</f>
        <v>#REF!</v>
      </c>
      <c r="I3" s="67" t="e">
        <f>+'[5]1er Sem coef act'!I3-'[5]1er Sem distribuido'!I3</f>
        <v>#REF!</v>
      </c>
      <c r="J3" s="67" t="e">
        <f>+'[5]1er Sem coef act'!J3-'[5]1er Sem distribuido'!J3</f>
        <v>#REF!</v>
      </c>
      <c r="K3" s="68" t="e">
        <f t="shared" si="0"/>
        <v>#REF!</v>
      </c>
      <c r="M3" s="19" t="s">
        <v>2</v>
      </c>
      <c r="N3" s="67">
        <v>0</v>
      </c>
      <c r="O3" s="67">
        <v>0</v>
      </c>
      <c r="P3" s="67">
        <f>(429946.316578855/6)</f>
        <v>71657.719429809164</v>
      </c>
      <c r="Q3" s="67">
        <v>0</v>
      </c>
      <c r="R3" s="67">
        <v>0</v>
      </c>
      <c r="S3" s="67">
        <v>0</v>
      </c>
      <c r="T3" s="67">
        <v>0</v>
      </c>
      <c r="U3" s="67">
        <v>0</v>
      </c>
      <c r="V3" s="67">
        <f>(688.590111504964/6)</f>
        <v>114.76501858416067</v>
      </c>
      <c r="W3" s="68">
        <v>430634.90669036022</v>
      </c>
    </row>
    <row r="4" spans="1:23">
      <c r="A4" s="19" t="s">
        <v>216</v>
      </c>
      <c r="B4" s="67" t="e">
        <f>+'[5]1er Sem coef act'!B4-'[5]1er Sem distribuido'!B4</f>
        <v>#REF!</v>
      </c>
      <c r="C4" s="67" t="e">
        <f>+'[5]1er Sem coef act'!C4-'[5]1er Sem distribuido'!C4</f>
        <v>#REF!</v>
      </c>
      <c r="D4" s="67" t="e">
        <f>+'[5]1er Sem coef act'!D4-'[5]1er Sem distribuido'!D4</f>
        <v>#REF!</v>
      </c>
      <c r="E4" s="67" t="e">
        <f>+'[5]1er Sem coef act'!E4-'[5]1er Sem distribuido'!E4</f>
        <v>#REF!</v>
      </c>
      <c r="F4" s="67" t="e">
        <f>+'[5]1er Sem coef act'!F4-'[5]1er Sem distribuido'!F4</f>
        <v>#REF!</v>
      </c>
      <c r="G4" s="67" t="e">
        <f>+'[5]1er Sem coef act'!G4-'[5]1er Sem distribuido'!G4</f>
        <v>#REF!</v>
      </c>
      <c r="H4" s="67" t="e">
        <f>+'[5]1er Sem coef act'!H4-'[5]1er Sem distribuido'!H4</f>
        <v>#REF!</v>
      </c>
      <c r="I4" s="67" t="e">
        <f>+'[5]1er Sem coef act'!I4-'[5]1er Sem distribuido'!I4</f>
        <v>#REF!</v>
      </c>
      <c r="J4" s="67" t="e">
        <f>+'[5]1er Sem coef act'!J4-'[5]1er Sem distribuido'!J4</f>
        <v>#REF!</v>
      </c>
      <c r="K4" s="68" t="e">
        <f t="shared" si="0"/>
        <v>#REF!</v>
      </c>
      <c r="M4" s="19" t="s">
        <v>216</v>
      </c>
      <c r="N4" s="67">
        <v>0</v>
      </c>
      <c r="O4" s="67">
        <v>0</v>
      </c>
      <c r="P4" s="67">
        <f>(1593133.38480329/6)</f>
        <v>265522.23080054834</v>
      </c>
      <c r="Q4" s="67">
        <v>0</v>
      </c>
      <c r="R4" s="67">
        <v>0</v>
      </c>
      <c r="S4" s="67">
        <v>0</v>
      </c>
      <c r="T4" s="67">
        <v>0</v>
      </c>
      <c r="U4" s="67">
        <v>0</v>
      </c>
      <c r="V4" s="67">
        <f>(137.276240081977/6)</f>
        <v>22.879373346996164</v>
      </c>
      <c r="W4" s="68">
        <v>1593270.6610433715</v>
      </c>
    </row>
    <row r="5" spans="1:23">
      <c r="A5" s="19" t="s">
        <v>4</v>
      </c>
      <c r="B5" s="67" t="e">
        <f>+'[5]1er Sem coef act'!B5-'[5]1er Sem distribuido'!B5</f>
        <v>#REF!</v>
      </c>
      <c r="C5" s="67" t="e">
        <f>+'[5]1er Sem coef act'!C5-'[5]1er Sem distribuido'!C5</f>
        <v>#REF!</v>
      </c>
      <c r="D5" s="67" t="e">
        <f>+'[5]1er Sem coef act'!D5-'[5]1er Sem distribuido'!D5</f>
        <v>#REF!</v>
      </c>
      <c r="E5" s="67" t="e">
        <f>+'[5]1er Sem coef act'!E5-'[5]1er Sem distribuido'!E5</f>
        <v>#REF!</v>
      </c>
      <c r="F5" s="67" t="e">
        <f>+'[5]1er Sem coef act'!F5-'[5]1er Sem distribuido'!F5</f>
        <v>#REF!</v>
      </c>
      <c r="G5" s="67" t="e">
        <f>+'[5]1er Sem coef act'!G5-'[5]1er Sem distribuido'!G5</f>
        <v>#REF!</v>
      </c>
      <c r="H5" s="67" t="e">
        <f>+'[5]1er Sem coef act'!H5-'[5]1er Sem distribuido'!H5</f>
        <v>#REF!</v>
      </c>
      <c r="I5" s="67" t="e">
        <f>+'[5]1er Sem coef act'!I5-'[5]1er Sem distribuido'!I5</f>
        <v>#REF!</v>
      </c>
      <c r="J5" s="67" t="e">
        <f>+'[5]1er Sem coef act'!J5-'[5]1er Sem distribuido'!J5</f>
        <v>#REF!</v>
      </c>
      <c r="K5" s="68" t="e">
        <f t="shared" si="0"/>
        <v>#REF!</v>
      </c>
      <c r="M5" s="19" t="s">
        <v>4</v>
      </c>
      <c r="N5" s="67">
        <v>0</v>
      </c>
      <c r="O5" s="67">
        <v>4.1909515857696533E-9</v>
      </c>
      <c r="P5" s="67">
        <f>(-17180.8354262514/6)</f>
        <v>-2863.4725710419002</v>
      </c>
      <c r="Q5" s="67">
        <v>0</v>
      </c>
      <c r="R5" s="67">
        <v>0</v>
      </c>
      <c r="S5" s="67">
        <v>7.2759576141834259E-11</v>
      </c>
      <c r="T5" s="67">
        <v>0</v>
      </c>
      <c r="U5" s="67">
        <v>0</v>
      </c>
      <c r="V5" s="67">
        <f>(20912.6376491142/6)</f>
        <v>3485.4396081856999</v>
      </c>
      <c r="W5" s="68">
        <v>3731.8022228671034</v>
      </c>
    </row>
    <row r="6" spans="1:23">
      <c r="A6" s="19" t="s">
        <v>5</v>
      </c>
      <c r="B6" s="67" t="e">
        <f>+'[5]1er Sem coef act'!B6-'[5]1er Sem distribuido'!B6</f>
        <v>#REF!</v>
      </c>
      <c r="C6" s="67" t="e">
        <f>+'[5]1er Sem coef act'!C6-'[5]1er Sem distribuido'!C6</f>
        <v>#REF!</v>
      </c>
      <c r="D6" s="67" t="e">
        <f>+'[5]1er Sem coef act'!D6-'[5]1er Sem distribuido'!D6</f>
        <v>#REF!</v>
      </c>
      <c r="E6" s="67" t="e">
        <f>+'[5]1er Sem coef act'!E6-'[5]1er Sem distribuido'!E6</f>
        <v>#REF!</v>
      </c>
      <c r="F6" s="67" t="e">
        <f>+'[5]1er Sem coef act'!F6-'[5]1er Sem distribuido'!F6</f>
        <v>#REF!</v>
      </c>
      <c r="G6" s="67" t="e">
        <f>+'[5]1er Sem coef act'!G6-'[5]1er Sem distribuido'!G6</f>
        <v>#REF!</v>
      </c>
      <c r="H6" s="67" t="e">
        <f>+'[5]1er Sem coef act'!H6-'[5]1er Sem distribuido'!H6</f>
        <v>#REF!</v>
      </c>
      <c r="I6" s="67" t="e">
        <f>+'[5]1er Sem coef act'!I6-'[5]1er Sem distribuido'!I6</f>
        <v>#REF!</v>
      </c>
      <c r="J6" s="67" t="e">
        <f>+'[5]1er Sem coef act'!J6-'[5]1er Sem distribuido'!J6</f>
        <v>#REF!</v>
      </c>
      <c r="K6" s="68" t="e">
        <f t="shared" si="0"/>
        <v>#REF!</v>
      </c>
      <c r="M6" s="19" t="s">
        <v>5</v>
      </c>
      <c r="N6" s="67">
        <v>0</v>
      </c>
      <c r="O6" s="67">
        <v>0</v>
      </c>
      <c r="P6" s="67">
        <f>(-275183.21096846/6)</f>
        <v>-45863.868494743336</v>
      </c>
      <c r="Q6" s="67">
        <v>0</v>
      </c>
      <c r="R6" s="67">
        <v>0</v>
      </c>
      <c r="S6" s="67">
        <v>0</v>
      </c>
      <c r="T6" s="67">
        <v>0</v>
      </c>
      <c r="U6" s="67">
        <v>0</v>
      </c>
      <c r="V6" s="67">
        <f>(-1236.31296374631/6)</f>
        <v>-206.05216062438501</v>
      </c>
      <c r="W6" s="68">
        <v>-276419.52393220592</v>
      </c>
    </row>
    <row r="7" spans="1:23">
      <c r="A7" s="19" t="s">
        <v>6</v>
      </c>
      <c r="B7" s="67" t="e">
        <f>+'[5]1er Sem coef act'!B7-'[5]1er Sem distribuido'!B7</f>
        <v>#REF!</v>
      </c>
      <c r="C7" s="67" t="e">
        <f>+'[5]1er Sem coef act'!C7-'[5]1er Sem distribuido'!C7</f>
        <v>#REF!</v>
      </c>
      <c r="D7" s="67" t="e">
        <f>+'[5]1er Sem coef act'!D7-'[5]1er Sem distribuido'!D7</f>
        <v>#REF!</v>
      </c>
      <c r="E7" s="67" t="e">
        <f>+'[5]1er Sem coef act'!E7-'[5]1er Sem distribuido'!E7</f>
        <v>#REF!</v>
      </c>
      <c r="F7" s="67" t="e">
        <f>+'[5]1er Sem coef act'!F7-'[5]1er Sem distribuido'!F7</f>
        <v>#REF!</v>
      </c>
      <c r="G7" s="67" t="e">
        <f>+'[5]1er Sem coef act'!G7-'[5]1er Sem distribuido'!G7</f>
        <v>#REF!</v>
      </c>
      <c r="H7" s="67" t="e">
        <f>+'[5]1er Sem coef act'!H7-'[5]1er Sem distribuido'!H7</f>
        <v>#REF!</v>
      </c>
      <c r="I7" s="67" t="e">
        <f>+'[5]1er Sem coef act'!I7-'[5]1er Sem distribuido'!I7</f>
        <v>#REF!</v>
      </c>
      <c r="J7" s="67" t="e">
        <f>+'[5]1er Sem coef act'!J7-'[5]1er Sem distribuido'!J7</f>
        <v>#REF!</v>
      </c>
      <c r="K7" s="68" t="e">
        <f t="shared" si="0"/>
        <v>#REF!</v>
      </c>
      <c r="M7" s="19" t="s">
        <v>6</v>
      </c>
      <c r="N7" s="67">
        <v>3.5762786865234375E-7</v>
      </c>
      <c r="O7" s="67">
        <v>5.5879354476928711E-8</v>
      </c>
      <c r="P7" s="67">
        <f>(-425177.449357113/6)</f>
        <v>-70862.908226185493</v>
      </c>
      <c r="Q7" s="67">
        <v>1.3038516044616699E-8</v>
      </c>
      <c r="R7" s="67">
        <v>2.0489096641540527E-8</v>
      </c>
      <c r="S7" s="67">
        <v>1.0477378964424133E-9</v>
      </c>
      <c r="T7" s="67">
        <v>9.3132257461547852E-9</v>
      </c>
      <c r="U7" s="67">
        <v>2.3283064365386963E-9</v>
      </c>
      <c r="V7" s="67">
        <f>(254659.352042157/6)</f>
        <v>42443.225340359502</v>
      </c>
      <c r="W7" s="68">
        <v>-170518.09731449594</v>
      </c>
    </row>
    <row r="8" spans="1:23">
      <c r="A8" s="19" t="s">
        <v>7</v>
      </c>
      <c r="B8" s="67" t="e">
        <f>+'[5]1er Sem coef act'!B8-'[5]1er Sem distribuido'!B8</f>
        <v>#REF!</v>
      </c>
      <c r="C8" s="67" t="e">
        <f>+'[5]1er Sem coef act'!C8-'[5]1er Sem distribuido'!C8</f>
        <v>#REF!</v>
      </c>
      <c r="D8" s="67" t="e">
        <f>+'[5]1er Sem coef act'!D8-'[5]1er Sem distribuido'!D8</f>
        <v>#REF!</v>
      </c>
      <c r="E8" s="67" t="e">
        <f>+'[5]1er Sem coef act'!E8-'[5]1er Sem distribuido'!E8</f>
        <v>#REF!</v>
      </c>
      <c r="F8" s="67" t="e">
        <f>+'[5]1er Sem coef act'!F8-'[5]1er Sem distribuido'!F8</f>
        <v>#REF!</v>
      </c>
      <c r="G8" s="67" t="e">
        <f>+'[5]1er Sem coef act'!G8-'[5]1er Sem distribuido'!G8</f>
        <v>#REF!</v>
      </c>
      <c r="H8" s="67" t="e">
        <f>+'[5]1er Sem coef act'!H8-'[5]1er Sem distribuido'!H8</f>
        <v>#REF!</v>
      </c>
      <c r="I8" s="67" t="e">
        <f>+'[5]1er Sem coef act'!I8-'[5]1er Sem distribuido'!I8</f>
        <v>#REF!</v>
      </c>
      <c r="J8" s="67" t="e">
        <f>+'[5]1er Sem coef act'!J8-'[5]1er Sem distribuido'!J8</f>
        <v>#REF!</v>
      </c>
      <c r="K8" s="68" t="e">
        <f t="shared" si="0"/>
        <v>#REF!</v>
      </c>
      <c r="M8" s="19" t="s">
        <v>7</v>
      </c>
      <c r="N8" s="67">
        <v>0</v>
      </c>
      <c r="O8" s="67">
        <v>0</v>
      </c>
      <c r="P8" s="67">
        <v>0</v>
      </c>
      <c r="Q8" s="67">
        <v>0</v>
      </c>
      <c r="R8" s="67">
        <v>0</v>
      </c>
      <c r="S8" s="67">
        <v>0</v>
      </c>
      <c r="T8" s="67">
        <v>0</v>
      </c>
      <c r="U8" s="67">
        <v>0</v>
      </c>
      <c r="V8" s="67">
        <f>(2830.50816723111/6)</f>
        <v>471.75136120518499</v>
      </c>
      <c r="W8" s="68">
        <v>2830.5081672311062</v>
      </c>
    </row>
    <row r="9" spans="1:23">
      <c r="A9" s="19" t="s">
        <v>8</v>
      </c>
      <c r="B9" s="67" t="e">
        <f>+'[5]1er Sem coef act'!B9-'[5]1er Sem distribuido'!B9</f>
        <v>#REF!</v>
      </c>
      <c r="C9" s="67" t="e">
        <f>+'[5]1er Sem coef act'!C9-'[5]1er Sem distribuido'!C9</f>
        <v>#REF!</v>
      </c>
      <c r="D9" s="67" t="e">
        <f>+'[5]1er Sem coef act'!D9-'[5]1er Sem distribuido'!D9</f>
        <v>#REF!</v>
      </c>
      <c r="E9" s="67" t="e">
        <f>+'[5]1er Sem coef act'!E9-'[5]1er Sem distribuido'!E9</f>
        <v>#REF!</v>
      </c>
      <c r="F9" s="67" t="e">
        <f>+'[5]1er Sem coef act'!F9-'[5]1er Sem distribuido'!F9</f>
        <v>#REF!</v>
      </c>
      <c r="G9" s="67" t="e">
        <f>+'[5]1er Sem coef act'!G9-'[5]1er Sem distribuido'!G9</f>
        <v>#REF!</v>
      </c>
      <c r="H9" s="67" t="e">
        <f>+'[5]1er Sem coef act'!H9-'[5]1er Sem distribuido'!H9</f>
        <v>#REF!</v>
      </c>
      <c r="I9" s="67" t="e">
        <f>+'[5]1er Sem coef act'!I9-'[5]1er Sem distribuido'!I9</f>
        <v>#REF!</v>
      </c>
      <c r="J9" s="67" t="e">
        <f>+'[5]1er Sem coef act'!J9-'[5]1er Sem distribuido'!J9</f>
        <v>#REF!</v>
      </c>
      <c r="K9" s="68" t="e">
        <f t="shared" si="0"/>
        <v>#REF!</v>
      </c>
      <c r="M9" s="19" t="s">
        <v>8</v>
      </c>
      <c r="N9" s="67">
        <v>0</v>
      </c>
      <c r="O9" s="67">
        <v>0</v>
      </c>
      <c r="P9" s="67">
        <f>(1156048.80239411/6)</f>
        <v>192674.80039901834</v>
      </c>
      <c r="Q9" s="67">
        <v>0</v>
      </c>
      <c r="R9" s="67">
        <v>0</v>
      </c>
      <c r="S9" s="67">
        <v>0</v>
      </c>
      <c r="T9" s="67">
        <v>0</v>
      </c>
      <c r="U9" s="67">
        <v>0</v>
      </c>
      <c r="V9" s="67">
        <f>(1460.95238753285/6)</f>
        <v>243.49206458880835</v>
      </c>
      <c r="W9" s="68">
        <v>1157509.7547816415</v>
      </c>
    </row>
    <row r="10" spans="1:23">
      <c r="A10" s="19" t="s">
        <v>9</v>
      </c>
      <c r="B10" s="67" t="e">
        <f>+'[5]1er Sem coef act'!B10-'[5]1er Sem distribuido'!B10</f>
        <v>#REF!</v>
      </c>
      <c r="C10" s="67" t="e">
        <f>+'[5]1er Sem coef act'!C10-'[5]1er Sem distribuido'!C10</f>
        <v>#REF!</v>
      </c>
      <c r="D10" s="67" t="e">
        <f>+'[5]1er Sem coef act'!D10-'[5]1er Sem distribuido'!D10</f>
        <v>#REF!</v>
      </c>
      <c r="E10" s="67" t="e">
        <f>+'[5]1er Sem coef act'!E10-'[5]1er Sem distribuido'!E10</f>
        <v>#REF!</v>
      </c>
      <c r="F10" s="67" t="e">
        <f>+'[5]1er Sem coef act'!F10-'[5]1er Sem distribuido'!F10</f>
        <v>#REF!</v>
      </c>
      <c r="G10" s="67" t="e">
        <f>+'[5]1er Sem coef act'!G10-'[5]1er Sem distribuido'!G10</f>
        <v>#REF!</v>
      </c>
      <c r="H10" s="67" t="e">
        <f>+'[5]1er Sem coef act'!H10-'[5]1er Sem distribuido'!H10</f>
        <v>#REF!</v>
      </c>
      <c r="I10" s="67" t="e">
        <f>+'[5]1er Sem coef act'!I10-'[5]1er Sem distribuido'!I10</f>
        <v>#REF!</v>
      </c>
      <c r="J10" s="67" t="e">
        <f>+'[5]1er Sem coef act'!J10-'[5]1er Sem distribuido'!J10</f>
        <v>#REF!</v>
      </c>
      <c r="K10" s="68" t="e">
        <f t="shared" si="0"/>
        <v>#REF!</v>
      </c>
      <c r="M10" s="19" t="s">
        <v>9</v>
      </c>
      <c r="N10" s="67">
        <v>0</v>
      </c>
      <c r="O10" s="67">
        <v>0</v>
      </c>
      <c r="P10" s="67">
        <f>(-676548.752738139/6)</f>
        <v>-112758.1254563565</v>
      </c>
      <c r="Q10" s="67">
        <v>0</v>
      </c>
      <c r="R10" s="67">
        <v>0</v>
      </c>
      <c r="S10" s="67">
        <v>0</v>
      </c>
      <c r="T10" s="67">
        <v>0</v>
      </c>
      <c r="U10" s="67">
        <v>0</v>
      </c>
      <c r="V10" s="67">
        <f>(-6182.26334804412/6)</f>
        <v>-1030.37722467402</v>
      </c>
      <c r="W10" s="68">
        <v>-682731.01608618349</v>
      </c>
    </row>
    <row r="11" spans="1:23">
      <c r="A11" s="19" t="s">
        <v>10</v>
      </c>
      <c r="B11" s="67" t="e">
        <f>+'[5]1er Sem coef act'!B11-'[5]1er Sem distribuido'!B11</f>
        <v>#REF!</v>
      </c>
      <c r="C11" s="67" t="e">
        <f>+'[5]1er Sem coef act'!C11-'[5]1er Sem distribuido'!C11</f>
        <v>#REF!</v>
      </c>
      <c r="D11" s="67" t="e">
        <f>+'[5]1er Sem coef act'!D11-'[5]1er Sem distribuido'!D11</f>
        <v>#REF!</v>
      </c>
      <c r="E11" s="67" t="e">
        <f>+'[5]1er Sem coef act'!E11-'[5]1er Sem distribuido'!E11</f>
        <v>#REF!</v>
      </c>
      <c r="F11" s="67" t="e">
        <f>+'[5]1er Sem coef act'!F11-'[5]1er Sem distribuido'!F11</f>
        <v>#REF!</v>
      </c>
      <c r="G11" s="67" t="e">
        <f>+'[5]1er Sem coef act'!G11-'[5]1er Sem distribuido'!G11</f>
        <v>#REF!</v>
      </c>
      <c r="H11" s="67" t="e">
        <f>+'[5]1er Sem coef act'!H11-'[5]1er Sem distribuido'!H11</f>
        <v>#REF!</v>
      </c>
      <c r="I11" s="67" t="e">
        <f>+'[5]1er Sem coef act'!I11-'[5]1er Sem distribuido'!I11</f>
        <v>#REF!</v>
      </c>
      <c r="J11" s="67" t="e">
        <f>+'[5]1er Sem coef act'!J11-'[5]1er Sem distribuido'!J11</f>
        <v>#REF!</v>
      </c>
      <c r="K11" s="68" t="e">
        <f t="shared" si="0"/>
        <v>#REF!</v>
      </c>
      <c r="M11" s="19" t="s">
        <v>10</v>
      </c>
      <c r="N11" s="67">
        <v>0</v>
      </c>
      <c r="O11" s="67">
        <v>0</v>
      </c>
      <c r="P11" s="67">
        <f>(1337596.65948047/6)</f>
        <v>222932.77658007832</v>
      </c>
      <c r="Q11" s="67">
        <v>2.9103830456733704E-10</v>
      </c>
      <c r="R11" s="67">
        <v>5.8207660913467407E-10</v>
      </c>
      <c r="S11" s="67">
        <v>0</v>
      </c>
      <c r="T11" s="67">
        <v>2.6193447411060333E-10</v>
      </c>
      <c r="U11" s="67">
        <v>5.8207660913467407E-11</v>
      </c>
      <c r="V11" s="67">
        <f>(6677.74926069751/6)</f>
        <v>1112.9582101162516</v>
      </c>
      <c r="W11" s="68">
        <v>1344274.4087411717</v>
      </c>
    </row>
    <row r="12" spans="1:23">
      <c r="A12" s="19" t="s">
        <v>11</v>
      </c>
      <c r="B12" s="67" t="e">
        <f>+'[5]1er Sem coef act'!B12-'[5]1er Sem distribuido'!B12</f>
        <v>#REF!</v>
      </c>
      <c r="C12" s="67" t="e">
        <f>+'[5]1er Sem coef act'!C12-'[5]1er Sem distribuido'!C12</f>
        <v>#REF!</v>
      </c>
      <c r="D12" s="67" t="e">
        <f>+'[5]1er Sem coef act'!D12-'[5]1er Sem distribuido'!D12</f>
        <v>#REF!</v>
      </c>
      <c r="E12" s="67" t="e">
        <f>+'[5]1er Sem coef act'!E12-'[5]1er Sem distribuido'!E12</f>
        <v>#REF!</v>
      </c>
      <c r="F12" s="67" t="e">
        <f>+'[5]1er Sem coef act'!F12-'[5]1er Sem distribuido'!F12</f>
        <v>#REF!</v>
      </c>
      <c r="G12" s="67" t="e">
        <f>+'[5]1er Sem coef act'!G12-'[5]1er Sem distribuido'!G12</f>
        <v>#REF!</v>
      </c>
      <c r="H12" s="67" t="e">
        <f>+'[5]1er Sem coef act'!H12-'[5]1er Sem distribuido'!H12</f>
        <v>#REF!</v>
      </c>
      <c r="I12" s="67" t="e">
        <f>+'[5]1er Sem coef act'!I12-'[5]1er Sem distribuido'!I12</f>
        <v>#REF!</v>
      </c>
      <c r="J12" s="67" t="e">
        <f>+'[5]1er Sem coef act'!J12-'[5]1er Sem distribuido'!J12</f>
        <v>#REF!</v>
      </c>
      <c r="K12" s="68" t="e">
        <f t="shared" si="0"/>
        <v>#REF!</v>
      </c>
      <c r="M12" s="19" t="s">
        <v>11</v>
      </c>
      <c r="N12" s="67">
        <v>0</v>
      </c>
      <c r="O12" s="67">
        <v>0</v>
      </c>
      <c r="P12" s="67">
        <f>(-3479361.47247573/6)</f>
        <v>-579893.57874595502</v>
      </c>
      <c r="Q12" s="67">
        <v>0</v>
      </c>
      <c r="R12" s="67">
        <v>0</v>
      </c>
      <c r="S12" s="67">
        <v>0</v>
      </c>
      <c r="T12" s="67">
        <v>0</v>
      </c>
      <c r="U12" s="67">
        <v>0</v>
      </c>
      <c r="V12" s="67">
        <f>(-29805.267626765/6)</f>
        <v>-4967.5446044608334</v>
      </c>
      <c r="W12" s="68">
        <v>-3509166.7401024923</v>
      </c>
    </row>
    <row r="13" spans="1:23">
      <c r="A13" s="19" t="s">
        <v>12</v>
      </c>
      <c r="B13" s="67" t="e">
        <f>+'[5]1er Sem coef act'!B13-'[5]1er Sem distribuido'!B13</f>
        <v>#REF!</v>
      </c>
      <c r="C13" s="67" t="e">
        <f>+'[5]1er Sem coef act'!C13-'[5]1er Sem distribuido'!C13</f>
        <v>#REF!</v>
      </c>
      <c r="D13" s="67" t="e">
        <f>+'[5]1er Sem coef act'!D13-'[5]1er Sem distribuido'!D13</f>
        <v>#REF!</v>
      </c>
      <c r="E13" s="67" t="e">
        <f>+'[5]1er Sem coef act'!E13-'[5]1er Sem distribuido'!E13</f>
        <v>#REF!</v>
      </c>
      <c r="F13" s="67" t="e">
        <f>+'[5]1er Sem coef act'!F13-'[5]1er Sem distribuido'!F13</f>
        <v>#REF!</v>
      </c>
      <c r="G13" s="67" t="e">
        <f>+'[5]1er Sem coef act'!G13-'[5]1er Sem distribuido'!G13</f>
        <v>#REF!</v>
      </c>
      <c r="H13" s="67" t="e">
        <f>+'[5]1er Sem coef act'!H13-'[5]1er Sem distribuido'!H13</f>
        <v>#REF!</v>
      </c>
      <c r="I13" s="67" t="e">
        <f>+'[5]1er Sem coef act'!I13-'[5]1er Sem distribuido'!I13</f>
        <v>#REF!</v>
      </c>
      <c r="J13" s="67" t="e">
        <f>+'[5]1er Sem coef act'!J13-'[5]1er Sem distribuido'!J13</f>
        <v>#REF!</v>
      </c>
      <c r="K13" s="68" t="e">
        <f t="shared" si="0"/>
        <v>#REF!</v>
      </c>
      <c r="M13" s="19" t="s">
        <v>12</v>
      </c>
      <c r="N13" s="67">
        <v>0</v>
      </c>
      <c r="O13" s="67">
        <v>0</v>
      </c>
      <c r="P13" s="67">
        <f>(682103.562508308/6)</f>
        <v>113683.927084718</v>
      </c>
      <c r="Q13" s="67">
        <v>0</v>
      </c>
      <c r="R13" s="67">
        <v>0</v>
      </c>
      <c r="S13" s="67">
        <v>0</v>
      </c>
      <c r="T13" s="67">
        <v>0</v>
      </c>
      <c r="U13" s="67">
        <v>0</v>
      </c>
      <c r="V13" s="67">
        <f>(1078.24124767451/6)</f>
        <v>179.70687461241835</v>
      </c>
      <c r="W13" s="68">
        <v>683181.80375598208</v>
      </c>
    </row>
    <row r="14" spans="1:23">
      <c r="A14" s="19" t="s">
        <v>13</v>
      </c>
      <c r="B14" s="67" t="e">
        <f>+'[5]1er Sem coef act'!B14-'[5]1er Sem distribuido'!B14</f>
        <v>#REF!</v>
      </c>
      <c r="C14" s="67" t="e">
        <f>+'[5]1er Sem coef act'!C14-'[5]1er Sem distribuido'!C14</f>
        <v>#REF!</v>
      </c>
      <c r="D14" s="67" t="e">
        <f>+'[5]1er Sem coef act'!D14-'[5]1er Sem distribuido'!D14</f>
        <v>#REF!</v>
      </c>
      <c r="E14" s="67" t="e">
        <f>+'[5]1er Sem coef act'!E14-'[5]1er Sem distribuido'!E14</f>
        <v>#REF!</v>
      </c>
      <c r="F14" s="67" t="e">
        <f>+'[5]1er Sem coef act'!F14-'[5]1er Sem distribuido'!F14</f>
        <v>#REF!</v>
      </c>
      <c r="G14" s="67" t="e">
        <f>+'[5]1er Sem coef act'!G14-'[5]1er Sem distribuido'!G14</f>
        <v>#REF!</v>
      </c>
      <c r="H14" s="67" t="e">
        <f>+'[5]1er Sem coef act'!H14-'[5]1er Sem distribuido'!H14</f>
        <v>#REF!</v>
      </c>
      <c r="I14" s="67" t="e">
        <f>+'[5]1er Sem coef act'!I14-'[5]1er Sem distribuido'!I14</f>
        <v>#REF!</v>
      </c>
      <c r="J14" s="67" t="e">
        <f>+'[5]1er Sem coef act'!J14-'[5]1er Sem distribuido'!J14</f>
        <v>#REF!</v>
      </c>
      <c r="K14" s="68" t="e">
        <f t="shared" si="0"/>
        <v>#REF!</v>
      </c>
      <c r="M14" s="19" t="s">
        <v>13</v>
      </c>
      <c r="N14" s="67">
        <v>0</v>
      </c>
      <c r="O14" s="67">
        <v>0</v>
      </c>
      <c r="P14" s="67">
        <f>(60866.6962344662/6)</f>
        <v>10144.449372411034</v>
      </c>
      <c r="Q14" s="67">
        <v>0</v>
      </c>
      <c r="R14" s="67">
        <v>0</v>
      </c>
      <c r="S14" s="67">
        <v>0</v>
      </c>
      <c r="T14" s="67">
        <v>0</v>
      </c>
      <c r="U14" s="67">
        <v>0</v>
      </c>
      <c r="V14" s="67">
        <f>(4092.77655500022/6)</f>
        <v>682.12942583336996</v>
      </c>
      <c r="W14" s="68">
        <v>64959.472789466497</v>
      </c>
    </row>
    <row r="15" spans="1:23">
      <c r="A15" s="19" t="s">
        <v>14</v>
      </c>
      <c r="B15" s="67" t="e">
        <f>+'[5]1er Sem coef act'!B15-'[5]1er Sem distribuido'!B15</f>
        <v>#REF!</v>
      </c>
      <c r="C15" s="67" t="e">
        <f>+'[5]1er Sem coef act'!C15-'[5]1er Sem distribuido'!C15</f>
        <v>#REF!</v>
      </c>
      <c r="D15" s="67" t="e">
        <f>+'[5]1er Sem coef act'!D15-'[5]1er Sem distribuido'!D15</f>
        <v>#REF!</v>
      </c>
      <c r="E15" s="67" t="e">
        <f>+'[5]1er Sem coef act'!E15-'[5]1er Sem distribuido'!E15</f>
        <v>#REF!</v>
      </c>
      <c r="F15" s="67" t="e">
        <f>+'[5]1er Sem coef act'!F15-'[5]1er Sem distribuido'!F15</f>
        <v>#REF!</v>
      </c>
      <c r="G15" s="67" t="e">
        <f>+'[5]1er Sem coef act'!G15-'[5]1er Sem distribuido'!G15</f>
        <v>#REF!</v>
      </c>
      <c r="H15" s="67" t="e">
        <f>+'[5]1er Sem coef act'!H15-'[5]1er Sem distribuido'!H15</f>
        <v>#REF!</v>
      </c>
      <c r="I15" s="67" t="e">
        <f>+'[5]1er Sem coef act'!I15-'[5]1er Sem distribuido'!I15</f>
        <v>#REF!</v>
      </c>
      <c r="J15" s="67" t="e">
        <f>+'[5]1er Sem coef act'!J15-'[5]1er Sem distribuido'!J15</f>
        <v>#REF!</v>
      </c>
      <c r="K15" s="68" t="e">
        <f t="shared" si="0"/>
        <v>#REF!</v>
      </c>
      <c r="M15" s="19" t="s">
        <v>14</v>
      </c>
      <c r="N15" s="67">
        <v>0</v>
      </c>
      <c r="O15" s="67">
        <v>0</v>
      </c>
      <c r="P15" s="67">
        <f>(1090570.81724013/6)</f>
        <v>181761.80287335499</v>
      </c>
      <c r="Q15" s="67">
        <v>0</v>
      </c>
      <c r="R15" s="67">
        <v>0</v>
      </c>
      <c r="S15" s="67">
        <v>0</v>
      </c>
      <c r="T15" s="67">
        <v>0</v>
      </c>
      <c r="U15" s="67">
        <v>0</v>
      </c>
      <c r="V15" s="67">
        <f>(242.682346421526/6)</f>
        <v>40.447057736921003</v>
      </c>
      <c r="W15" s="68">
        <v>1090813.4995865545</v>
      </c>
    </row>
    <row r="16" spans="1:23">
      <c r="A16" s="19" t="s">
        <v>15</v>
      </c>
      <c r="B16" s="67" t="e">
        <f>+'[5]1er Sem coef act'!B16-'[5]1er Sem distribuido'!B16</f>
        <v>#REF!</v>
      </c>
      <c r="C16" s="67" t="e">
        <f>+'[5]1er Sem coef act'!C16-'[5]1er Sem distribuido'!C16</f>
        <v>#REF!</v>
      </c>
      <c r="D16" s="67" t="e">
        <f>+'[5]1er Sem coef act'!D16-'[5]1er Sem distribuido'!D16</f>
        <v>#REF!</v>
      </c>
      <c r="E16" s="67" t="e">
        <f>+'[5]1er Sem coef act'!E16-'[5]1er Sem distribuido'!E16</f>
        <v>#REF!</v>
      </c>
      <c r="F16" s="67" t="e">
        <f>+'[5]1er Sem coef act'!F16-'[5]1er Sem distribuido'!F16</f>
        <v>#REF!</v>
      </c>
      <c r="G16" s="67" t="e">
        <f>+'[5]1er Sem coef act'!G16-'[5]1er Sem distribuido'!G16</f>
        <v>#REF!</v>
      </c>
      <c r="H16" s="67" t="e">
        <f>+'[5]1er Sem coef act'!H16-'[5]1er Sem distribuido'!H16</f>
        <v>#REF!</v>
      </c>
      <c r="I16" s="67" t="e">
        <f>+'[5]1er Sem coef act'!I16-'[5]1er Sem distribuido'!I16</f>
        <v>#REF!</v>
      </c>
      <c r="J16" s="67" t="e">
        <f>+'[5]1er Sem coef act'!J16-'[5]1er Sem distribuido'!J16</f>
        <v>#REF!</v>
      </c>
      <c r="K16" s="68" t="e">
        <f t="shared" si="0"/>
        <v>#REF!</v>
      </c>
      <c r="M16" s="19" t="s">
        <v>15</v>
      </c>
      <c r="N16" s="67">
        <v>0</v>
      </c>
      <c r="O16" s="67">
        <v>0</v>
      </c>
      <c r="P16" s="67">
        <f>(-2988106.96987732/6)</f>
        <v>-498017.82831288665</v>
      </c>
      <c r="Q16" s="67">
        <v>0</v>
      </c>
      <c r="R16" s="67">
        <v>0</v>
      </c>
      <c r="S16" s="67">
        <v>0</v>
      </c>
      <c r="T16" s="67">
        <v>0</v>
      </c>
      <c r="U16" s="67">
        <v>0</v>
      </c>
      <c r="V16" s="67">
        <f>(-192.709598534828/6)</f>
        <v>-32.118266422471329</v>
      </c>
      <c r="W16" s="68">
        <v>-2988299.6794758555</v>
      </c>
    </row>
    <row r="17" spans="1:23">
      <c r="A17" s="19" t="s">
        <v>16</v>
      </c>
      <c r="B17" s="67" t="e">
        <f>+'[5]1er Sem coef act'!B17-'[5]1er Sem distribuido'!B17</f>
        <v>#REF!</v>
      </c>
      <c r="C17" s="67" t="e">
        <f>+'[5]1er Sem coef act'!C17-'[5]1er Sem distribuido'!C17</f>
        <v>#REF!</v>
      </c>
      <c r="D17" s="67" t="e">
        <f>+'[5]1er Sem coef act'!D17-'[5]1er Sem distribuido'!D17</f>
        <v>#REF!</v>
      </c>
      <c r="E17" s="67" t="e">
        <f>+'[5]1er Sem coef act'!E17-'[5]1er Sem distribuido'!E17</f>
        <v>#REF!</v>
      </c>
      <c r="F17" s="67" t="e">
        <f>+'[5]1er Sem coef act'!F17-'[5]1er Sem distribuido'!F17</f>
        <v>#REF!</v>
      </c>
      <c r="G17" s="67" t="e">
        <f>+'[5]1er Sem coef act'!G17-'[5]1er Sem distribuido'!G17</f>
        <v>#REF!</v>
      </c>
      <c r="H17" s="67" t="e">
        <f>+'[5]1er Sem coef act'!H17-'[5]1er Sem distribuido'!H17</f>
        <v>#REF!</v>
      </c>
      <c r="I17" s="67" t="e">
        <f>+'[5]1er Sem coef act'!I17-'[5]1er Sem distribuido'!I17</f>
        <v>#REF!</v>
      </c>
      <c r="J17" s="67" t="e">
        <f>+'[5]1er Sem coef act'!J17-'[5]1er Sem distribuido'!J17</f>
        <v>#REF!</v>
      </c>
      <c r="K17" s="68" t="e">
        <f t="shared" si="0"/>
        <v>#REF!</v>
      </c>
      <c r="M17" s="19" t="s">
        <v>16</v>
      </c>
      <c r="N17" s="67">
        <v>0</v>
      </c>
      <c r="O17" s="67">
        <v>0</v>
      </c>
      <c r="P17" s="67">
        <f>(-109788.293873443/6)</f>
        <v>-18298.048978907169</v>
      </c>
      <c r="Q17" s="67">
        <v>0</v>
      </c>
      <c r="R17" s="67">
        <v>0</v>
      </c>
      <c r="S17" s="67">
        <v>0</v>
      </c>
      <c r="T17" s="67">
        <v>0</v>
      </c>
      <c r="U17" s="67">
        <v>0</v>
      </c>
      <c r="V17" s="67">
        <f>(688.047597858684/6)</f>
        <v>114.67459964311399</v>
      </c>
      <c r="W17" s="68">
        <v>-109100.24627558459</v>
      </c>
    </row>
    <row r="18" spans="1:23">
      <c r="A18" s="19" t="s">
        <v>17</v>
      </c>
      <c r="B18" s="67" t="e">
        <f>+'[5]1er Sem coef act'!B18-'[5]1er Sem distribuido'!B18</f>
        <v>#REF!</v>
      </c>
      <c r="C18" s="67" t="e">
        <f>+'[5]1er Sem coef act'!C18-'[5]1er Sem distribuido'!C18</f>
        <v>#REF!</v>
      </c>
      <c r="D18" s="67" t="e">
        <f>+'[5]1er Sem coef act'!D18-'[5]1er Sem distribuido'!D18</f>
        <v>#REF!</v>
      </c>
      <c r="E18" s="67" t="e">
        <f>+'[5]1er Sem coef act'!E18-'[5]1er Sem distribuido'!E18</f>
        <v>#REF!</v>
      </c>
      <c r="F18" s="67" t="e">
        <f>+'[5]1er Sem coef act'!F18-'[5]1er Sem distribuido'!F18</f>
        <v>#REF!</v>
      </c>
      <c r="G18" s="67" t="e">
        <f>+'[5]1er Sem coef act'!G18-'[5]1er Sem distribuido'!G18</f>
        <v>#REF!</v>
      </c>
      <c r="H18" s="67" t="e">
        <f>+'[5]1er Sem coef act'!H18-'[5]1er Sem distribuido'!H18</f>
        <v>#REF!</v>
      </c>
      <c r="I18" s="67" t="e">
        <f>+'[5]1er Sem coef act'!I18-'[5]1er Sem distribuido'!I18</f>
        <v>#REF!</v>
      </c>
      <c r="J18" s="67" t="e">
        <f>+'[5]1er Sem coef act'!J18-'[5]1er Sem distribuido'!J18</f>
        <v>#REF!</v>
      </c>
      <c r="K18" s="68" t="e">
        <f t="shared" si="0"/>
        <v>#REF!</v>
      </c>
      <c r="M18" s="19" t="s">
        <v>17</v>
      </c>
      <c r="N18" s="67">
        <v>0</v>
      </c>
      <c r="O18" s="67">
        <v>0</v>
      </c>
      <c r="P18" s="67">
        <f>(-1369871.77591246/6)</f>
        <v>-228311.96265207665</v>
      </c>
      <c r="Q18" s="67">
        <v>0</v>
      </c>
      <c r="R18" s="67">
        <v>0</v>
      </c>
      <c r="S18" s="67">
        <v>0</v>
      </c>
      <c r="T18" s="67">
        <v>0</v>
      </c>
      <c r="U18" s="67">
        <v>0</v>
      </c>
      <c r="V18" s="67">
        <f>(303.989069943549/6)</f>
        <v>50.664844990591497</v>
      </c>
      <c r="W18" s="68">
        <v>-1369567.7868425178</v>
      </c>
    </row>
    <row r="19" spans="1:23">
      <c r="A19" s="19" t="s">
        <v>18</v>
      </c>
      <c r="B19" s="67" t="e">
        <f>+'[5]1er Sem coef act'!B19-'[5]1er Sem distribuido'!B19</f>
        <v>#REF!</v>
      </c>
      <c r="C19" s="67" t="e">
        <f>+'[5]1er Sem coef act'!C19-'[5]1er Sem distribuido'!C19</f>
        <v>#REF!</v>
      </c>
      <c r="D19" s="67" t="e">
        <f>+'[5]1er Sem coef act'!D19-'[5]1er Sem distribuido'!D19</f>
        <v>#REF!</v>
      </c>
      <c r="E19" s="67" t="e">
        <f>+'[5]1er Sem coef act'!E19-'[5]1er Sem distribuido'!E19</f>
        <v>#REF!</v>
      </c>
      <c r="F19" s="67" t="e">
        <f>+'[5]1er Sem coef act'!F19-'[5]1er Sem distribuido'!F19</f>
        <v>#REF!</v>
      </c>
      <c r="G19" s="67" t="e">
        <f>+'[5]1er Sem coef act'!G19-'[5]1er Sem distribuido'!G19</f>
        <v>#REF!</v>
      </c>
      <c r="H19" s="67" t="e">
        <f>+'[5]1er Sem coef act'!H19-'[5]1er Sem distribuido'!H19</f>
        <v>#REF!</v>
      </c>
      <c r="I19" s="67" t="e">
        <f>+'[5]1er Sem coef act'!I19-'[5]1er Sem distribuido'!I19</f>
        <v>#REF!</v>
      </c>
      <c r="J19" s="67" t="e">
        <f>+'[5]1er Sem coef act'!J19-'[5]1er Sem distribuido'!J19</f>
        <v>#REF!</v>
      </c>
      <c r="K19" s="68" t="e">
        <f t="shared" si="0"/>
        <v>#REF!</v>
      </c>
      <c r="M19" s="19" t="s">
        <v>18</v>
      </c>
      <c r="N19" s="67">
        <v>0</v>
      </c>
      <c r="O19" s="67">
        <v>0</v>
      </c>
      <c r="P19" s="67">
        <f>(-1480809.2618418/6)</f>
        <v>-246801.54364030002</v>
      </c>
      <c r="Q19" s="67">
        <v>1.862645149230957E-9</v>
      </c>
      <c r="R19" s="67">
        <v>0</v>
      </c>
      <c r="S19" s="67">
        <v>0</v>
      </c>
      <c r="T19" s="67">
        <v>0</v>
      </c>
      <c r="U19" s="67">
        <v>0</v>
      </c>
      <c r="V19" s="67">
        <f>(18589.2083189194/6)</f>
        <v>3098.2013864865671</v>
      </c>
      <c r="W19" s="68">
        <v>-1462220.0535228828</v>
      </c>
    </row>
    <row r="20" spans="1:23">
      <c r="A20" s="19" t="s">
        <v>19</v>
      </c>
      <c r="B20" s="67" t="e">
        <f>+'[5]1er Sem coef act'!B20-'[5]1er Sem distribuido'!B20</f>
        <v>#REF!</v>
      </c>
      <c r="C20" s="67" t="e">
        <f>+'[5]1er Sem coef act'!C20-'[5]1er Sem distribuido'!C20</f>
        <v>#REF!</v>
      </c>
      <c r="D20" s="67" t="e">
        <f>+'[5]1er Sem coef act'!D20-'[5]1er Sem distribuido'!D20</f>
        <v>#REF!</v>
      </c>
      <c r="E20" s="67" t="e">
        <f>+'[5]1er Sem coef act'!E20-'[5]1er Sem distribuido'!E20</f>
        <v>#REF!</v>
      </c>
      <c r="F20" s="67" t="e">
        <f>+'[5]1er Sem coef act'!F20-'[5]1er Sem distribuido'!F20</f>
        <v>#REF!</v>
      </c>
      <c r="G20" s="67" t="e">
        <f>+'[5]1er Sem coef act'!G20-'[5]1er Sem distribuido'!G20</f>
        <v>#REF!</v>
      </c>
      <c r="H20" s="67" t="e">
        <f>+'[5]1er Sem coef act'!H20-'[5]1er Sem distribuido'!H20</f>
        <v>#REF!</v>
      </c>
      <c r="I20" s="67" t="e">
        <f>+'[5]1er Sem coef act'!I20-'[5]1er Sem distribuido'!I20</f>
        <v>#REF!</v>
      </c>
      <c r="J20" s="67" t="e">
        <f>+'[5]1er Sem coef act'!J20-'[5]1er Sem distribuido'!J20</f>
        <v>#REF!</v>
      </c>
      <c r="K20" s="68" t="e">
        <f t="shared" si="0"/>
        <v>#REF!</v>
      </c>
      <c r="M20" s="19" t="s">
        <v>19</v>
      </c>
      <c r="N20" s="67">
        <v>0</v>
      </c>
      <c r="O20" s="67">
        <v>0</v>
      </c>
      <c r="P20" s="67">
        <f>(-959342.807652745/6)</f>
        <v>-159890.46794212417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f>(-1200.77151391748/6)</f>
        <v>-200.12858565291333</v>
      </c>
      <c r="W20" s="68">
        <v>-960543.57916666206</v>
      </c>
    </row>
    <row r="21" spans="1:23">
      <c r="A21" s="19" t="s">
        <v>20</v>
      </c>
      <c r="B21" s="67" t="e">
        <f>+'[5]1er Sem coef act'!B21-'[5]1er Sem distribuido'!B21</f>
        <v>#REF!</v>
      </c>
      <c r="C21" s="67" t="e">
        <f>+'[5]1er Sem coef act'!C21-'[5]1er Sem distribuido'!C21</f>
        <v>#REF!</v>
      </c>
      <c r="D21" s="67" t="e">
        <f>+'[5]1er Sem coef act'!D21-'[5]1er Sem distribuido'!D21</f>
        <v>#REF!</v>
      </c>
      <c r="E21" s="67" t="e">
        <f>+'[5]1er Sem coef act'!E21-'[5]1er Sem distribuido'!E21</f>
        <v>#REF!</v>
      </c>
      <c r="F21" s="67" t="e">
        <f>+'[5]1er Sem coef act'!F21-'[5]1er Sem distribuido'!F21</f>
        <v>#REF!</v>
      </c>
      <c r="G21" s="67" t="e">
        <f>+'[5]1er Sem coef act'!G21-'[5]1er Sem distribuido'!G21</f>
        <v>#REF!</v>
      </c>
      <c r="H21" s="67" t="e">
        <f>+'[5]1er Sem coef act'!H21-'[5]1er Sem distribuido'!H21</f>
        <v>#REF!</v>
      </c>
      <c r="I21" s="67" t="e">
        <f>+'[5]1er Sem coef act'!I21-'[5]1er Sem distribuido'!I21</f>
        <v>#REF!</v>
      </c>
      <c r="J21" s="67" t="e">
        <f>+'[5]1er Sem coef act'!J21-'[5]1er Sem distribuido'!J21</f>
        <v>#REF!</v>
      </c>
      <c r="K21" s="68" t="e">
        <f t="shared" si="0"/>
        <v>#REF!</v>
      </c>
      <c r="M21" s="19" t="s">
        <v>20</v>
      </c>
      <c r="N21" s="67">
        <v>0</v>
      </c>
      <c r="O21" s="67">
        <v>0</v>
      </c>
      <c r="P21" s="67">
        <f>(-807693.523463218/6)</f>
        <v>-134615.58724386967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f>(56715.5968873118/6)</f>
        <v>9452.5994812186345</v>
      </c>
      <c r="W21" s="68">
        <v>-750977.92657590564</v>
      </c>
    </row>
    <row r="22" spans="1:23">
      <c r="A22" s="19" t="s">
        <v>21</v>
      </c>
      <c r="B22" s="67" t="e">
        <f>+'[5]1er Sem coef act'!B22-'[5]1er Sem distribuido'!B22</f>
        <v>#REF!</v>
      </c>
      <c r="C22" s="67" t="e">
        <f>+'[5]1er Sem coef act'!C22-'[5]1er Sem distribuido'!C22</f>
        <v>#REF!</v>
      </c>
      <c r="D22" s="67" t="e">
        <f>+'[5]1er Sem coef act'!D22-'[5]1er Sem distribuido'!D22</f>
        <v>#REF!</v>
      </c>
      <c r="E22" s="67" t="e">
        <f>+'[5]1er Sem coef act'!E22-'[5]1er Sem distribuido'!E22</f>
        <v>#REF!</v>
      </c>
      <c r="F22" s="67" t="e">
        <f>+'[5]1er Sem coef act'!F22-'[5]1er Sem distribuido'!F22</f>
        <v>#REF!</v>
      </c>
      <c r="G22" s="67" t="e">
        <f>+'[5]1er Sem coef act'!G22-'[5]1er Sem distribuido'!G22</f>
        <v>#REF!</v>
      </c>
      <c r="H22" s="67" t="e">
        <f>+'[5]1er Sem coef act'!H22-'[5]1er Sem distribuido'!H22</f>
        <v>#REF!</v>
      </c>
      <c r="I22" s="67" t="e">
        <f>+'[5]1er Sem coef act'!I22-'[5]1er Sem distribuido'!I22</f>
        <v>#REF!</v>
      </c>
      <c r="J22" s="67" t="e">
        <f>+'[5]1er Sem coef act'!J22-'[5]1er Sem distribuido'!J22</f>
        <v>#REF!</v>
      </c>
      <c r="K22" s="68" t="e">
        <f t="shared" si="0"/>
        <v>#REF!</v>
      </c>
      <c r="M22" s="19" t="s">
        <v>21</v>
      </c>
      <c r="N22" s="67">
        <v>0</v>
      </c>
      <c r="O22" s="67">
        <v>0</v>
      </c>
      <c r="P22" s="67">
        <f>(1071515.2127784/6)</f>
        <v>178585.8687964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f>(3959.86588016426/6)</f>
        <v>659.9776466940433</v>
      </c>
      <c r="W22" s="68">
        <v>1075475.0786585598</v>
      </c>
    </row>
    <row r="23" spans="1:23">
      <c r="A23" s="19" t="s">
        <v>22</v>
      </c>
      <c r="B23" s="67" t="e">
        <f>+'[5]1er Sem coef act'!B23-'[5]1er Sem distribuido'!B23</f>
        <v>#REF!</v>
      </c>
      <c r="C23" s="67" t="e">
        <f>+'[5]1er Sem coef act'!C23-'[5]1er Sem distribuido'!C23</f>
        <v>#REF!</v>
      </c>
      <c r="D23" s="67" t="e">
        <f>+'[5]1er Sem coef act'!D23-'[5]1er Sem distribuido'!D23</f>
        <v>#REF!</v>
      </c>
      <c r="E23" s="67" t="e">
        <f>+'[5]1er Sem coef act'!E23-'[5]1er Sem distribuido'!E23</f>
        <v>#REF!</v>
      </c>
      <c r="F23" s="67" t="e">
        <f>+'[5]1er Sem coef act'!F23-'[5]1er Sem distribuido'!F23</f>
        <v>#REF!</v>
      </c>
      <c r="G23" s="67" t="e">
        <f>+'[5]1er Sem coef act'!G23-'[5]1er Sem distribuido'!G23</f>
        <v>#REF!</v>
      </c>
      <c r="H23" s="67" t="e">
        <f>+'[5]1er Sem coef act'!H23-'[5]1er Sem distribuido'!H23</f>
        <v>#REF!</v>
      </c>
      <c r="I23" s="67" t="e">
        <f>+'[5]1er Sem coef act'!I23-'[5]1er Sem distribuido'!I23</f>
        <v>#REF!</v>
      </c>
      <c r="J23" s="67" t="e">
        <f>+'[5]1er Sem coef act'!J23-'[5]1er Sem distribuido'!J23</f>
        <v>#REF!</v>
      </c>
      <c r="K23" s="68" t="e">
        <f t="shared" si="0"/>
        <v>#REF!</v>
      </c>
      <c r="M23" s="19" t="s">
        <v>22</v>
      </c>
      <c r="N23" s="67">
        <v>0</v>
      </c>
      <c r="O23" s="67">
        <v>0</v>
      </c>
      <c r="P23" s="67">
        <f>(1432506.10481819/6)</f>
        <v>238751.01746969833</v>
      </c>
      <c r="Q23" s="67">
        <v>0</v>
      </c>
      <c r="R23" s="67">
        <v>0</v>
      </c>
      <c r="S23" s="67">
        <v>0</v>
      </c>
      <c r="T23" s="67">
        <v>0</v>
      </c>
      <c r="U23" s="67">
        <v>0</v>
      </c>
      <c r="V23" s="67">
        <f>(593.560201354827/6)</f>
        <v>98.926700225804495</v>
      </c>
      <c r="W23" s="68">
        <v>1433099.6650195441</v>
      </c>
    </row>
    <row r="24" spans="1:23">
      <c r="A24" s="19" t="s">
        <v>23</v>
      </c>
      <c r="B24" s="67" t="e">
        <f>+'[5]1er Sem coef act'!B24-'[5]1er Sem distribuido'!B24</f>
        <v>#REF!</v>
      </c>
      <c r="C24" s="67" t="e">
        <f>+'[5]1er Sem coef act'!C24-'[5]1er Sem distribuido'!C24</f>
        <v>#REF!</v>
      </c>
      <c r="D24" s="67" t="e">
        <f>+'[5]1er Sem coef act'!D24-'[5]1er Sem distribuido'!D24</f>
        <v>#REF!</v>
      </c>
      <c r="E24" s="67" t="e">
        <f>+'[5]1er Sem coef act'!E24-'[5]1er Sem distribuido'!E24</f>
        <v>#REF!</v>
      </c>
      <c r="F24" s="67" t="e">
        <f>+'[5]1er Sem coef act'!F24-'[5]1er Sem distribuido'!F24</f>
        <v>#REF!</v>
      </c>
      <c r="G24" s="67" t="e">
        <f>+'[5]1er Sem coef act'!G24-'[5]1er Sem distribuido'!G24</f>
        <v>#REF!</v>
      </c>
      <c r="H24" s="67" t="e">
        <f>+'[5]1er Sem coef act'!H24-'[5]1er Sem distribuido'!H24</f>
        <v>#REF!</v>
      </c>
      <c r="I24" s="67" t="e">
        <f>+'[5]1er Sem coef act'!I24-'[5]1er Sem distribuido'!I24</f>
        <v>#REF!</v>
      </c>
      <c r="J24" s="67" t="e">
        <f>+'[5]1er Sem coef act'!J24-'[5]1er Sem distribuido'!J24</f>
        <v>#REF!</v>
      </c>
      <c r="K24" s="68" t="e">
        <f t="shared" si="0"/>
        <v>#REF!</v>
      </c>
      <c r="M24" s="19" t="s">
        <v>23</v>
      </c>
      <c r="N24" s="67">
        <v>0</v>
      </c>
      <c r="O24" s="67">
        <v>0</v>
      </c>
      <c r="P24" s="67">
        <v>0</v>
      </c>
      <c r="Q24" s="67">
        <v>0</v>
      </c>
      <c r="R24" s="67">
        <v>0</v>
      </c>
      <c r="S24" s="67">
        <v>0</v>
      </c>
      <c r="T24" s="67">
        <v>0</v>
      </c>
      <c r="U24" s="67">
        <v>0</v>
      </c>
      <c r="V24" s="67">
        <f>(-25.4681208093243/6)</f>
        <v>-4.2446868015540504</v>
      </c>
      <c r="W24" s="68">
        <v>-25.468120809324319</v>
      </c>
    </row>
    <row r="25" spans="1:23">
      <c r="A25" s="19" t="s">
        <v>24</v>
      </c>
      <c r="B25" s="67" t="e">
        <f>+'[5]1er Sem coef act'!B25-'[5]1er Sem distribuido'!B25</f>
        <v>#REF!</v>
      </c>
      <c r="C25" s="67" t="e">
        <f>+'[5]1er Sem coef act'!C25-'[5]1er Sem distribuido'!C25</f>
        <v>#REF!</v>
      </c>
      <c r="D25" s="67" t="e">
        <f>+'[5]1er Sem coef act'!D25-'[5]1er Sem distribuido'!D25</f>
        <v>#REF!</v>
      </c>
      <c r="E25" s="67" t="e">
        <f>+'[5]1er Sem coef act'!E25-'[5]1er Sem distribuido'!E25</f>
        <v>#REF!</v>
      </c>
      <c r="F25" s="67" t="e">
        <f>+'[5]1er Sem coef act'!F25-'[5]1er Sem distribuido'!F25</f>
        <v>#REF!</v>
      </c>
      <c r="G25" s="67" t="e">
        <f>+'[5]1er Sem coef act'!G25-'[5]1er Sem distribuido'!G25</f>
        <v>#REF!</v>
      </c>
      <c r="H25" s="67" t="e">
        <f>+'[5]1er Sem coef act'!H25-'[5]1er Sem distribuido'!H25</f>
        <v>#REF!</v>
      </c>
      <c r="I25" s="67" t="e">
        <f>+'[5]1er Sem coef act'!I25-'[5]1er Sem distribuido'!I25</f>
        <v>#REF!</v>
      </c>
      <c r="J25" s="67" t="e">
        <f>+'[5]1er Sem coef act'!J25-'[5]1er Sem distribuido'!J25</f>
        <v>#REF!</v>
      </c>
      <c r="K25" s="68" t="e">
        <f t="shared" si="0"/>
        <v>#REF!</v>
      </c>
      <c r="M25" s="19" t="s">
        <v>24</v>
      </c>
      <c r="N25" s="67">
        <v>0</v>
      </c>
      <c r="O25" s="67">
        <v>0</v>
      </c>
      <c r="P25" s="67">
        <f>(470326.730116419/6)</f>
        <v>78387.788352736505</v>
      </c>
      <c r="Q25" s="67">
        <v>0</v>
      </c>
      <c r="R25" s="67">
        <v>0</v>
      </c>
      <c r="S25" s="67">
        <v>0</v>
      </c>
      <c r="T25" s="67">
        <v>0</v>
      </c>
      <c r="U25" s="67">
        <v>0</v>
      </c>
      <c r="V25" s="67">
        <f>(-13530.9336126467/6)</f>
        <v>-2255.1556021077836</v>
      </c>
      <c r="W25" s="68">
        <v>456795.79650377249</v>
      </c>
    </row>
    <row r="26" spans="1:23">
      <c r="A26" s="19" t="s">
        <v>25</v>
      </c>
      <c r="B26" s="67" t="e">
        <f>+'[5]1er Sem coef act'!B26-'[5]1er Sem distribuido'!B26</f>
        <v>#REF!</v>
      </c>
      <c r="C26" s="67" t="e">
        <f>+'[5]1er Sem coef act'!C26-'[5]1er Sem distribuido'!C26</f>
        <v>#REF!</v>
      </c>
      <c r="D26" s="67" t="e">
        <f>+'[5]1er Sem coef act'!D26-'[5]1er Sem distribuido'!D26</f>
        <v>#REF!</v>
      </c>
      <c r="E26" s="67" t="e">
        <f>+'[5]1er Sem coef act'!E26-'[5]1er Sem distribuido'!E26</f>
        <v>#REF!</v>
      </c>
      <c r="F26" s="67" t="e">
        <f>+'[5]1er Sem coef act'!F26-'[5]1er Sem distribuido'!F26</f>
        <v>#REF!</v>
      </c>
      <c r="G26" s="67" t="e">
        <f>+'[5]1er Sem coef act'!G26-'[5]1er Sem distribuido'!G26</f>
        <v>#REF!</v>
      </c>
      <c r="H26" s="67" t="e">
        <f>+'[5]1er Sem coef act'!H26-'[5]1er Sem distribuido'!H26</f>
        <v>#REF!</v>
      </c>
      <c r="I26" s="67" t="e">
        <f>+'[5]1er Sem coef act'!I26-'[5]1er Sem distribuido'!I26</f>
        <v>#REF!</v>
      </c>
      <c r="J26" s="67" t="e">
        <f>+'[5]1er Sem coef act'!J26-'[5]1er Sem distribuido'!J26</f>
        <v>#REF!</v>
      </c>
      <c r="K26" s="68" t="e">
        <f t="shared" si="0"/>
        <v>#REF!</v>
      </c>
      <c r="M26" s="19" t="s">
        <v>25</v>
      </c>
      <c r="N26" s="67">
        <v>0</v>
      </c>
      <c r="O26" s="67">
        <v>0</v>
      </c>
      <c r="P26" s="67">
        <f>(-1275522.7794884/6)</f>
        <v>-212587.12991473335</v>
      </c>
      <c r="Q26" s="67">
        <v>0</v>
      </c>
      <c r="R26" s="67">
        <v>0</v>
      </c>
      <c r="S26" s="67">
        <v>0</v>
      </c>
      <c r="T26" s="67">
        <v>0</v>
      </c>
      <c r="U26" s="67">
        <v>0</v>
      </c>
      <c r="V26" s="67">
        <f>(12223.2272638585/6)</f>
        <v>2037.2045439764167</v>
      </c>
      <c r="W26" s="68">
        <v>-1263299.5522245411</v>
      </c>
    </row>
    <row r="27" spans="1:23">
      <c r="A27" s="19" t="s">
        <v>217</v>
      </c>
      <c r="B27" s="67" t="e">
        <f>+'[5]1er Sem coef act'!B27-'[5]1er Sem distribuido'!B27</f>
        <v>#REF!</v>
      </c>
      <c r="C27" s="67" t="e">
        <f>+'[5]1er Sem coef act'!C27-'[5]1er Sem distribuido'!C27</f>
        <v>#REF!</v>
      </c>
      <c r="D27" s="67" t="e">
        <f>+'[5]1er Sem coef act'!D27-'[5]1er Sem distribuido'!D27</f>
        <v>#REF!</v>
      </c>
      <c r="E27" s="67" t="e">
        <f>+'[5]1er Sem coef act'!E27-'[5]1er Sem distribuido'!E27</f>
        <v>#REF!</v>
      </c>
      <c r="F27" s="67" t="e">
        <f>+'[5]1er Sem coef act'!F27-'[5]1er Sem distribuido'!F27</f>
        <v>#REF!</v>
      </c>
      <c r="G27" s="67" t="e">
        <f>+'[5]1er Sem coef act'!G27-'[5]1er Sem distribuido'!G27</f>
        <v>#REF!</v>
      </c>
      <c r="H27" s="67" t="e">
        <f>+'[5]1er Sem coef act'!H27-'[5]1er Sem distribuido'!H27</f>
        <v>#REF!</v>
      </c>
      <c r="I27" s="67" t="e">
        <f>+'[5]1er Sem coef act'!I27-'[5]1er Sem distribuido'!I27</f>
        <v>#REF!</v>
      </c>
      <c r="J27" s="67" t="e">
        <f>+'[5]1er Sem coef act'!J27-'[5]1er Sem distribuido'!J27</f>
        <v>#REF!</v>
      </c>
      <c r="K27" s="68" t="e">
        <f t="shared" si="0"/>
        <v>#REF!</v>
      </c>
      <c r="M27" s="19" t="s">
        <v>217</v>
      </c>
      <c r="N27" s="67">
        <v>0</v>
      </c>
      <c r="O27" s="67">
        <v>0</v>
      </c>
      <c r="P27" s="67">
        <f>(-108576.765660731/6)</f>
        <v>-18096.127610121835</v>
      </c>
      <c r="Q27" s="67">
        <v>0</v>
      </c>
      <c r="R27" s="67">
        <v>0</v>
      </c>
      <c r="S27" s="67">
        <v>0</v>
      </c>
      <c r="T27" s="67">
        <v>0</v>
      </c>
      <c r="U27" s="67">
        <v>0</v>
      </c>
      <c r="V27" s="67">
        <f>(296.516061764276/6)</f>
        <v>49.419343627379334</v>
      </c>
      <c r="W27" s="68">
        <v>-108280.24959896685</v>
      </c>
    </row>
    <row r="28" spans="1:23">
      <c r="A28" s="19" t="s">
        <v>27</v>
      </c>
      <c r="B28" s="67" t="e">
        <f>+'[5]1er Sem coef act'!B28-'[5]1er Sem distribuido'!B28</f>
        <v>#REF!</v>
      </c>
      <c r="C28" s="67" t="e">
        <f>+'[5]1er Sem coef act'!C28-'[5]1er Sem distribuido'!C28</f>
        <v>#REF!</v>
      </c>
      <c r="D28" s="67" t="e">
        <f>+'[5]1er Sem coef act'!D28-'[5]1er Sem distribuido'!D28</f>
        <v>#REF!</v>
      </c>
      <c r="E28" s="67" t="e">
        <f>+'[5]1er Sem coef act'!E28-'[5]1er Sem distribuido'!E28</f>
        <v>#REF!</v>
      </c>
      <c r="F28" s="67" t="e">
        <f>+'[5]1er Sem coef act'!F28-'[5]1er Sem distribuido'!F28</f>
        <v>#REF!</v>
      </c>
      <c r="G28" s="67" t="e">
        <f>+'[5]1er Sem coef act'!G28-'[5]1er Sem distribuido'!G28</f>
        <v>#REF!</v>
      </c>
      <c r="H28" s="67" t="e">
        <f>+'[5]1er Sem coef act'!H28-'[5]1er Sem distribuido'!H28</f>
        <v>#REF!</v>
      </c>
      <c r="I28" s="67" t="e">
        <f>+'[5]1er Sem coef act'!I28-'[5]1er Sem distribuido'!I28</f>
        <v>#REF!</v>
      </c>
      <c r="J28" s="67" t="e">
        <f>+'[5]1er Sem coef act'!J28-'[5]1er Sem distribuido'!J28</f>
        <v>#REF!</v>
      </c>
      <c r="K28" s="68" t="e">
        <f t="shared" si="0"/>
        <v>#REF!</v>
      </c>
      <c r="M28" s="19" t="s">
        <v>27</v>
      </c>
      <c r="N28" s="67">
        <v>0</v>
      </c>
      <c r="O28" s="67">
        <v>0</v>
      </c>
      <c r="P28" s="67">
        <f>(-249127.188296185/6)</f>
        <v>-41521.198049364168</v>
      </c>
      <c r="Q28" s="67">
        <v>0</v>
      </c>
      <c r="R28" s="67">
        <v>0</v>
      </c>
      <c r="S28" s="67">
        <v>0</v>
      </c>
      <c r="T28" s="67">
        <v>0</v>
      </c>
      <c r="U28" s="67">
        <v>0</v>
      </c>
      <c r="V28" s="67">
        <f>(-254.565771171387/6)</f>
        <v>-42.427628528564505</v>
      </c>
      <c r="W28" s="68">
        <v>-249381.75406735673</v>
      </c>
    </row>
    <row r="29" spans="1:23">
      <c r="A29" s="19" t="s">
        <v>28</v>
      </c>
      <c r="B29" s="67" t="e">
        <f>+'[5]1er Sem coef act'!B29-'[5]1er Sem distribuido'!B29</f>
        <v>#REF!</v>
      </c>
      <c r="C29" s="67" t="e">
        <f>+'[5]1er Sem coef act'!C29-'[5]1er Sem distribuido'!C29</f>
        <v>#REF!</v>
      </c>
      <c r="D29" s="67" t="e">
        <f>+'[5]1er Sem coef act'!D29-'[5]1er Sem distribuido'!D29</f>
        <v>#REF!</v>
      </c>
      <c r="E29" s="67" t="e">
        <f>+'[5]1er Sem coef act'!E29-'[5]1er Sem distribuido'!E29</f>
        <v>#REF!</v>
      </c>
      <c r="F29" s="67" t="e">
        <f>+'[5]1er Sem coef act'!F29-'[5]1er Sem distribuido'!F29</f>
        <v>#REF!</v>
      </c>
      <c r="G29" s="67" t="e">
        <f>+'[5]1er Sem coef act'!G29-'[5]1er Sem distribuido'!G29</f>
        <v>#REF!</v>
      </c>
      <c r="H29" s="67" t="e">
        <f>+'[5]1er Sem coef act'!H29-'[5]1er Sem distribuido'!H29</f>
        <v>#REF!</v>
      </c>
      <c r="I29" s="67" t="e">
        <f>+'[5]1er Sem coef act'!I29-'[5]1er Sem distribuido'!I29</f>
        <v>#REF!</v>
      </c>
      <c r="J29" s="67" t="e">
        <f>+'[5]1er Sem coef act'!J29-'[5]1er Sem distribuido'!J29</f>
        <v>#REF!</v>
      </c>
      <c r="K29" s="68" t="e">
        <f t="shared" si="0"/>
        <v>#REF!</v>
      </c>
      <c r="M29" s="19" t="s">
        <v>28</v>
      </c>
      <c r="N29" s="67">
        <v>0</v>
      </c>
      <c r="O29" s="67">
        <v>0</v>
      </c>
      <c r="P29" s="67">
        <f>(382808.873894416/6)</f>
        <v>63801.478982402674</v>
      </c>
      <c r="Q29" s="67">
        <v>0</v>
      </c>
      <c r="R29" s="67">
        <v>0</v>
      </c>
      <c r="S29" s="67">
        <v>0</v>
      </c>
      <c r="T29" s="67">
        <v>0</v>
      </c>
      <c r="U29" s="67">
        <v>0</v>
      </c>
      <c r="V29" s="67">
        <f>(242.128724547001/6)</f>
        <v>40.354787424500167</v>
      </c>
      <c r="W29" s="68">
        <v>383051.00261896278</v>
      </c>
    </row>
    <row r="30" spans="1:23">
      <c r="A30" s="19" t="s">
        <v>29</v>
      </c>
      <c r="B30" s="67" t="e">
        <f>+'[5]1er Sem coef act'!B30-'[5]1er Sem distribuido'!B30</f>
        <v>#REF!</v>
      </c>
      <c r="C30" s="67" t="e">
        <f>+'[5]1er Sem coef act'!C30-'[5]1er Sem distribuido'!C30</f>
        <v>#REF!</v>
      </c>
      <c r="D30" s="67" t="e">
        <f>+'[5]1er Sem coef act'!D30-'[5]1er Sem distribuido'!D30</f>
        <v>#REF!</v>
      </c>
      <c r="E30" s="67" t="e">
        <f>+'[5]1er Sem coef act'!E30-'[5]1er Sem distribuido'!E30</f>
        <v>#REF!</v>
      </c>
      <c r="F30" s="67" t="e">
        <f>+'[5]1er Sem coef act'!F30-'[5]1er Sem distribuido'!F30</f>
        <v>#REF!</v>
      </c>
      <c r="G30" s="67" t="e">
        <f>+'[5]1er Sem coef act'!G30-'[5]1er Sem distribuido'!G30</f>
        <v>#REF!</v>
      </c>
      <c r="H30" s="67" t="e">
        <f>+'[5]1er Sem coef act'!H30-'[5]1er Sem distribuido'!H30</f>
        <v>#REF!</v>
      </c>
      <c r="I30" s="67" t="e">
        <f>+'[5]1er Sem coef act'!I30-'[5]1er Sem distribuido'!I30</f>
        <v>#REF!</v>
      </c>
      <c r="J30" s="67" t="e">
        <f>+'[5]1er Sem coef act'!J30-'[5]1er Sem distribuido'!J30</f>
        <v>#REF!</v>
      </c>
      <c r="K30" s="68" t="e">
        <f t="shared" si="0"/>
        <v>#REF!</v>
      </c>
      <c r="M30" s="19" t="s">
        <v>29</v>
      </c>
      <c r="N30" s="67">
        <v>0</v>
      </c>
      <c r="O30" s="67">
        <v>0</v>
      </c>
      <c r="P30" s="67">
        <f>(-150876.781907313/6)</f>
        <v>-25146.130317885501</v>
      </c>
      <c r="Q30" s="67">
        <v>0</v>
      </c>
      <c r="R30" s="67">
        <v>0</v>
      </c>
      <c r="S30" s="67">
        <v>0</v>
      </c>
      <c r="T30" s="67">
        <v>0</v>
      </c>
      <c r="U30" s="67">
        <v>0</v>
      </c>
      <c r="V30" s="67">
        <f>(334.257665728218/6)</f>
        <v>55.709610954703003</v>
      </c>
      <c r="W30" s="68">
        <v>-150542.52424158482</v>
      </c>
    </row>
    <row r="31" spans="1:23">
      <c r="A31" s="19" t="s">
        <v>30</v>
      </c>
      <c r="B31" s="67" t="e">
        <f>+'[5]1er Sem coef act'!B31-'[5]1er Sem distribuido'!B31</f>
        <v>#REF!</v>
      </c>
      <c r="C31" s="67" t="e">
        <f>+'[5]1er Sem coef act'!C31-'[5]1er Sem distribuido'!C31</f>
        <v>#REF!</v>
      </c>
      <c r="D31" s="67" t="e">
        <f>+'[5]1er Sem coef act'!D31-'[5]1er Sem distribuido'!D31</f>
        <v>#REF!</v>
      </c>
      <c r="E31" s="67" t="e">
        <f>+'[5]1er Sem coef act'!E31-'[5]1er Sem distribuido'!E31</f>
        <v>#REF!</v>
      </c>
      <c r="F31" s="67" t="e">
        <f>+'[5]1er Sem coef act'!F31-'[5]1er Sem distribuido'!F31</f>
        <v>#REF!</v>
      </c>
      <c r="G31" s="67" t="e">
        <f>+'[5]1er Sem coef act'!G31-'[5]1er Sem distribuido'!G31</f>
        <v>#REF!</v>
      </c>
      <c r="H31" s="67" t="e">
        <f>+'[5]1er Sem coef act'!H31-'[5]1er Sem distribuido'!H31</f>
        <v>#REF!</v>
      </c>
      <c r="I31" s="67" t="e">
        <f>+'[5]1er Sem coef act'!I31-'[5]1er Sem distribuido'!I31</f>
        <v>#REF!</v>
      </c>
      <c r="J31" s="67" t="e">
        <f>+'[5]1er Sem coef act'!J31-'[5]1er Sem distribuido'!J31</f>
        <v>#REF!</v>
      </c>
      <c r="K31" s="68" t="e">
        <f t="shared" si="0"/>
        <v>#REF!</v>
      </c>
      <c r="M31" s="19" t="s">
        <v>30</v>
      </c>
      <c r="N31" s="67">
        <v>0</v>
      </c>
      <c r="O31" s="67">
        <v>0</v>
      </c>
      <c r="P31" s="67">
        <f>(-6383340.70245518/6)</f>
        <v>-1063890.1170758633</v>
      </c>
      <c r="Q31" s="67">
        <v>0</v>
      </c>
      <c r="R31" s="67">
        <v>0</v>
      </c>
      <c r="S31" s="67">
        <v>0</v>
      </c>
      <c r="T31" s="67">
        <v>0</v>
      </c>
      <c r="U31" s="67">
        <v>0</v>
      </c>
      <c r="V31" s="67">
        <f>(-25.9976985053509/6)</f>
        <v>-4.3329497508918164</v>
      </c>
      <c r="W31" s="68">
        <v>-6383366.7001536889</v>
      </c>
    </row>
    <row r="32" spans="1:23">
      <c r="A32" s="19" t="s">
        <v>31</v>
      </c>
      <c r="B32" s="67" t="e">
        <f>+'[5]1er Sem coef act'!B32-'[5]1er Sem distribuido'!B32</f>
        <v>#REF!</v>
      </c>
      <c r="C32" s="67" t="e">
        <f>+'[5]1er Sem coef act'!C32-'[5]1er Sem distribuido'!C32</f>
        <v>#REF!</v>
      </c>
      <c r="D32" s="67" t="e">
        <f>+'[5]1er Sem coef act'!D32-'[5]1er Sem distribuido'!D32</f>
        <v>#REF!</v>
      </c>
      <c r="E32" s="67" t="e">
        <f>+'[5]1er Sem coef act'!E32-'[5]1er Sem distribuido'!E32</f>
        <v>#REF!</v>
      </c>
      <c r="F32" s="67" t="e">
        <f>+'[5]1er Sem coef act'!F32-'[5]1er Sem distribuido'!F32</f>
        <v>#REF!</v>
      </c>
      <c r="G32" s="67" t="e">
        <f>+'[5]1er Sem coef act'!G32-'[5]1er Sem distribuido'!G32</f>
        <v>#REF!</v>
      </c>
      <c r="H32" s="67" t="e">
        <f>+'[5]1er Sem coef act'!H32-'[5]1er Sem distribuido'!H32</f>
        <v>#REF!</v>
      </c>
      <c r="I32" s="67" t="e">
        <f>+'[5]1er Sem coef act'!I32-'[5]1er Sem distribuido'!I32</f>
        <v>#REF!</v>
      </c>
      <c r="J32" s="67" t="e">
        <f>+'[5]1er Sem coef act'!J32-'[5]1er Sem distribuido'!J32</f>
        <v>#REF!</v>
      </c>
      <c r="K32" s="68" t="e">
        <f t="shared" si="0"/>
        <v>#REF!</v>
      </c>
      <c r="M32" s="19" t="s">
        <v>31</v>
      </c>
      <c r="N32" s="67">
        <v>1.7881393432617188E-7</v>
      </c>
      <c r="O32" s="67">
        <v>2.4214386940002441E-8</v>
      </c>
      <c r="P32" s="67">
        <v>0</v>
      </c>
      <c r="Q32" s="67">
        <v>5.5879354476928711E-9</v>
      </c>
      <c r="R32" s="67">
        <v>8.3819031715393066E-9</v>
      </c>
      <c r="S32" s="67">
        <v>4.3655745685100555E-10</v>
      </c>
      <c r="T32" s="67">
        <v>3.7252902984619141E-9</v>
      </c>
      <c r="U32" s="67">
        <v>1.0477378964424133E-9</v>
      </c>
      <c r="V32" s="67">
        <f>(133500.645626245/6)</f>
        <v>22250.107604374167</v>
      </c>
      <c r="W32" s="68">
        <v>133500.64562646727</v>
      </c>
    </row>
    <row r="33" spans="1:23">
      <c r="A33" s="19" t="s">
        <v>32</v>
      </c>
      <c r="B33" s="67" t="e">
        <f>+'[5]1er Sem coef act'!B33-'[5]1er Sem distribuido'!B33</f>
        <v>#REF!</v>
      </c>
      <c r="C33" s="67" t="e">
        <f>+'[5]1er Sem coef act'!C33-'[5]1er Sem distribuido'!C33</f>
        <v>#REF!</v>
      </c>
      <c r="D33" s="67" t="e">
        <f>+'[5]1er Sem coef act'!D33-'[5]1er Sem distribuido'!D33</f>
        <v>#REF!</v>
      </c>
      <c r="E33" s="67" t="e">
        <f>+'[5]1er Sem coef act'!E33-'[5]1er Sem distribuido'!E33</f>
        <v>#REF!</v>
      </c>
      <c r="F33" s="67" t="e">
        <f>+'[5]1er Sem coef act'!F33-'[5]1er Sem distribuido'!F33</f>
        <v>#REF!</v>
      </c>
      <c r="G33" s="67" t="e">
        <f>+'[5]1er Sem coef act'!G33-'[5]1er Sem distribuido'!G33</f>
        <v>#REF!</v>
      </c>
      <c r="H33" s="67" t="e">
        <f>+'[5]1er Sem coef act'!H33-'[5]1er Sem distribuido'!H33</f>
        <v>#REF!</v>
      </c>
      <c r="I33" s="67" t="e">
        <f>+'[5]1er Sem coef act'!I33-'[5]1er Sem distribuido'!I33</f>
        <v>#REF!</v>
      </c>
      <c r="J33" s="67" t="e">
        <f>+'[5]1er Sem coef act'!J33-'[5]1er Sem distribuido'!J33</f>
        <v>#REF!</v>
      </c>
      <c r="K33" s="68" t="e">
        <f t="shared" si="0"/>
        <v>#REF!</v>
      </c>
      <c r="M33" s="19" t="s">
        <v>32</v>
      </c>
      <c r="N33" s="67">
        <v>0</v>
      </c>
      <c r="O33" s="67">
        <v>0</v>
      </c>
      <c r="P33" s="67">
        <f>(892496.657943922/6)</f>
        <v>148749.44299065365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f>(1155.72071390535/6)</f>
        <v>192.620118984225</v>
      </c>
      <c r="W33" s="68">
        <v>893652.37865782762</v>
      </c>
    </row>
    <row r="34" spans="1:23">
      <c r="A34" s="19" t="s">
        <v>33</v>
      </c>
      <c r="B34" s="67" t="e">
        <f>+'[5]1er Sem coef act'!B34-'[5]1er Sem distribuido'!B34</f>
        <v>#REF!</v>
      </c>
      <c r="C34" s="67" t="e">
        <f>+'[5]1er Sem coef act'!C34-'[5]1er Sem distribuido'!C34</f>
        <v>#REF!</v>
      </c>
      <c r="D34" s="67" t="e">
        <f>+'[5]1er Sem coef act'!D34-'[5]1er Sem distribuido'!D34</f>
        <v>#REF!</v>
      </c>
      <c r="E34" s="67" t="e">
        <f>+'[5]1er Sem coef act'!E34-'[5]1er Sem distribuido'!E34</f>
        <v>#REF!</v>
      </c>
      <c r="F34" s="67" t="e">
        <f>+'[5]1er Sem coef act'!F34-'[5]1er Sem distribuido'!F34</f>
        <v>#REF!</v>
      </c>
      <c r="G34" s="67" t="e">
        <f>+'[5]1er Sem coef act'!G34-'[5]1er Sem distribuido'!G34</f>
        <v>#REF!</v>
      </c>
      <c r="H34" s="67" t="e">
        <f>+'[5]1er Sem coef act'!H34-'[5]1er Sem distribuido'!H34</f>
        <v>#REF!</v>
      </c>
      <c r="I34" s="67" t="e">
        <f>+'[5]1er Sem coef act'!I34-'[5]1er Sem distribuido'!I34</f>
        <v>#REF!</v>
      </c>
      <c r="J34" s="67" t="e">
        <f>+'[5]1er Sem coef act'!J34-'[5]1er Sem distribuido'!J34</f>
        <v>#REF!</v>
      </c>
      <c r="K34" s="68" t="e">
        <f t="shared" si="0"/>
        <v>#REF!</v>
      </c>
      <c r="M34" s="19" t="s">
        <v>33</v>
      </c>
      <c r="N34" s="67">
        <v>0</v>
      </c>
      <c r="O34" s="67">
        <v>0</v>
      </c>
      <c r="P34" s="67">
        <f>(296599.497473006/6)</f>
        <v>49433.249578834337</v>
      </c>
      <c r="Q34" s="67">
        <v>0</v>
      </c>
      <c r="R34" s="67">
        <v>0</v>
      </c>
      <c r="S34" s="67">
        <v>0</v>
      </c>
      <c r="T34" s="67">
        <v>0</v>
      </c>
      <c r="U34" s="67">
        <v>0</v>
      </c>
      <c r="V34" s="67">
        <f>(2303.58470982383/6)</f>
        <v>383.93078497063834</v>
      </c>
      <c r="W34" s="68">
        <v>298903.0821828302</v>
      </c>
    </row>
    <row r="35" spans="1:23">
      <c r="A35" s="19" t="s">
        <v>34</v>
      </c>
      <c r="B35" s="67" t="e">
        <f>+'[5]1er Sem coef act'!B35-'[5]1er Sem distribuido'!B35</f>
        <v>#REF!</v>
      </c>
      <c r="C35" s="67" t="e">
        <f>+'[5]1er Sem coef act'!C35-'[5]1er Sem distribuido'!C35</f>
        <v>#REF!</v>
      </c>
      <c r="D35" s="67" t="e">
        <f>+'[5]1er Sem coef act'!D35-'[5]1er Sem distribuido'!D35</f>
        <v>#REF!</v>
      </c>
      <c r="E35" s="67" t="e">
        <f>+'[5]1er Sem coef act'!E35-'[5]1er Sem distribuido'!E35</f>
        <v>#REF!</v>
      </c>
      <c r="F35" s="67" t="e">
        <f>+'[5]1er Sem coef act'!F35-'[5]1er Sem distribuido'!F35</f>
        <v>#REF!</v>
      </c>
      <c r="G35" s="67" t="e">
        <f>+'[5]1er Sem coef act'!G35-'[5]1er Sem distribuido'!G35</f>
        <v>#REF!</v>
      </c>
      <c r="H35" s="67" t="e">
        <f>+'[5]1er Sem coef act'!H35-'[5]1er Sem distribuido'!H35</f>
        <v>#REF!</v>
      </c>
      <c r="I35" s="67" t="e">
        <f>+'[5]1er Sem coef act'!I35-'[5]1er Sem distribuido'!I35</f>
        <v>#REF!</v>
      </c>
      <c r="J35" s="67" t="e">
        <f>+'[5]1er Sem coef act'!J35-'[5]1er Sem distribuido'!J35</f>
        <v>#REF!</v>
      </c>
      <c r="K35" s="68" t="e">
        <f t="shared" si="0"/>
        <v>#REF!</v>
      </c>
      <c r="M35" s="19" t="s">
        <v>34</v>
      </c>
      <c r="N35" s="67">
        <v>0</v>
      </c>
      <c r="O35" s="67">
        <v>0</v>
      </c>
      <c r="P35" s="67">
        <f>(6785661.55134465/6)</f>
        <v>1130943.5918907749</v>
      </c>
      <c r="Q35" s="67">
        <v>0</v>
      </c>
      <c r="R35" s="67">
        <v>0</v>
      </c>
      <c r="S35" s="67">
        <v>0</v>
      </c>
      <c r="T35" s="67">
        <v>0</v>
      </c>
      <c r="U35" s="67">
        <v>0</v>
      </c>
      <c r="V35" s="67">
        <f>(5271.56100077782/6)</f>
        <v>878.5935001296366</v>
      </c>
      <c r="W35" s="68">
        <v>6790933.1123454301</v>
      </c>
    </row>
    <row r="36" spans="1:23">
      <c r="A36" s="19" t="s">
        <v>35</v>
      </c>
      <c r="B36" s="67" t="e">
        <f>+'[5]1er Sem coef act'!B36-'[5]1er Sem distribuido'!B36</f>
        <v>#REF!</v>
      </c>
      <c r="C36" s="67" t="e">
        <f>+'[5]1er Sem coef act'!C36-'[5]1er Sem distribuido'!C36</f>
        <v>#REF!</v>
      </c>
      <c r="D36" s="67" t="e">
        <f>+'[5]1er Sem coef act'!D36-'[5]1er Sem distribuido'!D36</f>
        <v>#REF!</v>
      </c>
      <c r="E36" s="67" t="e">
        <f>+'[5]1er Sem coef act'!E36-'[5]1er Sem distribuido'!E36</f>
        <v>#REF!</v>
      </c>
      <c r="F36" s="67" t="e">
        <f>+'[5]1er Sem coef act'!F36-'[5]1er Sem distribuido'!F36</f>
        <v>#REF!</v>
      </c>
      <c r="G36" s="67" t="e">
        <f>+'[5]1er Sem coef act'!G36-'[5]1er Sem distribuido'!G36</f>
        <v>#REF!</v>
      </c>
      <c r="H36" s="67" t="e">
        <f>+'[5]1er Sem coef act'!H36-'[5]1er Sem distribuido'!H36</f>
        <v>#REF!</v>
      </c>
      <c r="I36" s="67" t="e">
        <f>+'[5]1er Sem coef act'!I36-'[5]1er Sem distribuido'!I36</f>
        <v>#REF!</v>
      </c>
      <c r="J36" s="67" t="e">
        <f>+'[5]1er Sem coef act'!J36-'[5]1er Sem distribuido'!J36</f>
        <v>#REF!</v>
      </c>
      <c r="K36" s="68" t="e">
        <f t="shared" si="0"/>
        <v>#REF!</v>
      </c>
      <c r="M36" s="19" t="s">
        <v>35</v>
      </c>
      <c r="N36" s="67">
        <v>0</v>
      </c>
      <c r="O36" s="67">
        <v>0</v>
      </c>
      <c r="P36" s="67">
        <f>(-1201823.66486563/6)</f>
        <v>-200303.94414427166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f>(89.737426245978/6)</f>
        <v>14.956237707663</v>
      </c>
      <c r="W36" s="68">
        <v>-1201733.9274393835</v>
      </c>
    </row>
    <row r="37" spans="1:23">
      <c r="A37" s="19" t="s">
        <v>36</v>
      </c>
      <c r="B37" s="67" t="e">
        <f>+'[5]1er Sem coef act'!B37-'[5]1er Sem distribuido'!B37</f>
        <v>#REF!</v>
      </c>
      <c r="C37" s="67" t="e">
        <f>+'[5]1er Sem coef act'!C37-'[5]1er Sem distribuido'!C37</f>
        <v>#REF!</v>
      </c>
      <c r="D37" s="67" t="e">
        <f>+'[5]1er Sem coef act'!D37-'[5]1er Sem distribuido'!D37</f>
        <v>#REF!</v>
      </c>
      <c r="E37" s="67" t="e">
        <f>+'[5]1er Sem coef act'!E37-'[5]1er Sem distribuido'!E37</f>
        <v>#REF!</v>
      </c>
      <c r="F37" s="67" t="e">
        <f>+'[5]1er Sem coef act'!F37-'[5]1er Sem distribuido'!F37</f>
        <v>#REF!</v>
      </c>
      <c r="G37" s="67" t="e">
        <f>+'[5]1er Sem coef act'!G37-'[5]1er Sem distribuido'!G37</f>
        <v>#REF!</v>
      </c>
      <c r="H37" s="67" t="e">
        <f>+'[5]1er Sem coef act'!H37-'[5]1er Sem distribuido'!H37</f>
        <v>#REF!</v>
      </c>
      <c r="I37" s="67" t="e">
        <f>+'[5]1er Sem coef act'!I37-'[5]1er Sem distribuido'!I37</f>
        <v>#REF!</v>
      </c>
      <c r="J37" s="67" t="e">
        <f>+'[5]1er Sem coef act'!J37-'[5]1er Sem distribuido'!J37</f>
        <v>#REF!</v>
      </c>
      <c r="K37" s="68" t="e">
        <f t="shared" si="0"/>
        <v>#REF!</v>
      </c>
      <c r="M37" s="19" t="s">
        <v>36</v>
      </c>
      <c r="N37" s="67">
        <v>0</v>
      </c>
      <c r="O37" s="67">
        <v>0</v>
      </c>
      <c r="P37" s="67">
        <f>(-1268111.71812124/6)</f>
        <v>-211351.95302020665</v>
      </c>
      <c r="Q37" s="67">
        <v>0</v>
      </c>
      <c r="R37" s="67">
        <v>0</v>
      </c>
      <c r="S37" s="67">
        <v>0</v>
      </c>
      <c r="T37" s="67">
        <v>0</v>
      </c>
      <c r="U37" s="67">
        <v>0</v>
      </c>
      <c r="V37" s="67">
        <f>(-46.4379940438084/6)</f>
        <v>-7.7396656739680667</v>
      </c>
      <c r="W37" s="68">
        <v>-1268158.1561152874</v>
      </c>
    </row>
    <row r="38" spans="1:23">
      <c r="A38" s="19" t="s">
        <v>37</v>
      </c>
      <c r="B38" s="67" t="e">
        <f>+'[5]1er Sem coef act'!B38-'[5]1er Sem distribuido'!B38</f>
        <v>#REF!</v>
      </c>
      <c r="C38" s="67" t="e">
        <f>+'[5]1er Sem coef act'!C38-'[5]1er Sem distribuido'!C38</f>
        <v>#REF!</v>
      </c>
      <c r="D38" s="67" t="e">
        <f>+'[5]1er Sem coef act'!D38-'[5]1er Sem distribuido'!D38</f>
        <v>#REF!</v>
      </c>
      <c r="E38" s="67" t="e">
        <f>+'[5]1er Sem coef act'!E38-'[5]1er Sem distribuido'!E38</f>
        <v>#REF!</v>
      </c>
      <c r="F38" s="67" t="e">
        <f>+'[5]1er Sem coef act'!F38-'[5]1er Sem distribuido'!F38</f>
        <v>#REF!</v>
      </c>
      <c r="G38" s="67" t="e">
        <f>+'[5]1er Sem coef act'!G38-'[5]1er Sem distribuido'!G38</f>
        <v>#REF!</v>
      </c>
      <c r="H38" s="67" t="e">
        <f>+'[5]1er Sem coef act'!H38-'[5]1er Sem distribuido'!H38</f>
        <v>#REF!</v>
      </c>
      <c r="I38" s="67" t="e">
        <f>+'[5]1er Sem coef act'!I38-'[5]1er Sem distribuido'!I38</f>
        <v>#REF!</v>
      </c>
      <c r="J38" s="67" t="e">
        <f>+'[5]1er Sem coef act'!J38-'[5]1er Sem distribuido'!J38</f>
        <v>#REF!</v>
      </c>
      <c r="K38" s="68" t="e">
        <f t="shared" si="0"/>
        <v>#REF!</v>
      </c>
      <c r="M38" s="19" t="s">
        <v>37</v>
      </c>
      <c r="N38" s="67">
        <v>0</v>
      </c>
      <c r="O38" s="67">
        <v>0</v>
      </c>
      <c r="P38" s="67">
        <f>(1914111.64009266/6)</f>
        <v>319018.60668211</v>
      </c>
      <c r="Q38" s="67">
        <v>0</v>
      </c>
      <c r="R38" s="67">
        <v>0</v>
      </c>
      <c r="S38" s="67">
        <v>0</v>
      </c>
      <c r="T38" s="67">
        <v>0</v>
      </c>
      <c r="U38" s="67">
        <v>0</v>
      </c>
      <c r="V38" s="67">
        <f>(661.881573312596/6)</f>
        <v>110.31359555209933</v>
      </c>
      <c r="W38" s="68">
        <v>1914773.5216659741</v>
      </c>
    </row>
    <row r="39" spans="1:23">
      <c r="A39" s="19" t="s">
        <v>38</v>
      </c>
      <c r="B39" s="67" t="e">
        <f>+'[5]1er Sem coef act'!B39-'[5]1er Sem distribuido'!B39</f>
        <v>#REF!</v>
      </c>
      <c r="C39" s="67" t="e">
        <f>+'[5]1er Sem coef act'!C39-'[5]1er Sem distribuido'!C39</f>
        <v>#REF!</v>
      </c>
      <c r="D39" s="67" t="e">
        <f>+'[5]1er Sem coef act'!D39-'[5]1er Sem distribuido'!D39</f>
        <v>#REF!</v>
      </c>
      <c r="E39" s="67" t="e">
        <f>+'[5]1er Sem coef act'!E39-'[5]1er Sem distribuido'!E39</f>
        <v>#REF!</v>
      </c>
      <c r="F39" s="67" t="e">
        <f>+'[5]1er Sem coef act'!F39-'[5]1er Sem distribuido'!F39</f>
        <v>#REF!</v>
      </c>
      <c r="G39" s="67" t="e">
        <f>+'[5]1er Sem coef act'!G39-'[5]1er Sem distribuido'!G39</f>
        <v>#REF!</v>
      </c>
      <c r="H39" s="67" t="e">
        <f>+'[5]1er Sem coef act'!H39-'[5]1er Sem distribuido'!H39</f>
        <v>#REF!</v>
      </c>
      <c r="I39" s="67" t="e">
        <f>+'[5]1er Sem coef act'!I39-'[5]1er Sem distribuido'!I39</f>
        <v>#REF!</v>
      </c>
      <c r="J39" s="67" t="e">
        <f>+'[5]1er Sem coef act'!J39-'[5]1er Sem distribuido'!J39</f>
        <v>#REF!</v>
      </c>
      <c r="K39" s="68" t="e">
        <f t="shared" si="0"/>
        <v>#REF!</v>
      </c>
      <c r="M39" s="19" t="s">
        <v>38</v>
      </c>
      <c r="N39" s="67">
        <v>0</v>
      </c>
      <c r="O39" s="67">
        <v>0</v>
      </c>
      <c r="P39" s="67">
        <f>(-613472.165705294/6)</f>
        <v>-102245.36095088233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f>(-398.601917372317/6)</f>
        <v>-66.433652895386174</v>
      </c>
      <c r="W39" s="68">
        <v>-613870.76762266643</v>
      </c>
    </row>
    <row r="40" spans="1:23">
      <c r="A40" s="19" t="s">
        <v>39</v>
      </c>
      <c r="B40" s="67" t="e">
        <f>+'[5]1er Sem coef act'!B40-'[5]1er Sem distribuido'!B40</f>
        <v>#REF!</v>
      </c>
      <c r="C40" s="67" t="e">
        <f>+'[5]1er Sem coef act'!C40-'[5]1er Sem distribuido'!C40</f>
        <v>#REF!</v>
      </c>
      <c r="D40" s="67" t="e">
        <f>+'[5]1er Sem coef act'!D40-'[5]1er Sem distribuido'!D40</f>
        <v>#REF!</v>
      </c>
      <c r="E40" s="67" t="e">
        <f>+'[5]1er Sem coef act'!E40-'[5]1er Sem distribuido'!E40</f>
        <v>#REF!</v>
      </c>
      <c r="F40" s="67" t="e">
        <f>+'[5]1er Sem coef act'!F40-'[5]1er Sem distribuido'!F40</f>
        <v>#REF!</v>
      </c>
      <c r="G40" s="67" t="e">
        <f>+'[5]1er Sem coef act'!G40-'[5]1er Sem distribuido'!G40</f>
        <v>#REF!</v>
      </c>
      <c r="H40" s="67" t="e">
        <f>+'[5]1er Sem coef act'!H40-'[5]1er Sem distribuido'!H40</f>
        <v>#REF!</v>
      </c>
      <c r="I40" s="67" t="e">
        <f>+'[5]1er Sem coef act'!I40-'[5]1er Sem distribuido'!I40</f>
        <v>#REF!</v>
      </c>
      <c r="J40" s="67" t="e">
        <f>+'[5]1er Sem coef act'!J40-'[5]1er Sem distribuido'!J40</f>
        <v>#REF!</v>
      </c>
      <c r="K40" s="68" t="e">
        <f t="shared" si="0"/>
        <v>#REF!</v>
      </c>
      <c r="M40" s="19" t="s">
        <v>39</v>
      </c>
      <c r="N40" s="67">
        <v>0</v>
      </c>
      <c r="O40" s="67">
        <v>0</v>
      </c>
      <c r="P40" s="67">
        <v>0</v>
      </c>
      <c r="Q40" s="67">
        <v>0</v>
      </c>
      <c r="R40" s="67">
        <v>0</v>
      </c>
      <c r="S40" s="67">
        <v>0</v>
      </c>
      <c r="T40" s="67">
        <v>0</v>
      </c>
      <c r="U40" s="67">
        <v>0</v>
      </c>
      <c r="V40" s="67">
        <f>(-361341.98141193/6)</f>
        <v>-60223.663568655</v>
      </c>
      <c r="W40" s="68">
        <v>-361341.98141193017</v>
      </c>
    </row>
    <row r="41" spans="1:23">
      <c r="A41" s="19" t="s">
        <v>40</v>
      </c>
      <c r="B41" s="67" t="e">
        <f>+'[5]1er Sem coef act'!B41-'[5]1er Sem distribuido'!B41</f>
        <v>#REF!</v>
      </c>
      <c r="C41" s="67" t="e">
        <f>+'[5]1er Sem coef act'!C41-'[5]1er Sem distribuido'!C41</f>
        <v>#REF!</v>
      </c>
      <c r="D41" s="67" t="e">
        <f>+'[5]1er Sem coef act'!D41-'[5]1er Sem distribuido'!D41</f>
        <v>#REF!</v>
      </c>
      <c r="E41" s="67" t="e">
        <f>+'[5]1er Sem coef act'!E41-'[5]1er Sem distribuido'!E41</f>
        <v>#REF!</v>
      </c>
      <c r="F41" s="67" t="e">
        <f>+'[5]1er Sem coef act'!F41-'[5]1er Sem distribuido'!F41</f>
        <v>#REF!</v>
      </c>
      <c r="G41" s="67" t="e">
        <f>+'[5]1er Sem coef act'!G41-'[5]1er Sem distribuido'!G41</f>
        <v>#REF!</v>
      </c>
      <c r="H41" s="67" t="e">
        <f>+'[5]1er Sem coef act'!H41-'[5]1er Sem distribuido'!H41</f>
        <v>#REF!</v>
      </c>
      <c r="I41" s="67" t="e">
        <f>+'[5]1er Sem coef act'!I41-'[5]1er Sem distribuido'!I41</f>
        <v>#REF!</v>
      </c>
      <c r="J41" s="67" t="e">
        <f>+'[5]1er Sem coef act'!J41-'[5]1er Sem distribuido'!J41</f>
        <v>#REF!</v>
      </c>
      <c r="K41" s="68" t="e">
        <f t="shared" si="0"/>
        <v>#REF!</v>
      </c>
      <c r="M41" s="19" t="s">
        <v>40</v>
      </c>
      <c r="N41" s="67">
        <v>0</v>
      </c>
      <c r="O41" s="67">
        <v>0</v>
      </c>
      <c r="P41" s="67">
        <f>(-200664.199937313/6)</f>
        <v>-33444.033322885502</v>
      </c>
      <c r="Q41" s="67">
        <v>0</v>
      </c>
      <c r="R41" s="67">
        <v>0</v>
      </c>
      <c r="S41" s="67">
        <v>0</v>
      </c>
      <c r="T41" s="67">
        <v>0</v>
      </c>
      <c r="U41" s="67">
        <v>0</v>
      </c>
      <c r="V41" s="67">
        <f>(-35.4534189197657/6)</f>
        <v>-5.9089031532942835</v>
      </c>
      <c r="W41" s="68">
        <v>-200699.65335623262</v>
      </c>
    </row>
    <row r="42" spans="1:23">
      <c r="A42" s="19" t="s">
        <v>41</v>
      </c>
      <c r="B42" s="67" t="e">
        <f>+'[5]1er Sem coef act'!B42-'[5]1er Sem distribuido'!B42</f>
        <v>#REF!</v>
      </c>
      <c r="C42" s="67" t="e">
        <f>+'[5]1er Sem coef act'!C42-'[5]1er Sem distribuido'!C42</f>
        <v>#REF!</v>
      </c>
      <c r="D42" s="67" t="e">
        <f>+'[5]1er Sem coef act'!D42-'[5]1er Sem distribuido'!D42</f>
        <v>#REF!</v>
      </c>
      <c r="E42" s="67" t="e">
        <f>+'[5]1er Sem coef act'!E42-'[5]1er Sem distribuido'!E42</f>
        <v>#REF!</v>
      </c>
      <c r="F42" s="67" t="e">
        <f>+'[5]1er Sem coef act'!F42-'[5]1er Sem distribuido'!F42</f>
        <v>#REF!</v>
      </c>
      <c r="G42" s="67" t="e">
        <f>+'[5]1er Sem coef act'!G42-'[5]1er Sem distribuido'!G42</f>
        <v>#REF!</v>
      </c>
      <c r="H42" s="67" t="e">
        <f>+'[5]1er Sem coef act'!H42-'[5]1er Sem distribuido'!H42</f>
        <v>#REF!</v>
      </c>
      <c r="I42" s="67" t="e">
        <f>+'[5]1er Sem coef act'!I42-'[5]1er Sem distribuido'!I42</f>
        <v>#REF!</v>
      </c>
      <c r="J42" s="67" t="e">
        <f>+'[5]1er Sem coef act'!J42-'[5]1er Sem distribuido'!J42</f>
        <v>#REF!</v>
      </c>
      <c r="K42" s="68" t="e">
        <f t="shared" si="0"/>
        <v>#REF!</v>
      </c>
      <c r="M42" s="19" t="s">
        <v>41</v>
      </c>
      <c r="N42" s="67">
        <v>0</v>
      </c>
      <c r="O42" s="67">
        <v>0</v>
      </c>
      <c r="P42" s="67">
        <f>(803418.503856068/6)</f>
        <v>133903.08397601134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f>(-5803.60305316513/6)</f>
        <v>-967.26717552752177</v>
      </c>
      <c r="W42" s="68">
        <v>797614.90080290299</v>
      </c>
    </row>
    <row r="43" spans="1:23">
      <c r="A43" s="19" t="s">
        <v>218</v>
      </c>
      <c r="B43" s="67" t="e">
        <f>+'[5]1er Sem coef act'!B43-'[5]1er Sem distribuido'!B43</f>
        <v>#REF!</v>
      </c>
      <c r="C43" s="67" t="e">
        <f>+'[5]1er Sem coef act'!C43-'[5]1er Sem distribuido'!C43</f>
        <v>#REF!</v>
      </c>
      <c r="D43" s="67" t="e">
        <f>+'[5]1er Sem coef act'!D43-'[5]1er Sem distribuido'!D43</f>
        <v>#REF!</v>
      </c>
      <c r="E43" s="67" t="e">
        <f>+'[5]1er Sem coef act'!E43-'[5]1er Sem distribuido'!E43</f>
        <v>#REF!</v>
      </c>
      <c r="F43" s="67" t="e">
        <f>+'[5]1er Sem coef act'!F43-'[5]1er Sem distribuido'!F43</f>
        <v>#REF!</v>
      </c>
      <c r="G43" s="67" t="e">
        <f>+'[5]1er Sem coef act'!G43-'[5]1er Sem distribuido'!G43</f>
        <v>#REF!</v>
      </c>
      <c r="H43" s="67" t="e">
        <f>+'[5]1er Sem coef act'!H43-'[5]1er Sem distribuido'!H43</f>
        <v>#REF!</v>
      </c>
      <c r="I43" s="67" t="e">
        <f>+'[5]1er Sem coef act'!I43-'[5]1er Sem distribuido'!I43</f>
        <v>#REF!</v>
      </c>
      <c r="J43" s="67" t="e">
        <f>+'[5]1er Sem coef act'!J43-'[5]1er Sem distribuido'!J43</f>
        <v>#REF!</v>
      </c>
      <c r="K43" s="68" t="e">
        <f t="shared" si="0"/>
        <v>#REF!</v>
      </c>
      <c r="M43" s="19" t="s">
        <v>218</v>
      </c>
      <c r="N43" s="67">
        <v>0</v>
      </c>
      <c r="O43" s="67">
        <v>0</v>
      </c>
      <c r="P43" s="67">
        <f>(2509002.63194255/6)</f>
        <v>418167.10532375838</v>
      </c>
      <c r="Q43" s="67">
        <v>0</v>
      </c>
      <c r="R43" s="67">
        <v>0</v>
      </c>
      <c r="S43" s="67">
        <v>0</v>
      </c>
      <c r="T43" s="67">
        <v>0</v>
      </c>
      <c r="U43" s="67">
        <v>0</v>
      </c>
      <c r="V43" s="67">
        <f>(873.098942033044/6)</f>
        <v>145.51649033884067</v>
      </c>
      <c r="W43" s="68">
        <v>2509875.7308845874</v>
      </c>
    </row>
    <row r="44" spans="1:23">
      <c r="A44" s="19" t="s">
        <v>43</v>
      </c>
      <c r="B44" s="67" t="e">
        <f>+'[5]1er Sem coef act'!B44-'[5]1er Sem distribuido'!B44</f>
        <v>#REF!</v>
      </c>
      <c r="C44" s="67" t="e">
        <f>+'[5]1er Sem coef act'!C44-'[5]1er Sem distribuido'!C44</f>
        <v>#REF!</v>
      </c>
      <c r="D44" s="67" t="e">
        <f>+'[5]1er Sem coef act'!D44-'[5]1er Sem distribuido'!D44</f>
        <v>#REF!</v>
      </c>
      <c r="E44" s="67" t="e">
        <f>+'[5]1er Sem coef act'!E44-'[5]1er Sem distribuido'!E44</f>
        <v>#REF!</v>
      </c>
      <c r="F44" s="67" t="e">
        <f>+'[5]1er Sem coef act'!F44-'[5]1er Sem distribuido'!F44</f>
        <v>#REF!</v>
      </c>
      <c r="G44" s="67" t="e">
        <f>+'[5]1er Sem coef act'!G44-'[5]1er Sem distribuido'!G44</f>
        <v>#REF!</v>
      </c>
      <c r="H44" s="67" t="e">
        <f>+'[5]1er Sem coef act'!H44-'[5]1er Sem distribuido'!H44</f>
        <v>#REF!</v>
      </c>
      <c r="I44" s="67" t="e">
        <f>+'[5]1er Sem coef act'!I44-'[5]1er Sem distribuido'!I44</f>
        <v>#REF!</v>
      </c>
      <c r="J44" s="67" t="e">
        <f>+'[5]1er Sem coef act'!J44-'[5]1er Sem distribuido'!J44</f>
        <v>#REF!</v>
      </c>
      <c r="K44" s="68" t="e">
        <f t="shared" si="0"/>
        <v>#REF!</v>
      </c>
      <c r="M44" s="19" t="s">
        <v>43</v>
      </c>
      <c r="N44" s="67">
        <v>0</v>
      </c>
      <c r="O44" s="67">
        <v>0</v>
      </c>
      <c r="P44" s="67">
        <f>(-1901827.09729713/6)</f>
        <v>-316971.18288285501</v>
      </c>
      <c r="Q44" s="67">
        <v>0</v>
      </c>
      <c r="R44" s="67">
        <v>0</v>
      </c>
      <c r="S44" s="67">
        <v>0</v>
      </c>
      <c r="T44" s="67">
        <v>0</v>
      </c>
      <c r="U44" s="67">
        <v>0</v>
      </c>
      <c r="V44" s="67">
        <f>(-137.213281752411/6)</f>
        <v>-22.8688802920685</v>
      </c>
      <c r="W44" s="68">
        <v>-1901964.3105788801</v>
      </c>
    </row>
    <row r="45" spans="1:23">
      <c r="A45" s="19" t="s">
        <v>44</v>
      </c>
      <c r="B45" s="67" t="e">
        <f>+'[5]1er Sem coef act'!B45-'[5]1er Sem distribuido'!B45</f>
        <v>#REF!</v>
      </c>
      <c r="C45" s="67" t="e">
        <f>+'[5]1er Sem coef act'!C45-'[5]1er Sem distribuido'!C45</f>
        <v>#REF!</v>
      </c>
      <c r="D45" s="67" t="e">
        <f>+'[5]1er Sem coef act'!D45-'[5]1er Sem distribuido'!D45</f>
        <v>#REF!</v>
      </c>
      <c r="E45" s="67" t="e">
        <f>+'[5]1er Sem coef act'!E45-'[5]1er Sem distribuido'!E45</f>
        <v>#REF!</v>
      </c>
      <c r="F45" s="67" t="e">
        <f>+'[5]1er Sem coef act'!F45-'[5]1er Sem distribuido'!F45</f>
        <v>#REF!</v>
      </c>
      <c r="G45" s="67" t="e">
        <f>+'[5]1er Sem coef act'!G45-'[5]1er Sem distribuido'!G45</f>
        <v>#REF!</v>
      </c>
      <c r="H45" s="67" t="e">
        <f>+'[5]1er Sem coef act'!H45-'[5]1er Sem distribuido'!H45</f>
        <v>#REF!</v>
      </c>
      <c r="I45" s="67" t="e">
        <f>+'[5]1er Sem coef act'!I45-'[5]1er Sem distribuido'!I45</f>
        <v>#REF!</v>
      </c>
      <c r="J45" s="67" t="e">
        <f>+'[5]1er Sem coef act'!J45-'[5]1er Sem distribuido'!J45</f>
        <v>#REF!</v>
      </c>
      <c r="K45" s="68" t="e">
        <f t="shared" si="0"/>
        <v>#REF!</v>
      </c>
      <c r="M45" s="19" t="s">
        <v>44</v>
      </c>
      <c r="N45" s="67">
        <v>0</v>
      </c>
      <c r="O45" s="67">
        <v>0</v>
      </c>
      <c r="P45" s="67">
        <f>(2322730.41948619/6)</f>
        <v>387121.7365810317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f>(18980.0151635638/6)</f>
        <v>3163.3358605939666</v>
      </c>
      <c r="W45" s="68">
        <v>2341710.4346497571</v>
      </c>
    </row>
    <row r="46" spans="1:23">
      <c r="A46" s="19" t="s">
        <v>45</v>
      </c>
      <c r="B46" s="67" t="e">
        <f>+'[5]1er Sem coef act'!B46-'[5]1er Sem distribuido'!B46</f>
        <v>#REF!</v>
      </c>
      <c r="C46" s="67" t="e">
        <f>+'[5]1er Sem coef act'!C46-'[5]1er Sem distribuido'!C46</f>
        <v>#REF!</v>
      </c>
      <c r="D46" s="67" t="e">
        <f>+'[5]1er Sem coef act'!D46-'[5]1er Sem distribuido'!D46</f>
        <v>#REF!</v>
      </c>
      <c r="E46" s="67" t="e">
        <f>+'[5]1er Sem coef act'!E46-'[5]1er Sem distribuido'!E46</f>
        <v>#REF!</v>
      </c>
      <c r="F46" s="67" t="e">
        <f>+'[5]1er Sem coef act'!F46-'[5]1er Sem distribuido'!F46</f>
        <v>#REF!</v>
      </c>
      <c r="G46" s="67" t="e">
        <f>+'[5]1er Sem coef act'!G46-'[5]1er Sem distribuido'!G46</f>
        <v>#REF!</v>
      </c>
      <c r="H46" s="67" t="e">
        <f>+'[5]1er Sem coef act'!H46-'[5]1er Sem distribuido'!H46</f>
        <v>#REF!</v>
      </c>
      <c r="I46" s="67" t="e">
        <f>+'[5]1er Sem coef act'!I46-'[5]1er Sem distribuido'!I46</f>
        <v>#REF!</v>
      </c>
      <c r="J46" s="67" t="e">
        <f>+'[5]1er Sem coef act'!J46-'[5]1er Sem distribuido'!J46</f>
        <v>#REF!</v>
      </c>
      <c r="K46" s="68" t="e">
        <f t="shared" si="0"/>
        <v>#REF!</v>
      </c>
      <c r="M46" s="19" t="s">
        <v>45</v>
      </c>
      <c r="N46" s="67">
        <v>0</v>
      </c>
      <c r="O46" s="67">
        <v>0</v>
      </c>
      <c r="P46" s="67">
        <f>(491765.908426725/6)</f>
        <v>81960.984737787498</v>
      </c>
      <c r="Q46" s="67">
        <v>0</v>
      </c>
      <c r="R46" s="67">
        <v>0</v>
      </c>
      <c r="S46" s="67">
        <v>0</v>
      </c>
      <c r="T46" s="67">
        <v>0</v>
      </c>
      <c r="U46" s="67">
        <v>0</v>
      </c>
      <c r="V46" s="67">
        <f>(1297.68732325243/6)</f>
        <v>216.28122054207165</v>
      </c>
      <c r="W46" s="68">
        <v>493063.59574997704</v>
      </c>
    </row>
    <row r="47" spans="1:23">
      <c r="A47" s="19" t="s">
        <v>46</v>
      </c>
      <c r="B47" s="67" t="e">
        <f>+'[5]1er Sem coef act'!B47-'[5]1er Sem distribuido'!B47</f>
        <v>#REF!</v>
      </c>
      <c r="C47" s="67" t="e">
        <f>+'[5]1er Sem coef act'!C47-'[5]1er Sem distribuido'!C47</f>
        <v>#REF!</v>
      </c>
      <c r="D47" s="67" t="e">
        <f>+'[5]1er Sem coef act'!D47-'[5]1er Sem distribuido'!D47</f>
        <v>#REF!</v>
      </c>
      <c r="E47" s="67" t="e">
        <f>+'[5]1er Sem coef act'!E47-'[5]1er Sem distribuido'!E47</f>
        <v>#REF!</v>
      </c>
      <c r="F47" s="67" t="e">
        <f>+'[5]1er Sem coef act'!F47-'[5]1er Sem distribuido'!F47</f>
        <v>#REF!</v>
      </c>
      <c r="G47" s="67" t="e">
        <f>+'[5]1er Sem coef act'!G47-'[5]1er Sem distribuido'!G47</f>
        <v>#REF!</v>
      </c>
      <c r="H47" s="67" t="e">
        <f>+'[5]1er Sem coef act'!H47-'[5]1er Sem distribuido'!H47</f>
        <v>#REF!</v>
      </c>
      <c r="I47" s="67" t="e">
        <f>+'[5]1er Sem coef act'!I47-'[5]1er Sem distribuido'!I47</f>
        <v>#REF!</v>
      </c>
      <c r="J47" s="67" t="e">
        <f>+'[5]1er Sem coef act'!J47-'[5]1er Sem distribuido'!J47</f>
        <v>#REF!</v>
      </c>
      <c r="K47" s="68" t="e">
        <f t="shared" si="0"/>
        <v>#REF!</v>
      </c>
      <c r="M47" s="19" t="s">
        <v>46</v>
      </c>
      <c r="N47" s="67">
        <v>0</v>
      </c>
      <c r="O47" s="67">
        <v>0</v>
      </c>
      <c r="P47" s="67">
        <f>(-966795.817821407/6)</f>
        <v>-161132.63630356782</v>
      </c>
      <c r="Q47" s="67">
        <v>0</v>
      </c>
      <c r="R47" s="67">
        <v>0</v>
      </c>
      <c r="S47" s="67">
        <v>0</v>
      </c>
      <c r="T47" s="67">
        <v>0</v>
      </c>
      <c r="U47" s="67">
        <v>0</v>
      </c>
      <c r="V47" s="67">
        <f>(-84719.1065289183/6)</f>
        <v>-14119.851088153051</v>
      </c>
      <c r="W47" s="68">
        <v>-1051514.924350325</v>
      </c>
    </row>
    <row r="48" spans="1:23">
      <c r="A48" s="19" t="s">
        <v>47</v>
      </c>
      <c r="B48" s="67" t="e">
        <f>+'[5]1er Sem coef act'!B48-'[5]1er Sem distribuido'!B48</f>
        <v>#REF!</v>
      </c>
      <c r="C48" s="67" t="e">
        <f>+'[5]1er Sem coef act'!C48-'[5]1er Sem distribuido'!C48</f>
        <v>#REF!</v>
      </c>
      <c r="D48" s="67" t="e">
        <f>+'[5]1er Sem coef act'!D48-'[5]1er Sem distribuido'!D48</f>
        <v>#REF!</v>
      </c>
      <c r="E48" s="67" t="e">
        <f>+'[5]1er Sem coef act'!E48-'[5]1er Sem distribuido'!E48</f>
        <v>#REF!</v>
      </c>
      <c r="F48" s="67" t="e">
        <f>+'[5]1er Sem coef act'!F48-'[5]1er Sem distribuido'!F48</f>
        <v>#REF!</v>
      </c>
      <c r="G48" s="67" t="e">
        <f>+'[5]1er Sem coef act'!G48-'[5]1er Sem distribuido'!G48</f>
        <v>#REF!</v>
      </c>
      <c r="H48" s="67" t="e">
        <f>+'[5]1er Sem coef act'!H48-'[5]1er Sem distribuido'!H48</f>
        <v>#REF!</v>
      </c>
      <c r="I48" s="67" t="e">
        <f>+'[5]1er Sem coef act'!I48-'[5]1er Sem distribuido'!I48</f>
        <v>#REF!</v>
      </c>
      <c r="J48" s="67" t="e">
        <f>+'[5]1er Sem coef act'!J48-'[5]1er Sem distribuido'!J48</f>
        <v>#REF!</v>
      </c>
      <c r="K48" s="68" t="e">
        <f t="shared" si="0"/>
        <v>#REF!</v>
      </c>
      <c r="M48" s="19" t="s">
        <v>47</v>
      </c>
      <c r="N48" s="67">
        <v>0</v>
      </c>
      <c r="O48" s="67">
        <v>0</v>
      </c>
      <c r="P48" s="67">
        <f>(-1175041.61003996/6)</f>
        <v>-195840.26833999332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f>(-143570.494921874/6)</f>
        <v>-23928.415820312333</v>
      </c>
      <c r="W48" s="68">
        <v>-1318612.1049618311</v>
      </c>
    </row>
    <row r="49" spans="1:23">
      <c r="A49" s="19" t="s">
        <v>48</v>
      </c>
      <c r="B49" s="67" t="e">
        <f>+'[5]1er Sem coef act'!B49-'[5]1er Sem distribuido'!B49</f>
        <v>#REF!</v>
      </c>
      <c r="C49" s="67" t="e">
        <f>+'[5]1er Sem coef act'!C49-'[5]1er Sem distribuido'!C49</f>
        <v>#REF!</v>
      </c>
      <c r="D49" s="67" t="e">
        <f>+'[5]1er Sem coef act'!D49-'[5]1er Sem distribuido'!D49</f>
        <v>#REF!</v>
      </c>
      <c r="E49" s="67" t="e">
        <f>+'[5]1er Sem coef act'!E49-'[5]1er Sem distribuido'!E49</f>
        <v>#REF!</v>
      </c>
      <c r="F49" s="67" t="e">
        <f>+'[5]1er Sem coef act'!F49-'[5]1er Sem distribuido'!F49</f>
        <v>#REF!</v>
      </c>
      <c r="G49" s="67" t="e">
        <f>+'[5]1er Sem coef act'!G49-'[5]1er Sem distribuido'!G49</f>
        <v>#REF!</v>
      </c>
      <c r="H49" s="67" t="e">
        <f>+'[5]1er Sem coef act'!H49-'[5]1er Sem distribuido'!H49</f>
        <v>#REF!</v>
      </c>
      <c r="I49" s="67" t="e">
        <f>+'[5]1er Sem coef act'!I49-'[5]1er Sem distribuido'!I49</f>
        <v>#REF!</v>
      </c>
      <c r="J49" s="67" t="e">
        <f>+'[5]1er Sem coef act'!J49-'[5]1er Sem distribuido'!J49</f>
        <v>#REF!</v>
      </c>
      <c r="K49" s="68" t="e">
        <f t="shared" si="0"/>
        <v>#REF!</v>
      </c>
      <c r="M49" s="19" t="s">
        <v>48</v>
      </c>
      <c r="N49" s="67">
        <v>0</v>
      </c>
      <c r="O49" s="67">
        <v>0</v>
      </c>
      <c r="P49" s="67">
        <f>(63467.0501398183/6)</f>
        <v>10577.841689969717</v>
      </c>
      <c r="Q49" s="67">
        <v>0</v>
      </c>
      <c r="R49" s="67">
        <v>0</v>
      </c>
      <c r="S49" s="67">
        <v>0</v>
      </c>
      <c r="T49" s="67">
        <v>0</v>
      </c>
      <c r="U49" s="67">
        <v>0</v>
      </c>
      <c r="V49" s="67">
        <f>(33455.106748864/6)</f>
        <v>5575.8511248106661</v>
      </c>
      <c r="W49" s="68">
        <v>96922.156888682395</v>
      </c>
    </row>
    <row r="50" spans="1:23">
      <c r="A50" s="19" t="s">
        <v>49</v>
      </c>
      <c r="B50" s="67" t="e">
        <f>+'[5]1er Sem coef act'!B50-'[5]1er Sem distribuido'!B50</f>
        <v>#REF!</v>
      </c>
      <c r="C50" s="67" t="e">
        <f>+'[5]1er Sem coef act'!C50-'[5]1er Sem distribuido'!C50</f>
        <v>#REF!</v>
      </c>
      <c r="D50" s="67" t="e">
        <f>+'[5]1er Sem coef act'!D50-'[5]1er Sem distribuido'!D50</f>
        <v>#REF!</v>
      </c>
      <c r="E50" s="67" t="e">
        <f>+'[5]1er Sem coef act'!E50-'[5]1er Sem distribuido'!E50</f>
        <v>#REF!</v>
      </c>
      <c r="F50" s="67" t="e">
        <f>+'[5]1er Sem coef act'!F50-'[5]1er Sem distribuido'!F50</f>
        <v>#REF!</v>
      </c>
      <c r="G50" s="67" t="e">
        <f>+'[5]1er Sem coef act'!G50-'[5]1er Sem distribuido'!G50</f>
        <v>#REF!</v>
      </c>
      <c r="H50" s="67" t="e">
        <f>+'[5]1er Sem coef act'!H50-'[5]1er Sem distribuido'!H50</f>
        <v>#REF!</v>
      </c>
      <c r="I50" s="67" t="e">
        <f>+'[5]1er Sem coef act'!I50-'[5]1er Sem distribuido'!I50</f>
        <v>#REF!</v>
      </c>
      <c r="J50" s="67" t="e">
        <f>+'[5]1er Sem coef act'!J50-'[5]1er Sem distribuido'!J50</f>
        <v>#REF!</v>
      </c>
      <c r="K50" s="68" t="e">
        <f t="shared" si="0"/>
        <v>#REF!</v>
      </c>
      <c r="M50" s="19" t="s">
        <v>49</v>
      </c>
      <c r="N50" s="67">
        <v>1.1175870895385742E-7</v>
      </c>
      <c r="O50" s="67">
        <v>1.4901161193847656E-8</v>
      </c>
      <c r="P50" s="67">
        <f>(159662.222888435/6)</f>
        <v>26610.370481405833</v>
      </c>
      <c r="Q50" s="67">
        <v>3.0267983675003052E-9</v>
      </c>
      <c r="R50" s="67">
        <v>5.5879354476928711E-9</v>
      </c>
      <c r="S50" s="67">
        <v>2.9103830456733704E-10</v>
      </c>
      <c r="T50" s="67">
        <v>2.6775524020195007E-9</v>
      </c>
      <c r="U50" s="67">
        <v>6.6938810050487518E-10</v>
      </c>
      <c r="V50" s="67">
        <f>(63420.2308577394/6)</f>
        <v>10570.038476289899</v>
      </c>
      <c r="W50" s="68">
        <v>223082.45374631314</v>
      </c>
    </row>
    <row r="51" spans="1:23">
      <c r="A51" s="19" t="s">
        <v>50</v>
      </c>
      <c r="B51" s="67" t="e">
        <f>+'[5]1er Sem coef act'!B51-'[5]1er Sem distribuido'!B51</f>
        <v>#REF!</v>
      </c>
      <c r="C51" s="67" t="e">
        <f>+'[5]1er Sem coef act'!C51-'[5]1er Sem distribuido'!C51</f>
        <v>#REF!</v>
      </c>
      <c r="D51" s="67" t="e">
        <f>+'[5]1er Sem coef act'!D51-'[5]1er Sem distribuido'!D51</f>
        <v>#REF!</v>
      </c>
      <c r="E51" s="67" t="e">
        <f>+'[5]1er Sem coef act'!E51-'[5]1er Sem distribuido'!E51</f>
        <v>#REF!</v>
      </c>
      <c r="F51" s="67" t="e">
        <f>+'[5]1er Sem coef act'!F51-'[5]1er Sem distribuido'!F51</f>
        <v>#REF!</v>
      </c>
      <c r="G51" s="67" t="e">
        <f>+'[5]1er Sem coef act'!G51-'[5]1er Sem distribuido'!G51</f>
        <v>#REF!</v>
      </c>
      <c r="H51" s="67" t="e">
        <f>+'[5]1er Sem coef act'!H51-'[5]1er Sem distribuido'!H51</f>
        <v>#REF!</v>
      </c>
      <c r="I51" s="67" t="e">
        <f>+'[5]1er Sem coef act'!I51-'[5]1er Sem distribuido'!I51</f>
        <v>#REF!</v>
      </c>
      <c r="J51" s="67" t="e">
        <f>+'[5]1er Sem coef act'!J51-'[5]1er Sem distribuido'!J51</f>
        <v>#REF!</v>
      </c>
      <c r="K51" s="68" t="e">
        <f t="shared" si="0"/>
        <v>#REF!</v>
      </c>
      <c r="M51" s="19" t="s">
        <v>50</v>
      </c>
      <c r="N51" s="67">
        <v>0</v>
      </c>
      <c r="O51" s="67">
        <v>0</v>
      </c>
      <c r="P51" s="67">
        <f>(1307488.81273855/6)</f>
        <v>217914.80212309165</v>
      </c>
      <c r="Q51" s="67">
        <v>0</v>
      </c>
      <c r="R51" s="67">
        <v>0</v>
      </c>
      <c r="S51" s="67">
        <v>0</v>
      </c>
      <c r="T51" s="67">
        <v>0</v>
      </c>
      <c r="U51" s="67">
        <v>0</v>
      </c>
      <c r="V51" s="67">
        <f>(381.824477292466/6)</f>
        <v>63.637412882077662</v>
      </c>
      <c r="W51" s="68">
        <v>1307870.6372158432</v>
      </c>
    </row>
    <row r="52" spans="1:23" ht="13.5" thickBot="1">
      <c r="A52" s="19" t="s">
        <v>51</v>
      </c>
      <c r="B52" s="67" t="e">
        <f>+'[5]1er Sem coef act'!B52-'[5]1er Sem distribuido'!B52</f>
        <v>#REF!</v>
      </c>
      <c r="C52" s="67" t="e">
        <f>+'[5]1er Sem coef act'!C52-'[5]1er Sem distribuido'!C52</f>
        <v>#REF!</v>
      </c>
      <c r="D52" s="67" t="e">
        <f>+'[5]1er Sem coef act'!D52-'[5]1er Sem distribuido'!D52</f>
        <v>#REF!</v>
      </c>
      <c r="E52" s="67" t="e">
        <f>+'[5]1er Sem coef act'!E52-'[5]1er Sem distribuido'!E52</f>
        <v>#REF!</v>
      </c>
      <c r="F52" s="67" t="e">
        <f>+'[5]1er Sem coef act'!F52-'[5]1er Sem distribuido'!F52</f>
        <v>#REF!</v>
      </c>
      <c r="G52" s="67" t="e">
        <f>+'[5]1er Sem coef act'!G52-'[5]1er Sem distribuido'!G52</f>
        <v>#REF!</v>
      </c>
      <c r="H52" s="67" t="e">
        <f>+'[5]1er Sem coef act'!H52-'[5]1er Sem distribuido'!H52</f>
        <v>#REF!</v>
      </c>
      <c r="I52" s="67" t="e">
        <f>+'[5]1er Sem coef act'!I52-'[5]1er Sem distribuido'!I52</f>
        <v>#REF!</v>
      </c>
      <c r="J52" s="67" t="e">
        <f>+'[5]1er Sem coef act'!J52-'[5]1er Sem distribuido'!J52</f>
        <v>#REF!</v>
      </c>
      <c r="K52" s="68" t="e">
        <f t="shared" si="0"/>
        <v>#REF!</v>
      </c>
      <c r="M52" s="19" t="s">
        <v>51</v>
      </c>
      <c r="N52" s="67">
        <v>0</v>
      </c>
      <c r="O52" s="67">
        <v>0</v>
      </c>
      <c r="P52" s="67">
        <f>(1582041.2921192/6)</f>
        <v>263673.54868653335</v>
      </c>
      <c r="Q52" s="67">
        <v>0</v>
      </c>
      <c r="R52" s="67">
        <v>0</v>
      </c>
      <c r="S52" s="67">
        <v>0</v>
      </c>
      <c r="T52" s="67">
        <v>0</v>
      </c>
      <c r="U52" s="67">
        <v>0</v>
      </c>
      <c r="V52" s="67">
        <f>(438.447852033176/6)</f>
        <v>73.074642005529327</v>
      </c>
      <c r="W52" s="68">
        <v>1582479.7399712307</v>
      </c>
    </row>
    <row r="53" spans="1:23" ht="14.25" thickTop="1" thickBot="1">
      <c r="A53" s="20" t="s">
        <v>52</v>
      </c>
      <c r="B53" s="69" t="e">
        <f t="shared" ref="B53:E53" si="1">SUM(B2:B52)</f>
        <v>#REF!</v>
      </c>
      <c r="C53" s="69" t="e">
        <f t="shared" si="1"/>
        <v>#REF!</v>
      </c>
      <c r="D53" s="69" t="e">
        <f t="shared" si="1"/>
        <v>#REF!</v>
      </c>
      <c r="E53" s="69" t="e">
        <f t="shared" si="1"/>
        <v>#REF!</v>
      </c>
      <c r="F53" s="69" t="e">
        <f>SUM(F2:F52)</f>
        <v>#REF!</v>
      </c>
      <c r="G53" s="69" t="e">
        <f t="shared" ref="G53:K53" si="2">SUM(G2:G52)</f>
        <v>#REF!</v>
      </c>
      <c r="H53" s="69" t="e">
        <f t="shared" si="2"/>
        <v>#REF!</v>
      </c>
      <c r="I53" s="69" t="e">
        <f t="shared" si="2"/>
        <v>#REF!</v>
      </c>
      <c r="J53" s="69" t="e">
        <f t="shared" si="2"/>
        <v>#REF!</v>
      </c>
      <c r="K53" s="70" t="e">
        <f t="shared" si="2"/>
        <v>#REF!</v>
      </c>
      <c r="M53" s="20" t="s">
        <v>52</v>
      </c>
      <c r="N53" s="69">
        <f t="shared" ref="N53:Q53" si="3">SUM(N2:N52)</f>
        <v>6.4820051193237305E-7</v>
      </c>
      <c r="O53" s="69">
        <f t="shared" si="3"/>
        <v>9.9185854196548462E-8</v>
      </c>
      <c r="P53" s="69">
        <f t="shared" si="3"/>
        <v>-6.8685039877891541E-9</v>
      </c>
      <c r="Q53" s="69">
        <f t="shared" si="3"/>
        <v>2.380693331360817E-8</v>
      </c>
      <c r="R53" s="69">
        <f>SUM(R2:R52)</f>
        <v>3.5041011869907379E-8</v>
      </c>
      <c r="S53" s="69">
        <f t="shared" ref="S53:W53" si="4">SUM(S2:S52)</f>
        <v>1.8480932340025902E-9</v>
      </c>
      <c r="T53" s="69">
        <f t="shared" si="4"/>
        <v>1.5978002920746803E-8</v>
      </c>
      <c r="U53" s="69">
        <f t="shared" si="4"/>
        <v>4.1036400943994522E-9</v>
      </c>
      <c r="V53" s="69">
        <f t="shared" si="4"/>
        <v>1.697671336842177E-9</v>
      </c>
      <c r="W53" s="70">
        <f t="shared" si="4"/>
        <v>8.0349855124950409E-7</v>
      </c>
    </row>
    <row r="54" spans="1:23" ht="13.5" thickTop="1"/>
  </sheetData>
  <printOptions horizontalCentered="1"/>
  <pageMargins left="0.39370078740157483" right="0.39370078740157483" top="0.74803149606299213" bottom="0.15748031496062992" header="0.15748031496062992" footer="0.15748031496062992"/>
  <pageSetup scale="75" orientation="landscape" r:id="rId1"/>
  <headerFooter alignWithMargins="0">
    <oddHeader>&amp;LAnexo IV&amp;C
DIFERENCIAS DE PARTICIPACIONES CALCULADAS EN EL PRIMER SEMESTRE
CON EL COEFICIENTE PRELIMINAR Vs PARTICIPACIONES CALCULADAS DEL PRIMER SEMESTRE CON EL COEFICIENTE ACUTALIZADO 
SALDOS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11</vt:i4>
      </vt:variant>
    </vt:vector>
  </HeadingPairs>
  <TitlesOfParts>
    <vt:vector size="25" baseType="lpstr">
      <vt:lpstr>PART MES</vt:lpstr>
      <vt:lpstr>DIST MES ENERO</vt:lpstr>
      <vt:lpstr>CENSO POB 2020</vt:lpstr>
      <vt:lpstr>TERRITORIO INEGI 2021</vt:lpstr>
      <vt:lpstr>COEF Art 14 F I </vt:lpstr>
      <vt:lpstr>CALCULO GARANTIA</vt:lpstr>
      <vt:lpstr>PART PEF2022 </vt:lpstr>
      <vt:lpstr>COEF Art 14 F II</vt:lpstr>
      <vt:lpstr>Art.14 Frac.III</vt:lpstr>
      <vt:lpstr>ISAI</vt:lpstr>
      <vt:lpstr>ISR ENERO </vt:lpstr>
      <vt:lpstr>Ajuste 2021</vt:lpstr>
      <vt:lpstr>ISR_Nóm_2021</vt:lpstr>
      <vt:lpstr>Ajuste Semestral </vt:lpstr>
      <vt:lpstr>'Ajuste Semestral '!Área_de_impresión</vt:lpstr>
      <vt:lpstr>'Art.14 Frac.III'!Área_de_impresión</vt:lpstr>
      <vt:lpstr>'CALCULO GARANTIA'!Área_de_impresión</vt:lpstr>
      <vt:lpstr>'COEF Art 14 F I '!Área_de_impresión</vt:lpstr>
      <vt:lpstr>'COEF Art 14 F II'!Área_de_impresión</vt:lpstr>
      <vt:lpstr>'DIST MES ENERO'!Área_de_impresión</vt:lpstr>
      <vt:lpstr>ISAI!Área_de_impresión</vt:lpstr>
      <vt:lpstr>'PART MES'!Área_de_impresión</vt:lpstr>
      <vt:lpstr>'PART PEF2022 '!Área_de_impresión</vt:lpstr>
      <vt:lpstr>'COEF Art 14 F I '!Títulos_a_imprimir</vt:lpstr>
      <vt:lpstr>'DIST MES ENERO'!Títulos_a_imprimir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tesoreria</dc:creator>
  <cp:lastModifiedBy>INAP-QA</cp:lastModifiedBy>
  <cp:lastPrinted>2022-01-31T21:37:01Z</cp:lastPrinted>
  <dcterms:created xsi:type="dcterms:W3CDTF">2009-12-17T23:31:03Z</dcterms:created>
  <dcterms:modified xsi:type="dcterms:W3CDTF">2022-12-12T16:33:00Z</dcterms:modified>
</cp:coreProperties>
</file>