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ftge-pc777205\Monica Eq 3\2022\ALFREDO VITELA\"/>
    </mc:Choice>
  </mc:AlternateContent>
  <bookViews>
    <workbookView xWindow="0" yWindow="0" windowWidth="28800" windowHeight="12135" activeTab="3"/>
  </bookViews>
  <sheets>
    <sheet name="PRESUPUESTO AJUSTADO" sheetId="2" r:id="rId1"/>
    <sheet name="Hoja1" sheetId="1" r:id="rId2"/>
    <sheet name="MOVIMIENTOS" sheetId="3" r:id="rId3"/>
    <sheet name="PRESUPUESTO REAL 2022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6" l="1"/>
  <c r="D3" i="6" l="1"/>
  <c r="K44" i="6" l="1"/>
  <c r="K32" i="6"/>
  <c r="K17" i="6" l="1"/>
  <c r="K4" i="6" l="1"/>
  <c r="K3" i="6" l="1"/>
  <c r="E23" i="6"/>
  <c r="F23" i="6"/>
  <c r="G23" i="6"/>
  <c r="H23" i="6"/>
  <c r="I23" i="6"/>
  <c r="K23" i="6"/>
  <c r="L23" i="6"/>
  <c r="M23" i="6"/>
  <c r="N23" i="6"/>
  <c r="O23" i="6"/>
  <c r="D23" i="6"/>
  <c r="O50" i="6" l="1"/>
  <c r="N50" i="6"/>
  <c r="M50" i="6"/>
  <c r="L50" i="6"/>
  <c r="K50" i="6"/>
  <c r="I50" i="6"/>
  <c r="H50" i="6"/>
  <c r="G50" i="6"/>
  <c r="F50" i="6"/>
  <c r="E50" i="6"/>
  <c r="D50" i="6"/>
  <c r="J45" i="6"/>
  <c r="J43" i="6"/>
  <c r="K31" i="6"/>
  <c r="J31" i="6"/>
  <c r="D31" i="6"/>
  <c r="D38" i="6" s="1"/>
  <c r="D52" i="6" l="1"/>
  <c r="E37" i="6" s="1"/>
  <c r="J50" i="6"/>
  <c r="C31" i="6"/>
  <c r="C38" i="6" s="1"/>
  <c r="E38" i="6" l="1"/>
  <c r="E52" i="6" s="1"/>
  <c r="F37" i="6" s="1"/>
  <c r="F38" i="6" s="1"/>
  <c r="F52" i="6" s="1"/>
  <c r="G37" i="6" s="1"/>
  <c r="G38" i="6" l="1"/>
  <c r="G52" i="6" s="1"/>
  <c r="H37" i="6" s="1"/>
  <c r="H38" i="6" s="1"/>
  <c r="H52" i="6" s="1"/>
  <c r="I37" i="6" s="1"/>
  <c r="I38" i="6" s="1"/>
  <c r="J16" i="6"/>
  <c r="I52" i="6" l="1"/>
  <c r="J37" i="6" s="1"/>
  <c r="J38" i="6" s="1"/>
  <c r="J18" i="6"/>
  <c r="J23" i="6" s="1"/>
  <c r="J52" i="6" l="1"/>
  <c r="K37" i="6" s="1"/>
  <c r="J3" i="6"/>
  <c r="K38" i="6" l="1"/>
  <c r="K52" i="6" s="1"/>
  <c r="L37" i="6" s="1"/>
  <c r="L38" i="6" s="1"/>
  <c r="L52" i="6" s="1"/>
  <c r="M37" i="6" s="1"/>
  <c r="M38" i="6" s="1"/>
  <c r="D11" i="6"/>
  <c r="M52" i="6" l="1"/>
  <c r="N37" i="6" s="1"/>
  <c r="N38" i="6" s="1"/>
  <c r="N52" i="6" l="1"/>
  <c r="O37" i="6" s="1"/>
  <c r="O38" i="6" s="1"/>
  <c r="D25" i="6"/>
  <c r="E10" i="6" l="1"/>
  <c r="E11" i="6" s="1"/>
  <c r="C3" i="6"/>
  <c r="E25" i="6" l="1"/>
  <c r="F10" i="6" s="1"/>
  <c r="O52" i="6"/>
  <c r="F11" i="6" l="1"/>
  <c r="F25" i="6" s="1"/>
  <c r="G10" i="6" s="1"/>
  <c r="G11" i="6" s="1"/>
  <c r="G25" i="6" s="1"/>
  <c r="H10" i="6" s="1"/>
  <c r="H11" i="6" s="1"/>
  <c r="H25" i="6" l="1"/>
  <c r="I10" i="6" s="1"/>
  <c r="I11" i="6" s="1"/>
  <c r="I25" i="6" l="1"/>
  <c r="J10" i="6" s="1"/>
  <c r="J11" i="6" s="1"/>
  <c r="I13" i="2"/>
  <c r="I17" i="2"/>
  <c r="H3" i="2"/>
  <c r="F19" i="2"/>
  <c r="G13" i="2"/>
  <c r="C3" i="2"/>
  <c r="I3" i="2"/>
  <c r="G3" i="2"/>
  <c r="G5" i="3"/>
  <c r="F5" i="3"/>
  <c r="E5" i="3"/>
  <c r="D5" i="3"/>
  <c r="F25" i="3"/>
  <c r="I17" i="3"/>
  <c r="H17" i="3"/>
  <c r="G17" i="3"/>
  <c r="F17" i="3"/>
  <c r="E17" i="3"/>
  <c r="D17" i="3"/>
  <c r="I3" i="3"/>
  <c r="G3" i="3"/>
  <c r="D3" i="3"/>
  <c r="D7" i="3" s="1"/>
  <c r="D19" i="3" s="1"/>
  <c r="E6" i="3" s="1"/>
  <c r="E7" i="3" s="1"/>
  <c r="E19" i="3" s="1"/>
  <c r="F6" i="3" s="1"/>
  <c r="F7" i="3" s="1"/>
  <c r="F19" i="3" s="1"/>
  <c r="G6" i="3" s="1"/>
  <c r="G7" i="3" s="1"/>
  <c r="G19" i="3" s="1"/>
  <c r="H6" i="3" s="1"/>
  <c r="H7" i="3" s="1"/>
  <c r="H19" i="3" s="1"/>
  <c r="I6" i="3" s="1"/>
  <c r="I7" i="3" s="1"/>
  <c r="I19" i="3" s="1"/>
  <c r="C38" i="2" l="1"/>
  <c r="D3" i="2" l="1"/>
  <c r="D3" i="1" l="1"/>
  <c r="H17" i="2" l="1"/>
  <c r="G17" i="2"/>
  <c r="F17" i="2"/>
  <c r="E17" i="2"/>
  <c r="D17" i="2"/>
  <c r="F24" i="1" l="1"/>
  <c r="I16" i="1"/>
  <c r="H16" i="1"/>
  <c r="G16" i="1"/>
  <c r="F16" i="1"/>
  <c r="E16" i="1"/>
  <c r="D16" i="1"/>
  <c r="I3" i="1"/>
  <c r="G3" i="1"/>
  <c r="D6" i="1"/>
  <c r="D18" i="1" s="1"/>
  <c r="E5" i="1" s="1"/>
  <c r="E6" i="1" s="1"/>
  <c r="E18" i="1" s="1"/>
  <c r="F5" i="1" s="1"/>
  <c r="F6" i="1" s="1"/>
  <c r="F18" i="1" s="1"/>
  <c r="G5" i="1" s="1"/>
  <c r="G6" i="1" s="1"/>
  <c r="G18" i="1" s="1"/>
  <c r="H5" i="1" s="1"/>
  <c r="H6" i="1" s="1"/>
  <c r="H18" i="1" s="1"/>
  <c r="I5" i="1" s="1"/>
  <c r="I6" i="1" s="1"/>
  <c r="I18" i="1" s="1"/>
  <c r="D7" i="2" l="1"/>
  <c r="D19" i="2" s="1"/>
  <c r="E6" i="2" s="1"/>
  <c r="E7" i="2" s="1"/>
  <c r="E19" i="2" s="1"/>
  <c r="F6" i="2" s="1"/>
  <c r="F7" i="2" s="1"/>
  <c r="G6" i="2" l="1"/>
  <c r="G7" i="2" s="1"/>
  <c r="G19" i="2" l="1"/>
  <c r="H6" i="2" s="1"/>
  <c r="H7" i="2" s="1"/>
  <c r="H19" i="2" s="1"/>
  <c r="I6" i="2" s="1"/>
  <c r="I7" i="2" s="1"/>
  <c r="I19" i="2" s="1"/>
  <c r="J25" i="6"/>
  <c r="K10" i="6" l="1"/>
  <c r="K11" i="6" s="1"/>
  <c r="K25" i="6" l="1"/>
  <c r="L10" i="6" s="1"/>
  <c r="L11" i="6" s="1"/>
  <c r="L25" i="6" l="1"/>
  <c r="M10" i="6" s="1"/>
  <c r="M11" i="6" l="1"/>
  <c r="M25" i="6" s="1"/>
  <c r="N10" i="6" s="1"/>
  <c r="N11" i="6" s="1"/>
  <c r="N25" i="6" s="1"/>
  <c r="O10" i="6" s="1"/>
  <c r="O11" i="6" s="1"/>
  <c r="C11" i="6" l="1"/>
  <c r="O25" i="6"/>
</calcChain>
</file>

<file path=xl/comments1.xml><?xml version="1.0" encoding="utf-8"?>
<comments xmlns="http://schemas.openxmlformats.org/spreadsheetml/2006/main">
  <authors>
    <author>Alfredo De Los Santos Vitela Mendoza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Alfredo De Los Santos Vitela Mendoza:</t>
        </r>
        <r>
          <rPr>
            <sz val="9"/>
            <color indexed="81"/>
            <rFont val="Tahoma"/>
            <family val="2"/>
          </rPr>
          <t xml:space="preserve">
SE REGULARIZO DEUDA Y REMANENTES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Alfredo De Los Santos Vitela Mendoza:</t>
        </r>
        <r>
          <rPr>
            <sz val="9"/>
            <color indexed="81"/>
            <rFont val="Tahoma"/>
            <charset val="1"/>
          </rPr>
          <t xml:space="preserve">
DEUDA Y AGENCIAS CALIFICADORAS 356,998.72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Alfredo De Los Santos Vitela Mendoza:</t>
        </r>
        <r>
          <rPr>
            <sz val="9"/>
            <color indexed="81"/>
            <rFont val="Tahoma"/>
            <charset val="1"/>
          </rPr>
          <t xml:space="preserve">
DOS APORTACIONES 10 MILLONES MAS 2.5 MILLONES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Alfredo De Los Santos Vitela Mendoza:</t>
        </r>
        <r>
          <rPr>
            <sz val="9"/>
            <color indexed="81"/>
            <rFont val="Tahoma"/>
            <family val="2"/>
          </rPr>
          <t xml:space="preserve">
TRANSFERENCIA A FISCAL PARA G.C ENERO 22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Alfredo De Los Santos Vitela Mendoza:</t>
        </r>
        <r>
          <rPr>
            <sz val="9"/>
            <color indexed="81"/>
            <rFont val="Tahoma"/>
            <family val="2"/>
          </rPr>
          <t xml:space="preserve">
TRANSFERENCIA A FISCAL PARA G.C JULIO 22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Alfredo De Los Santos Vitela Mendoza:</t>
        </r>
        <r>
          <rPr>
            <sz val="9"/>
            <color indexed="81"/>
            <rFont val="Tahoma"/>
            <charset val="1"/>
          </rPr>
          <t xml:space="preserve">
TRANSFERENCIA A FISCAL PARA G.C AGOSTO 22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Alfredo De Los Santos Vitela Mendoza:</t>
        </r>
        <r>
          <rPr>
            <sz val="9"/>
            <color indexed="81"/>
            <rFont val="Tahoma"/>
            <family val="2"/>
          </rPr>
          <t xml:space="preserve">
SE REGULARIZO DEUDA Y REMANENTES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Alfredo De Los Santos Vitela Mendoza:</t>
        </r>
        <r>
          <rPr>
            <sz val="9"/>
            <color indexed="81"/>
            <rFont val="Tahoma"/>
            <charset val="1"/>
          </rPr>
          <t xml:space="preserve">
DEUDA Y AGENCIAS CALIFICADORAS 356,998.72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Alfredo De Los Santos Vitela Mendoza:</t>
        </r>
        <r>
          <rPr>
            <sz val="9"/>
            <color indexed="81"/>
            <rFont val="Tahoma"/>
            <family val="2"/>
          </rPr>
          <t xml:space="preserve">
TRANSFERENCIA A FISCAL PARA G.C ENERO 22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Alfredo De Los Santos Vitela Mendoza:</t>
        </r>
        <r>
          <rPr>
            <sz val="9"/>
            <color indexed="81"/>
            <rFont val="Tahoma"/>
            <family val="2"/>
          </rPr>
          <t xml:space="preserve">
TRANSFERENCIA A FISCAL PARA G.C JULIO 22</t>
        </r>
      </text>
    </comment>
    <comment ref="K48" authorId="0" shapeId="0">
      <text>
        <r>
          <rPr>
            <b/>
            <sz val="9"/>
            <color indexed="81"/>
            <rFont val="Tahoma"/>
            <charset val="1"/>
          </rPr>
          <t>Alfredo De Los Santos Vitela Mendoza:</t>
        </r>
        <r>
          <rPr>
            <sz val="9"/>
            <color indexed="81"/>
            <rFont val="Tahoma"/>
            <charset val="1"/>
          </rPr>
          <t xml:space="preserve">
TRANSFERENCIA A FISCAL PARA G.C AGOSTO 22</t>
        </r>
      </text>
    </comment>
  </commentList>
</comments>
</file>

<file path=xl/sharedStrings.xml><?xml version="1.0" encoding="utf-8"?>
<sst xmlns="http://schemas.openxmlformats.org/spreadsheetml/2006/main" count="149" uniqueCount="38">
  <si>
    <t>RESUMEN- 2022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</si>
  <si>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</si>
  <si>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</si>
  <si>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</si>
  <si>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</si>
  <si>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</si>
  <si>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</si>
  <si>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</si>
  <si>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</si>
  <si>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</si>
  <si>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</si>
  <si>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</si>
  <si>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</si>
  <si>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</si>
  <si>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MODIFICADO</t>
  </si>
  <si>
    <t>AMPLIACION POR REMANENTE</t>
  </si>
  <si>
    <t>COMPROMETIDO NO DEVENGADO</t>
  </si>
  <si>
    <t>TOTAL PARA DEVENGAR</t>
  </si>
  <si>
    <t>DEVENGADO (-)</t>
  </si>
  <si>
    <t>GASTO CORRIENTE</t>
  </si>
  <si>
    <t>DEUDA</t>
  </si>
  <si>
    <t xml:space="preserve">SUFICIENCIA </t>
  </si>
  <si>
    <t>TRANSFERENCIA PRESUPUESTAL (-)</t>
  </si>
  <si>
    <t>TOTAL DEVENGADO</t>
  </si>
  <si>
    <t xml:space="preserve">DUEDA </t>
  </si>
  <si>
    <t>AMPLIACION</t>
  </si>
  <si>
    <t>AMPLIACION PARA AJUSTE</t>
  </si>
  <si>
    <t>SUFICIENCIA POR GASTO EXTRAORDINARIO</t>
  </si>
  <si>
    <t>AMPLIACIONES TRANSMETRO</t>
  </si>
  <si>
    <t>AMPLIACIONES MANTENIMIENTO (300M)</t>
  </si>
  <si>
    <t>TRANSMETRO</t>
  </si>
  <si>
    <t>MENTENIMIENTO (300M)</t>
  </si>
  <si>
    <t>AMPLIACION PARA AJUSTE (DEUDA)</t>
  </si>
  <si>
    <t>RESUMEN- 2022-REAL</t>
  </si>
  <si>
    <t>RESUMEN- 2022-VIRTUAL</t>
  </si>
  <si>
    <t>AMPLIACION PUBLICIDAD Y COMUNICACIÓN</t>
  </si>
  <si>
    <t>PUBLICIDAD Y COMUNICACIÓN</t>
  </si>
  <si>
    <t>CANCELACION AMPLIACION REMANENTES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</si>
</sst>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4" fontId="0" fillId="0" borderId="3" xfId="0" applyNumberFormat="1" applyFill="1" applyBorder="1"/>
    <xf numFmtId="4" fontId="0" fillId="0" borderId="3" xfId="0" applyNumberFormat="1" applyFill="1" applyBorder="1" applyAlignment="1">
      <alignment horizontal="center"/>
    </xf>
    <xf numFmtId="4" fontId="0" fillId="0" borderId="4" xfId="0" applyNumberFormat="1" applyFill="1" applyBorder="1"/>
    <xf numFmtId="0" fontId="0" fillId="0" borderId="5" xfId="0" applyFill="1" applyBorder="1"/>
    <xf numFmtId="4" fontId="0" fillId="0" borderId="0" xfId="0" applyNumberFormat="1" applyFill="1" applyBorder="1"/>
    <xf numFmtId="4" fontId="4" fillId="2" borderId="0" xfId="0" applyNumberFormat="1" applyFont="1" applyFill="1" applyBorder="1"/>
    <xf numFmtId="4" fontId="0" fillId="4" borderId="0" xfId="0" applyNumberFormat="1" applyFill="1" applyBorder="1" applyAlignment="1">
      <alignment horizontal="center"/>
    </xf>
    <xf numFmtId="4" fontId="0" fillId="4" borderId="0" xfId="0" applyNumberFormat="1" applyFill="1" applyBorder="1"/>
    <xf numFmtId="4" fontId="0" fillId="0" borderId="6" xfId="0" applyNumberFormat="1" applyFill="1" applyBorder="1"/>
    <xf numFmtId="0" fontId="0" fillId="0" borderId="0" xfId="0" applyFill="1" applyBorder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6" xfId="1" applyFont="1" applyFill="1" applyBorder="1"/>
    <xf numFmtId="0" fontId="0" fillId="0" borderId="7" xfId="0" applyFill="1" applyBorder="1"/>
    <xf numFmtId="0" fontId="0" fillId="0" borderId="8" xfId="0" applyFill="1" applyBorder="1"/>
    <xf numFmtId="4" fontId="0" fillId="0" borderId="8" xfId="0" applyNumberFormat="1" applyFill="1" applyBorder="1"/>
    <xf numFmtId="4" fontId="0" fillId="0" borderId="8" xfId="0" applyNumberFormat="1" applyFill="1" applyBorder="1" applyAlignment="1">
      <alignment horizontal="center"/>
    </xf>
    <xf numFmtId="43" fontId="0" fillId="0" borderId="8" xfId="1" applyFont="1" applyFill="1" applyBorder="1"/>
    <xf numFmtId="43" fontId="0" fillId="0" borderId="9" xfId="1" applyFont="1" applyFill="1" applyBorder="1"/>
    <xf numFmtId="4" fontId="0" fillId="0" borderId="0" xfId="0" applyNumberFormat="1" applyFont="1" applyFill="1" applyBorder="1"/>
    <xf numFmtId="4" fontId="0" fillId="5" borderId="0" xfId="0" applyNumberFormat="1" applyFont="1" applyFill="1" applyBorder="1" applyAlignment="1">
      <alignment horizontal="center"/>
    </xf>
    <xf numFmtId="43" fontId="0" fillId="2" borderId="0" xfId="1" applyFont="1" applyFill="1" applyBorder="1"/>
    <xf numFmtId="43" fontId="0" fillId="6" borderId="0" xfId="1" applyFont="1" applyFill="1" applyBorder="1"/>
    <xf numFmtId="43" fontId="2" fillId="0" borderId="0" xfId="1" applyFont="1" applyFill="1" applyBorder="1" applyAlignment="1">
      <alignment horizontal="left"/>
    </xf>
    <xf numFmtId="43" fontId="0" fillId="0" borderId="0" xfId="1" applyFont="1" applyFill="1" applyBorder="1" applyAlignment="1">
      <alignment horizontal="left"/>
    </xf>
    <xf numFmtId="43" fontId="0" fillId="7" borderId="0" xfId="1" applyFont="1" applyFill="1" applyBorder="1"/>
    <xf numFmtId="43" fontId="1" fillId="0" borderId="8" xfId="1" applyFont="1" applyFill="1" applyBorder="1" applyAlignment="1">
      <alignment horizontal="left"/>
    </xf>
    <xf numFmtId="43" fontId="1" fillId="0" borderId="8" xfId="1" applyFont="1" applyFill="1" applyBorder="1"/>
    <xf numFmtId="4" fontId="0" fillId="0" borderId="0" xfId="0" applyNumberFormat="1" applyFont="1" applyFill="1" applyBorder="1" applyAlignment="1">
      <alignment horizontal="center"/>
    </xf>
    <xf numFmtId="4" fontId="0" fillId="0" borderId="6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2" fillId="0" borderId="10" xfId="0" applyFont="1" applyFill="1" applyBorder="1"/>
    <xf numFmtId="44" fontId="2" fillId="0" borderId="11" xfId="2" applyFont="1" applyFill="1" applyBorder="1"/>
    <xf numFmtId="44" fontId="2" fillId="0" borderId="11" xfId="2" applyFont="1" applyFill="1" applyBorder="1" applyAlignment="1">
      <alignment horizontal="center"/>
    </xf>
    <xf numFmtId="44" fontId="2" fillId="0" borderId="12" xfId="2" applyFont="1" applyFill="1" applyBorder="1"/>
    <xf numFmtId="0" fontId="0" fillId="0" borderId="0" xfId="0" applyFill="1" applyAlignment="1">
      <alignment horizontal="center"/>
    </xf>
    <xf numFmtId="43" fontId="5" fillId="7" borderId="0" xfId="1" applyFont="1" applyFill="1" applyBorder="1"/>
    <xf numFmtId="4" fontId="2" fillId="8" borderId="0" xfId="0" applyNumberFormat="1" applyFont="1" applyFill="1"/>
    <xf numFmtId="4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4" fontId="0" fillId="0" borderId="0" xfId="0" applyNumberFormat="1" applyFill="1"/>
    <xf numFmtId="43" fontId="0" fillId="0" borderId="0" xfId="1" applyFont="1" applyFill="1"/>
    <xf numFmtId="4" fontId="0" fillId="0" borderId="0" xfId="0" applyNumberFormat="1" applyFill="1" applyBorder="1" applyAlignment="1">
      <alignment horizontal="center"/>
    </xf>
    <xf numFmtId="4" fontId="2" fillId="8" borderId="0" xfId="0" applyNumberFormat="1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" fontId="0" fillId="0" borderId="9" xfId="0" applyNumberFormat="1" applyFill="1" applyBorder="1"/>
    <xf numFmtId="43" fontId="0" fillId="0" borderId="8" xfId="1" applyFont="1" applyFill="1" applyBorder="1" applyAlignment="1">
      <alignment horizontal="center"/>
    </xf>
    <xf numFmtId="43" fontId="0" fillId="0" borderId="8" xfId="0" applyNumberFormat="1" applyFill="1" applyBorder="1"/>
    <xf numFmtId="0" fontId="8" fillId="8" borderId="2" xfId="0" applyFont="1" applyFill="1" applyBorder="1"/>
    <xf numFmtId="43" fontId="0" fillId="0" borderId="0" xfId="0" applyNumberFormat="1" applyFill="1" applyBorder="1"/>
    <xf numFmtId="4" fontId="2" fillId="0" borderId="0" xfId="0" applyNumberFormat="1" applyFont="1" applyFill="1" applyBorder="1"/>
    <xf numFmtId="43" fontId="0" fillId="7" borderId="8" xfId="1" applyFont="1" applyFill="1" applyBorder="1"/>
    <xf numFmtId="0" fontId="8" fillId="6" borderId="2" xfId="0" applyFont="1" applyFill="1" applyBorder="1"/>
    <xf numFmtId="43" fontId="0" fillId="8" borderId="0" xfId="1" applyFont="1" applyFill="1" applyBorder="1" applyAlignment="1">
      <alignment horizontal="center"/>
    </xf>
    <xf numFmtId="43" fontId="11" fillId="2" borderId="0" xfId="1" applyFont="1" applyFill="1" applyBorder="1" applyAlignment="1">
      <alignment horizontal="center"/>
    </xf>
    <xf numFmtId="43" fontId="0" fillId="0" borderId="0" xfId="0" applyNumberForma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showGridLines="0" workbookViewId="0">
      <selection activeCell="F21" sqref="F21"/>
    </sheetView>
  </sheetViews>
  <sheetFormatPr baseColWidth="10" defaultRowHeight="15" x14ac:dyDescent="0.25"/>
  <cols>
    <col min="1" max="1" width="11.42578125" style="3"/>
    <col min="2" max="2" width="39.5703125" style="3" bestFit="1" customWidth="1"/>
    <col min="3" max="3" width="20.85546875" style="3" customWidth="1"/>
    <col min="4" max="4" width="15.28515625" style="3" customWidth="1"/>
    <col min="5" max="5" width="15.28515625" style="42" customWidth="1"/>
    <col min="6" max="15" width="15.28515625" style="3" customWidth="1"/>
    <col min="16" max="17" width="11.42578125" style="3"/>
    <col min="18" max="18" width="14.28515625" style="3" bestFit="1" customWidth="1"/>
    <col min="19" max="19" width="15.42578125" style="3" bestFit="1" customWidth="1"/>
    <col min="20" max="20" width="17" style="3" bestFit="1" customWidth="1"/>
    <col min="21" max="21" width="15.5703125" style="3" bestFit="1" customWidth="1"/>
    <col min="22" max="22" width="14.140625" style="3" bestFit="1" customWidth="1"/>
    <col min="23" max="23" width="15" style="3" bestFit="1" customWidth="1"/>
    <col min="24" max="24" width="14.7109375" style="3" bestFit="1" customWidth="1"/>
    <col min="25" max="25" width="14.140625" style="3" bestFit="1" customWidth="1"/>
    <col min="26" max="26" width="16.140625" style="3" bestFit="1" customWidth="1"/>
    <col min="27" max="27" width="20.5703125" style="3" bestFit="1" customWidth="1"/>
    <col min="28" max="28" width="17.140625" style="3" bestFit="1" customWidth="1"/>
    <col min="29" max="29" width="20" style="3" bestFit="1" customWidth="1"/>
    <col min="30" max="30" width="19.28515625" style="3" bestFit="1" customWidth="1"/>
    <col min="31" max="31" width="11.42578125" style="3"/>
    <col min="32" max="56" width="16.28515625" style="3" customWidth="1"/>
    <col min="57" max="16384" width="11.42578125" style="3"/>
  </cols>
  <sheetData>
    <row r="2" spans="2:15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2:15" x14ac:dyDescent="0.25">
      <c r="B3" s="4" t="s">
        <v>14</v>
      </c>
      <c r="C3" s="6">
        <f>SUM(D3:O3)</f>
        <v>176791646.22999999</v>
      </c>
      <c r="D3" s="6">
        <f>30410632.19+10871772.66</f>
        <v>41282404.850000001</v>
      </c>
      <c r="E3" s="7">
        <v>17089542</v>
      </c>
      <c r="F3" s="6">
        <v>12901396.42</v>
      </c>
      <c r="G3" s="6">
        <f>33745858.88</f>
        <v>33745858.880000003</v>
      </c>
      <c r="H3" s="6">
        <f>30704735.04+15000000</f>
        <v>45704735.039999999</v>
      </c>
      <c r="I3" s="6">
        <f>21067709.04+5000000</f>
        <v>26067709.039999999</v>
      </c>
      <c r="J3" s="6"/>
      <c r="K3" s="6"/>
      <c r="L3" s="6"/>
      <c r="M3" s="6"/>
      <c r="N3" s="6"/>
      <c r="O3" s="8"/>
    </row>
    <row r="4" spans="2:15" x14ac:dyDescent="0.25">
      <c r="B4" s="9" t="s">
        <v>26</v>
      </c>
      <c r="C4" s="15"/>
      <c r="D4" s="44">
        <v>12719773.02</v>
      </c>
      <c r="E4" s="34"/>
      <c r="F4" s="25"/>
      <c r="G4" s="25"/>
      <c r="H4" s="25"/>
      <c r="I4" s="25"/>
      <c r="J4" s="10"/>
      <c r="K4" s="10"/>
      <c r="L4" s="10"/>
      <c r="M4" s="10"/>
      <c r="N4" s="10"/>
      <c r="O4" s="14"/>
    </row>
    <row r="5" spans="2:15" ht="15.75" x14ac:dyDescent="0.25">
      <c r="B5" s="9" t="s">
        <v>15</v>
      </c>
      <c r="C5" s="10"/>
      <c r="D5" s="11"/>
      <c r="E5" s="45"/>
      <c r="F5" s="46"/>
      <c r="G5" s="46"/>
      <c r="H5" s="46"/>
      <c r="I5" s="46"/>
      <c r="J5" s="10"/>
      <c r="K5" s="10"/>
      <c r="L5" s="10"/>
      <c r="M5" s="10"/>
      <c r="N5" s="10"/>
      <c r="O5" s="14"/>
    </row>
    <row r="6" spans="2:15" x14ac:dyDescent="0.25">
      <c r="B6" s="9" t="s">
        <v>16</v>
      </c>
      <c r="C6" s="15"/>
      <c r="D6" s="16"/>
      <c r="E6" s="17">
        <f>+D19</f>
        <v>23591545.720000003</v>
      </c>
      <c r="F6" s="16">
        <f>+E19</f>
        <v>23591545.719999999</v>
      </c>
      <c r="G6" s="16">
        <f>+F19</f>
        <v>9862107.4800000004</v>
      </c>
      <c r="H6" s="16">
        <f>+G19</f>
        <v>2</v>
      </c>
      <c r="I6" s="16">
        <f>+H19</f>
        <v>4122656.4799999967</v>
      </c>
      <c r="J6" s="16"/>
      <c r="K6" s="16"/>
      <c r="L6" s="16"/>
      <c r="M6" s="16"/>
      <c r="N6" s="16"/>
      <c r="O6" s="18"/>
    </row>
    <row r="7" spans="2:15" ht="15.75" thickBot="1" x14ac:dyDescent="0.3">
      <c r="B7" s="19" t="s">
        <v>17</v>
      </c>
      <c r="C7" s="20"/>
      <c r="D7" s="21">
        <f>+D6+D5+D4+D3</f>
        <v>54002177.870000005</v>
      </c>
      <c r="E7" s="21">
        <f t="shared" ref="E7:I7" si="0">+E6+E5+E4+E3</f>
        <v>40681087.719999999</v>
      </c>
      <c r="F7" s="21">
        <f t="shared" si="0"/>
        <v>36492942.140000001</v>
      </c>
      <c r="G7" s="21">
        <f t="shared" si="0"/>
        <v>43607966.359999999</v>
      </c>
      <c r="H7" s="21">
        <f t="shared" si="0"/>
        <v>45704737.039999999</v>
      </c>
      <c r="I7" s="21">
        <f t="shared" si="0"/>
        <v>30190365.519999996</v>
      </c>
      <c r="J7" s="23"/>
      <c r="K7" s="23"/>
      <c r="L7" s="23"/>
      <c r="M7" s="23"/>
      <c r="N7" s="23"/>
      <c r="O7" s="24"/>
    </row>
    <row r="8" spans="2:15" ht="15.75" thickTop="1" x14ac:dyDescent="0.25">
      <c r="B8" s="9"/>
      <c r="C8" s="15"/>
      <c r="D8" s="16"/>
      <c r="E8" s="17"/>
      <c r="F8" s="16"/>
      <c r="G8" s="16"/>
      <c r="H8" s="16"/>
      <c r="I8" s="16"/>
      <c r="J8" s="16"/>
      <c r="K8" s="16"/>
      <c r="L8" s="16"/>
      <c r="M8" s="16"/>
      <c r="N8" s="16"/>
      <c r="O8" s="18"/>
    </row>
    <row r="9" spans="2:15" x14ac:dyDescent="0.25">
      <c r="B9" s="9" t="s">
        <v>18</v>
      </c>
      <c r="C9" s="15"/>
      <c r="D9" s="16"/>
      <c r="E9" s="17"/>
      <c r="F9" s="16"/>
      <c r="G9" s="16"/>
      <c r="H9" s="16"/>
      <c r="I9" s="16"/>
      <c r="J9" s="16"/>
      <c r="K9" s="16"/>
      <c r="L9" s="16"/>
      <c r="M9" s="16"/>
      <c r="N9" s="16"/>
      <c r="O9" s="18"/>
    </row>
    <row r="10" spans="2:15" x14ac:dyDescent="0.25">
      <c r="B10" s="9"/>
      <c r="C10" s="15"/>
      <c r="D10" s="15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8"/>
    </row>
    <row r="11" spans="2:15" x14ac:dyDescent="0.25">
      <c r="B11" s="9" t="s">
        <v>19</v>
      </c>
      <c r="C11" s="15"/>
      <c r="D11" s="25">
        <v>21102884.190000001</v>
      </c>
      <c r="E11" s="17">
        <v>8193000</v>
      </c>
      <c r="F11" s="16">
        <v>15759062</v>
      </c>
      <c r="G11" s="16">
        <v>7718000</v>
      </c>
      <c r="H11" s="17">
        <v>16191000</v>
      </c>
      <c r="I11" s="16">
        <v>7705000</v>
      </c>
      <c r="J11" s="16"/>
      <c r="K11" s="16"/>
      <c r="L11" s="16"/>
      <c r="M11" s="16"/>
      <c r="N11" s="16"/>
      <c r="O11" s="18"/>
    </row>
    <row r="12" spans="2:15" x14ac:dyDescent="0.25">
      <c r="B12" s="9" t="s">
        <v>20</v>
      </c>
      <c r="C12" s="15"/>
      <c r="D12" s="25">
        <v>9307747.9600000009</v>
      </c>
      <c r="E12" s="17">
        <v>8896542</v>
      </c>
      <c r="F12" s="16">
        <v>10871772.66</v>
      </c>
      <c r="G12" s="16">
        <v>12505542.52</v>
      </c>
      <c r="H12" s="26">
        <v>10391080.560000001</v>
      </c>
      <c r="I12" s="16">
        <v>11112009.800000001</v>
      </c>
      <c r="J12" s="16"/>
      <c r="K12" s="16"/>
      <c r="L12" s="16"/>
      <c r="M12" s="16"/>
      <c r="N12" s="16"/>
      <c r="O12" s="18"/>
    </row>
    <row r="13" spans="2:15" x14ac:dyDescent="0.25">
      <c r="B13" s="9" t="s">
        <v>27</v>
      </c>
      <c r="C13" s="15"/>
      <c r="D13" s="25"/>
      <c r="E13" s="17"/>
      <c r="F13" s="16"/>
      <c r="G13" s="16">
        <f>5700000+17684421.84</f>
        <v>23384421.84</v>
      </c>
      <c r="H13" s="16">
        <v>15000000</v>
      </c>
      <c r="I13" s="16">
        <f>5000000+5000000</f>
        <v>10000000</v>
      </c>
      <c r="J13" s="16"/>
      <c r="K13" s="16"/>
      <c r="L13" s="16"/>
      <c r="M13" s="16"/>
      <c r="N13" s="16"/>
      <c r="O13" s="18"/>
    </row>
    <row r="14" spans="2:15" x14ac:dyDescent="0.25">
      <c r="B14" s="9"/>
      <c r="C14" s="15"/>
      <c r="D14" s="25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8"/>
    </row>
    <row r="15" spans="2:15" x14ac:dyDescent="0.25">
      <c r="B15" s="9" t="s">
        <v>22</v>
      </c>
      <c r="C15" s="15"/>
      <c r="D15" s="25"/>
      <c r="E15" s="17"/>
      <c r="F15" s="27"/>
      <c r="G15" s="16"/>
      <c r="H15" s="16"/>
      <c r="I15" s="16"/>
      <c r="J15" s="16"/>
      <c r="K15" s="16"/>
      <c r="L15" s="16"/>
      <c r="M15" s="16"/>
      <c r="N15" s="16"/>
      <c r="O15" s="18"/>
    </row>
    <row r="16" spans="2:15" x14ac:dyDescent="0.25">
      <c r="B16" s="9"/>
      <c r="C16" s="15"/>
      <c r="D16" s="16"/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8"/>
    </row>
    <row r="17" spans="2:15" x14ac:dyDescent="0.25">
      <c r="B17" s="9" t="s">
        <v>23</v>
      </c>
      <c r="C17" s="15"/>
      <c r="D17" s="16">
        <f>+D11+D12</f>
        <v>30410632.150000002</v>
      </c>
      <c r="E17" s="17">
        <f>+E11+E12</f>
        <v>17089542</v>
      </c>
      <c r="F17" s="16">
        <f>+F11+F12</f>
        <v>26630834.66</v>
      </c>
      <c r="G17" s="16">
        <f>+G11+G12+G13</f>
        <v>43607964.359999999</v>
      </c>
      <c r="H17" s="16">
        <f>+H11+H12+H13</f>
        <v>41582080.560000002</v>
      </c>
      <c r="I17" s="16">
        <f>+I11+I12+I13</f>
        <v>28817009.800000001</v>
      </c>
      <c r="J17" s="16"/>
      <c r="K17" s="16"/>
      <c r="L17" s="16"/>
      <c r="M17" s="16"/>
      <c r="N17" s="16"/>
      <c r="O17" s="18"/>
    </row>
    <row r="18" spans="2:15" x14ac:dyDescent="0.25">
      <c r="B18" s="9"/>
      <c r="C18" s="15"/>
      <c r="D18" s="16"/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8"/>
    </row>
    <row r="19" spans="2:15" x14ac:dyDescent="0.25">
      <c r="B19" s="9" t="s">
        <v>16</v>
      </c>
      <c r="C19" s="15"/>
      <c r="D19" s="28">
        <f t="shared" ref="D19:I19" si="1">+D7-D17</f>
        <v>23591545.720000003</v>
      </c>
      <c r="E19" s="17">
        <f t="shared" si="1"/>
        <v>23591545.719999999</v>
      </c>
      <c r="F19" s="16">
        <f t="shared" si="1"/>
        <v>9862107.4800000004</v>
      </c>
      <c r="G19" s="16">
        <f t="shared" si="1"/>
        <v>2</v>
      </c>
      <c r="H19" s="16">
        <f t="shared" si="1"/>
        <v>4122656.4799999967</v>
      </c>
      <c r="I19" s="27">
        <f t="shared" si="1"/>
        <v>1373355.7199999951</v>
      </c>
      <c r="J19" s="16"/>
      <c r="K19" s="16"/>
      <c r="L19" s="16"/>
      <c r="M19" s="16"/>
      <c r="N19" s="16"/>
      <c r="O19" s="18"/>
    </row>
    <row r="20" spans="2:15" x14ac:dyDescent="0.25">
      <c r="B20" s="9"/>
      <c r="C20" s="15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8"/>
    </row>
    <row r="21" spans="2:15" x14ac:dyDescent="0.25">
      <c r="B21" s="9"/>
      <c r="C21" s="15"/>
      <c r="D21" s="16"/>
      <c r="E21" s="17"/>
      <c r="F21" s="16"/>
      <c r="G21" s="16"/>
      <c r="H21" s="16"/>
      <c r="I21" s="16"/>
      <c r="J21" s="16"/>
      <c r="K21" s="16"/>
      <c r="L21" s="16"/>
      <c r="M21" s="16"/>
      <c r="N21" s="16"/>
      <c r="O21" s="18"/>
    </row>
    <row r="22" spans="2:15" x14ac:dyDescent="0.25">
      <c r="B22" s="9"/>
      <c r="C22" s="15"/>
      <c r="D22" s="16"/>
      <c r="E22" s="17"/>
      <c r="F22" s="15"/>
      <c r="G22" s="16"/>
      <c r="H22" s="16"/>
      <c r="I22" s="16"/>
      <c r="J22" s="16"/>
      <c r="K22" s="16"/>
      <c r="L22" s="16"/>
      <c r="M22" s="16"/>
      <c r="N22" s="16"/>
      <c r="O22" s="18"/>
    </row>
    <row r="23" spans="2:15" x14ac:dyDescent="0.25">
      <c r="B23" s="9"/>
      <c r="C23" s="15"/>
      <c r="D23" s="16"/>
      <c r="E23" s="3"/>
      <c r="G23" s="16"/>
      <c r="H23" s="16"/>
      <c r="I23" s="16"/>
      <c r="J23" s="16"/>
      <c r="K23" s="16"/>
      <c r="L23" s="16"/>
      <c r="M23" s="16"/>
      <c r="N23" s="16"/>
      <c r="O23" s="18"/>
    </row>
    <row r="24" spans="2:15" x14ac:dyDescent="0.25">
      <c r="B24" s="9"/>
      <c r="C24" s="15"/>
      <c r="D24" s="16"/>
      <c r="E24" s="3"/>
      <c r="G24" s="16"/>
      <c r="H24" s="16"/>
      <c r="I24" s="16"/>
      <c r="J24" s="16"/>
      <c r="K24" s="16"/>
      <c r="L24" s="16"/>
      <c r="M24" s="16"/>
      <c r="N24" s="16"/>
      <c r="O24" s="18"/>
    </row>
    <row r="25" spans="2:15" x14ac:dyDescent="0.25">
      <c r="B25" s="9"/>
      <c r="C25" s="15"/>
      <c r="D25" s="16"/>
      <c r="E25" s="3"/>
      <c r="G25" s="16"/>
      <c r="H25" s="16"/>
      <c r="I25" s="16"/>
      <c r="J25" s="16"/>
      <c r="K25" s="16"/>
      <c r="L25" s="16"/>
      <c r="M25" s="16"/>
      <c r="N25" s="16"/>
      <c r="O25" s="18"/>
    </row>
    <row r="26" spans="2:15" x14ac:dyDescent="0.25">
      <c r="B26" s="9"/>
      <c r="C26" s="15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8"/>
    </row>
    <row r="27" spans="2:15" x14ac:dyDescent="0.25">
      <c r="B27" s="9"/>
      <c r="C27" s="15"/>
      <c r="D27" s="16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8"/>
    </row>
    <row r="28" spans="2:15" x14ac:dyDescent="0.25">
      <c r="B28" s="9"/>
      <c r="C28" s="15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8"/>
    </row>
    <row r="29" spans="2:15" x14ac:dyDescent="0.25">
      <c r="B29" s="9"/>
      <c r="C29" s="15"/>
      <c r="D29" s="16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8"/>
    </row>
    <row r="30" spans="2:15" x14ac:dyDescent="0.25">
      <c r="B30" s="9"/>
      <c r="C30" s="15"/>
      <c r="D30" s="16"/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8"/>
    </row>
    <row r="31" spans="2:15" x14ac:dyDescent="0.25">
      <c r="B31" s="9"/>
      <c r="C31" s="25"/>
      <c r="D31" s="25"/>
      <c r="E31" s="34"/>
      <c r="F31" s="25"/>
      <c r="G31" s="25"/>
      <c r="H31" s="25"/>
      <c r="I31" s="25"/>
      <c r="J31" s="25"/>
      <c r="K31" s="25"/>
      <c r="L31" s="25"/>
      <c r="M31" s="25"/>
      <c r="N31" s="25"/>
      <c r="O31" s="35"/>
    </row>
    <row r="32" spans="2:15" x14ac:dyDescent="0.25">
      <c r="B32" s="9"/>
      <c r="C32" s="15"/>
      <c r="D32" s="15"/>
      <c r="E32" s="36"/>
      <c r="F32" s="15"/>
      <c r="G32" s="15"/>
      <c r="H32" s="15"/>
      <c r="I32" s="15"/>
      <c r="J32" s="15"/>
      <c r="K32" s="15"/>
      <c r="L32" s="15"/>
      <c r="M32" s="15"/>
      <c r="N32" s="15"/>
      <c r="O32" s="37"/>
    </row>
    <row r="33" spans="2:15" ht="15.75" thickBot="1" x14ac:dyDescent="0.3">
      <c r="B33" s="38"/>
      <c r="C33" s="39"/>
      <c r="D33" s="39"/>
      <c r="E33" s="40"/>
      <c r="F33" s="39"/>
      <c r="G33" s="39"/>
      <c r="H33" s="39"/>
      <c r="I33" s="39"/>
      <c r="J33" s="39"/>
      <c r="K33" s="39"/>
      <c r="L33" s="39"/>
      <c r="M33" s="39"/>
      <c r="N33" s="39"/>
      <c r="O33" s="41"/>
    </row>
    <row r="36" spans="2:15" x14ac:dyDescent="0.25">
      <c r="B36" s="29" t="s">
        <v>24</v>
      </c>
      <c r="C36" s="16">
        <v>10871772.66</v>
      </c>
      <c r="G36" s="48"/>
    </row>
    <row r="37" spans="2:15" x14ac:dyDescent="0.25">
      <c r="B37" s="30" t="s">
        <v>25</v>
      </c>
      <c r="C37" s="43">
        <v>2857665.5799999982</v>
      </c>
      <c r="G37" s="48"/>
    </row>
    <row r="38" spans="2:15" ht="15.75" thickBot="1" x14ac:dyDescent="0.3">
      <c r="B38" s="32" t="s">
        <v>1</v>
      </c>
      <c r="C38" s="33">
        <f>+C36+C37</f>
        <v>13729438.239999998</v>
      </c>
      <c r="G38" s="48"/>
    </row>
    <row r="39" spans="2:15" ht="15.75" thickTop="1" x14ac:dyDescent="0.25">
      <c r="G39" s="48"/>
    </row>
    <row r="40" spans="2:15" x14ac:dyDescent="0.25">
      <c r="G40" s="48"/>
    </row>
    <row r="41" spans="2:15" x14ac:dyDescent="0.25">
      <c r="G41" s="48"/>
    </row>
    <row r="42" spans="2:15" x14ac:dyDescent="0.25">
      <c r="G42" s="48"/>
    </row>
    <row r="43" spans="2:15" x14ac:dyDescent="0.25">
      <c r="G43" s="48"/>
    </row>
    <row r="44" spans="2:15" x14ac:dyDescent="0.25">
      <c r="G44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showGridLines="0" workbookViewId="0">
      <selection activeCell="D4" sqref="D4"/>
    </sheetView>
  </sheetViews>
  <sheetFormatPr baseColWidth="10" defaultRowHeight="15" x14ac:dyDescent="0.25"/>
  <cols>
    <col min="1" max="1" width="11.42578125" style="3"/>
    <col min="2" max="2" width="31.5703125" style="3" bestFit="1" customWidth="1"/>
    <col min="3" max="3" width="20.85546875" style="3" customWidth="1"/>
    <col min="4" max="4" width="15.28515625" style="3" customWidth="1"/>
    <col min="5" max="5" width="15.28515625" style="42" customWidth="1"/>
    <col min="6" max="15" width="15.28515625" style="3" customWidth="1"/>
    <col min="16" max="17" width="11.42578125" style="3"/>
    <col min="18" max="18" width="14.28515625" style="3" bestFit="1" customWidth="1"/>
    <col min="19" max="19" width="15.42578125" style="3" bestFit="1" customWidth="1"/>
    <col min="20" max="20" width="17" style="3" bestFit="1" customWidth="1"/>
    <col min="21" max="21" width="15.5703125" style="3" bestFit="1" customWidth="1"/>
    <col min="22" max="22" width="14.140625" style="3" bestFit="1" customWidth="1"/>
    <col min="23" max="23" width="15" style="3" bestFit="1" customWidth="1"/>
    <col min="24" max="24" width="14.7109375" style="3" bestFit="1" customWidth="1"/>
    <col min="25" max="25" width="14.140625" style="3" bestFit="1" customWidth="1"/>
    <col min="26" max="26" width="16.140625" style="3" bestFit="1" customWidth="1"/>
    <col min="27" max="27" width="20.5703125" style="3" bestFit="1" customWidth="1"/>
    <col min="28" max="28" width="17.140625" style="3" bestFit="1" customWidth="1"/>
    <col min="29" max="29" width="20" style="3" bestFit="1" customWidth="1"/>
    <col min="30" max="30" width="19.28515625" style="3" bestFit="1" customWidth="1"/>
    <col min="31" max="31" width="11.42578125" style="3"/>
    <col min="32" max="56" width="16.28515625" style="3" customWidth="1"/>
    <col min="57" max="16384" width="11.42578125" style="3"/>
  </cols>
  <sheetData>
    <row r="2" spans="2:15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2:15" x14ac:dyDescent="0.25">
      <c r="B3" s="4" t="s">
        <v>14</v>
      </c>
      <c r="C3" s="5"/>
      <c r="D3" s="6">
        <f>30410632.19+10871772.66</f>
        <v>41282404.850000001</v>
      </c>
      <c r="E3" s="7">
        <v>17089542</v>
      </c>
      <c r="F3" s="6">
        <v>12901396.42</v>
      </c>
      <c r="G3" s="6">
        <f>33745858.88-17684421.84</f>
        <v>16061437.040000003</v>
      </c>
      <c r="H3" s="6">
        <v>30704735.040000007</v>
      </c>
      <c r="I3" s="6">
        <f>21067709.04-5000000</f>
        <v>16067709.039999999</v>
      </c>
      <c r="J3" s="6"/>
      <c r="K3" s="6"/>
      <c r="L3" s="6"/>
      <c r="M3" s="6"/>
      <c r="N3" s="6"/>
      <c r="O3" s="8"/>
    </row>
    <row r="4" spans="2:15" ht="15.75" x14ac:dyDescent="0.25">
      <c r="B4" s="9" t="s">
        <v>15</v>
      </c>
      <c r="C4" s="10"/>
      <c r="D4" s="11">
        <v>26906145.190000001</v>
      </c>
      <c r="E4" s="12"/>
      <c r="F4" s="13"/>
      <c r="G4" s="13"/>
      <c r="H4" s="10"/>
      <c r="I4" s="10"/>
      <c r="J4" s="10"/>
      <c r="K4" s="10"/>
      <c r="L4" s="10"/>
      <c r="M4" s="10"/>
      <c r="N4" s="10"/>
      <c r="O4" s="14"/>
    </row>
    <row r="5" spans="2:15" x14ac:dyDescent="0.25">
      <c r="B5" s="9" t="s">
        <v>16</v>
      </c>
      <c r="C5" s="15"/>
      <c r="D5" s="16"/>
      <c r="E5" s="17">
        <f>+D18</f>
        <v>37777917.890000001</v>
      </c>
      <c r="F5" s="16">
        <f>+E18</f>
        <v>37777917.890000001</v>
      </c>
      <c r="G5" s="16">
        <f>+F18</f>
        <v>24048479.650000002</v>
      </c>
      <c r="H5" s="16">
        <f>+G18</f>
        <v>14186374.170000006</v>
      </c>
      <c r="I5" s="16">
        <f>+H18</f>
        <v>18309028.650000006</v>
      </c>
      <c r="J5" s="16"/>
      <c r="K5" s="16"/>
      <c r="L5" s="16"/>
      <c r="M5" s="16"/>
      <c r="N5" s="16"/>
      <c r="O5" s="18"/>
    </row>
    <row r="6" spans="2:15" ht="15.75" thickBot="1" x14ac:dyDescent="0.3">
      <c r="B6" s="19" t="s">
        <v>17</v>
      </c>
      <c r="C6" s="20"/>
      <c r="D6" s="21">
        <f>+D3+D4+D5</f>
        <v>68188550.040000007</v>
      </c>
      <c r="E6" s="22">
        <f t="shared" ref="E6:I6" si="0">+E3+E4+E5</f>
        <v>54867459.890000001</v>
      </c>
      <c r="F6" s="21">
        <f t="shared" si="0"/>
        <v>50679314.310000002</v>
      </c>
      <c r="G6" s="21">
        <f t="shared" si="0"/>
        <v>40109916.690000005</v>
      </c>
      <c r="H6" s="21">
        <f t="shared" si="0"/>
        <v>44891109.210000008</v>
      </c>
      <c r="I6" s="21">
        <f t="shared" si="0"/>
        <v>34376737.690000005</v>
      </c>
      <c r="J6" s="23"/>
      <c r="K6" s="23"/>
      <c r="L6" s="23"/>
      <c r="M6" s="23"/>
      <c r="N6" s="23"/>
      <c r="O6" s="24"/>
    </row>
    <row r="7" spans="2:15" ht="15.75" thickTop="1" x14ac:dyDescent="0.25">
      <c r="B7" s="9"/>
      <c r="C7" s="15"/>
      <c r="D7" s="16"/>
      <c r="E7" s="17"/>
      <c r="F7" s="16"/>
      <c r="G7" s="16"/>
      <c r="H7" s="16"/>
      <c r="I7" s="16"/>
      <c r="J7" s="16"/>
      <c r="K7" s="16"/>
      <c r="L7" s="16"/>
      <c r="M7" s="16"/>
      <c r="N7" s="16"/>
      <c r="O7" s="18"/>
    </row>
    <row r="8" spans="2:15" x14ac:dyDescent="0.25">
      <c r="B8" s="9" t="s">
        <v>18</v>
      </c>
      <c r="C8" s="15"/>
      <c r="D8" s="16"/>
      <c r="E8" s="17"/>
      <c r="F8" s="16"/>
      <c r="G8" s="16"/>
      <c r="H8" s="16"/>
      <c r="I8" s="16"/>
      <c r="J8" s="16"/>
      <c r="K8" s="16"/>
      <c r="L8" s="16"/>
      <c r="M8" s="16"/>
      <c r="N8" s="16"/>
      <c r="O8" s="18"/>
    </row>
    <row r="9" spans="2:15" x14ac:dyDescent="0.25">
      <c r="B9" s="9"/>
      <c r="C9" s="15"/>
      <c r="D9" s="15"/>
      <c r="E9" s="17"/>
      <c r="F9" s="16"/>
      <c r="G9" s="16"/>
      <c r="H9" s="16"/>
      <c r="I9" s="16"/>
      <c r="J9" s="16"/>
      <c r="K9" s="16"/>
      <c r="L9" s="16"/>
      <c r="M9" s="16"/>
      <c r="N9" s="16"/>
      <c r="O9" s="18"/>
    </row>
    <row r="10" spans="2:15" x14ac:dyDescent="0.25">
      <c r="B10" s="9" t="s">
        <v>19</v>
      </c>
      <c r="C10" s="15"/>
      <c r="D10" s="25">
        <v>21102884.190000001</v>
      </c>
      <c r="E10" s="17">
        <v>8193000</v>
      </c>
      <c r="F10" s="16">
        <v>15759062</v>
      </c>
      <c r="G10" s="16">
        <v>7718000</v>
      </c>
      <c r="H10" s="17">
        <v>16191000</v>
      </c>
      <c r="I10" s="16">
        <v>7705000</v>
      </c>
      <c r="J10" s="16"/>
      <c r="K10" s="16"/>
      <c r="L10" s="16"/>
      <c r="M10" s="16"/>
      <c r="N10" s="16"/>
      <c r="O10" s="18"/>
    </row>
    <row r="11" spans="2:15" x14ac:dyDescent="0.25">
      <c r="B11" s="9" t="s">
        <v>20</v>
      </c>
      <c r="C11" s="15"/>
      <c r="D11" s="25">
        <v>9307747.9600000009</v>
      </c>
      <c r="E11" s="17">
        <v>8896542</v>
      </c>
      <c r="F11" s="16">
        <v>10871772.66</v>
      </c>
      <c r="G11" s="16">
        <v>12505542.52</v>
      </c>
      <c r="H11" s="26">
        <v>10391080.560000001</v>
      </c>
      <c r="I11" s="16"/>
      <c r="J11" s="16"/>
      <c r="K11" s="16"/>
      <c r="L11" s="16"/>
      <c r="M11" s="16"/>
      <c r="N11" s="16"/>
      <c r="O11" s="18"/>
    </row>
    <row r="12" spans="2:15" x14ac:dyDescent="0.25">
      <c r="B12" s="9" t="s">
        <v>21</v>
      </c>
      <c r="C12" s="15"/>
      <c r="D12" s="25"/>
      <c r="E12" s="17"/>
      <c r="F12" s="16"/>
      <c r="G12" s="16">
        <v>5700000</v>
      </c>
      <c r="H12" s="16"/>
      <c r="I12" s="16"/>
      <c r="J12" s="16"/>
      <c r="K12" s="16"/>
      <c r="L12" s="16"/>
      <c r="M12" s="16"/>
      <c r="N12" s="16"/>
      <c r="O12" s="18"/>
    </row>
    <row r="13" spans="2:15" x14ac:dyDescent="0.25">
      <c r="B13" s="9"/>
      <c r="C13" s="15"/>
      <c r="D13" s="25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8"/>
    </row>
    <row r="14" spans="2:15" x14ac:dyDescent="0.25">
      <c r="B14" s="9" t="s">
        <v>22</v>
      </c>
      <c r="C14" s="15"/>
      <c r="D14" s="25"/>
      <c r="E14" s="17"/>
      <c r="F14" s="27"/>
      <c r="G14" s="16"/>
      <c r="H14" s="16"/>
      <c r="I14" s="16"/>
      <c r="J14" s="16"/>
      <c r="K14" s="16"/>
      <c r="L14" s="16"/>
      <c r="M14" s="16"/>
      <c r="N14" s="16"/>
      <c r="O14" s="18"/>
    </row>
    <row r="15" spans="2:15" x14ac:dyDescent="0.25">
      <c r="B15" s="9"/>
      <c r="C15" s="15"/>
      <c r="D15" s="16"/>
      <c r="E15" s="17"/>
      <c r="F15" s="16"/>
      <c r="G15" s="16"/>
      <c r="H15" s="16"/>
      <c r="I15" s="16"/>
      <c r="J15" s="16"/>
      <c r="K15" s="16"/>
      <c r="L15" s="16"/>
      <c r="M15" s="16"/>
      <c r="N15" s="16"/>
      <c r="O15" s="18"/>
    </row>
    <row r="16" spans="2:15" x14ac:dyDescent="0.25">
      <c r="B16" s="9" t="s">
        <v>23</v>
      </c>
      <c r="C16" s="15"/>
      <c r="D16" s="16">
        <f>+D10+D11</f>
        <v>30410632.150000002</v>
      </c>
      <c r="E16" s="17">
        <f>+E10+E11</f>
        <v>17089542</v>
      </c>
      <c r="F16" s="16">
        <f>+F10+F11</f>
        <v>26630834.66</v>
      </c>
      <c r="G16" s="16">
        <f>+G10+G11+G12</f>
        <v>25923542.52</v>
      </c>
      <c r="H16" s="16">
        <f>+H10+H11+H12</f>
        <v>26582080.560000002</v>
      </c>
      <c r="I16" s="16">
        <f>+I10+I11</f>
        <v>7705000</v>
      </c>
      <c r="J16" s="16"/>
      <c r="K16" s="16"/>
      <c r="L16" s="16"/>
      <c r="M16" s="16"/>
      <c r="N16" s="16"/>
      <c r="O16" s="18"/>
    </row>
    <row r="17" spans="2:15" x14ac:dyDescent="0.25">
      <c r="B17" s="9"/>
      <c r="C17" s="15"/>
      <c r="D17" s="16"/>
      <c r="E17" s="17"/>
      <c r="F17" s="16"/>
      <c r="G17" s="16"/>
      <c r="H17" s="16"/>
      <c r="I17" s="16"/>
      <c r="J17" s="16"/>
      <c r="K17" s="16"/>
      <c r="L17" s="16"/>
      <c r="M17" s="16"/>
      <c r="N17" s="16"/>
      <c r="O17" s="18"/>
    </row>
    <row r="18" spans="2:15" x14ac:dyDescent="0.25">
      <c r="B18" s="9" t="s">
        <v>16</v>
      </c>
      <c r="C18" s="15"/>
      <c r="D18" s="28">
        <f>+D6-D16</f>
        <v>37777917.890000001</v>
      </c>
      <c r="E18" s="17">
        <f>+E6-E16</f>
        <v>37777917.890000001</v>
      </c>
      <c r="F18" s="16">
        <f>+F6-F16-F14</f>
        <v>24048479.650000002</v>
      </c>
      <c r="G18" s="16">
        <f>+G6-G16</f>
        <v>14186374.170000006</v>
      </c>
      <c r="H18" s="16">
        <f>+H6-H16</f>
        <v>18309028.650000006</v>
      </c>
      <c r="I18" s="16">
        <f>+I6-I16</f>
        <v>26671737.690000005</v>
      </c>
      <c r="J18" s="16"/>
      <c r="K18" s="16"/>
      <c r="L18" s="16"/>
      <c r="M18" s="16"/>
      <c r="N18" s="16"/>
      <c r="O18" s="18"/>
    </row>
    <row r="19" spans="2:15" x14ac:dyDescent="0.25">
      <c r="B19" s="9"/>
      <c r="C19" s="15"/>
      <c r="D19" s="16"/>
      <c r="E19" s="17"/>
      <c r="F19" s="16"/>
      <c r="G19" s="16"/>
      <c r="H19" s="16"/>
      <c r="I19" s="16"/>
      <c r="J19" s="16"/>
      <c r="K19" s="16"/>
      <c r="L19" s="16"/>
      <c r="M19" s="16"/>
      <c r="N19" s="16"/>
      <c r="O19" s="18"/>
    </row>
    <row r="20" spans="2:15" x14ac:dyDescent="0.25">
      <c r="B20" s="9"/>
      <c r="C20" s="15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8"/>
    </row>
    <row r="21" spans="2:15" x14ac:dyDescent="0.25">
      <c r="B21" s="9"/>
      <c r="C21" s="15"/>
      <c r="D21" s="16"/>
      <c r="E21" s="17"/>
      <c r="F21" s="15"/>
      <c r="G21" s="16"/>
      <c r="H21" s="16"/>
      <c r="I21" s="16"/>
      <c r="J21" s="16"/>
      <c r="K21" s="16"/>
      <c r="L21" s="16"/>
      <c r="M21" s="16"/>
      <c r="N21" s="16"/>
      <c r="O21" s="18"/>
    </row>
    <row r="22" spans="2:15" x14ac:dyDescent="0.25">
      <c r="B22" s="9"/>
      <c r="C22" s="15"/>
      <c r="D22" s="16"/>
      <c r="E22" s="29" t="s">
        <v>24</v>
      </c>
      <c r="F22" s="16">
        <v>10871772.66</v>
      </c>
      <c r="G22" s="16"/>
      <c r="H22" s="16"/>
      <c r="I22" s="16"/>
      <c r="J22" s="16"/>
      <c r="K22" s="16"/>
      <c r="L22" s="16"/>
      <c r="M22" s="16"/>
      <c r="N22" s="16"/>
      <c r="O22" s="18"/>
    </row>
    <row r="23" spans="2:15" x14ac:dyDescent="0.25">
      <c r="B23" s="9"/>
      <c r="C23" s="15"/>
      <c r="D23" s="16"/>
      <c r="E23" s="30" t="s">
        <v>25</v>
      </c>
      <c r="F23" s="31">
        <v>2857665.5799999982</v>
      </c>
      <c r="G23" s="16"/>
      <c r="H23" s="16"/>
      <c r="I23" s="16"/>
      <c r="J23" s="16"/>
      <c r="K23" s="16"/>
      <c r="L23" s="16"/>
      <c r="M23" s="16"/>
      <c r="N23" s="16"/>
      <c r="O23" s="18"/>
    </row>
    <row r="24" spans="2:15" ht="15.75" thickBot="1" x14ac:dyDescent="0.3">
      <c r="B24" s="9"/>
      <c r="C24" s="15"/>
      <c r="D24" s="16"/>
      <c r="E24" s="32" t="s">
        <v>1</v>
      </c>
      <c r="F24" s="33">
        <f>+F22+F23</f>
        <v>13729438.239999998</v>
      </c>
      <c r="G24" s="16"/>
      <c r="H24" s="16"/>
      <c r="I24" s="16"/>
      <c r="J24" s="16"/>
      <c r="K24" s="16"/>
      <c r="L24" s="16"/>
      <c r="M24" s="16"/>
      <c r="N24" s="16"/>
      <c r="O24" s="18"/>
    </row>
    <row r="25" spans="2:15" ht="15.75" thickTop="1" x14ac:dyDescent="0.25">
      <c r="B25" s="9"/>
      <c r="C25" s="15"/>
      <c r="D25" s="16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8"/>
    </row>
    <row r="26" spans="2:15" x14ac:dyDescent="0.25">
      <c r="B26" s="9"/>
      <c r="C26" s="15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8"/>
    </row>
    <row r="27" spans="2:15" x14ac:dyDescent="0.25">
      <c r="B27" s="9"/>
      <c r="C27" s="15"/>
      <c r="D27" s="16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8"/>
    </row>
    <row r="28" spans="2:15" x14ac:dyDescent="0.25">
      <c r="B28" s="9"/>
      <c r="C28" s="15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8"/>
    </row>
    <row r="29" spans="2:15" x14ac:dyDescent="0.25">
      <c r="B29" s="9"/>
      <c r="C29" s="15"/>
      <c r="D29" s="16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8"/>
    </row>
    <row r="30" spans="2:15" x14ac:dyDescent="0.25">
      <c r="B30" s="9"/>
      <c r="C30" s="25"/>
      <c r="D30" s="25"/>
      <c r="E30" s="34"/>
      <c r="F30" s="25"/>
      <c r="G30" s="25"/>
      <c r="H30" s="25"/>
      <c r="I30" s="25"/>
      <c r="J30" s="25"/>
      <c r="K30" s="25"/>
      <c r="L30" s="25"/>
      <c r="M30" s="25"/>
      <c r="N30" s="25"/>
      <c r="O30" s="35"/>
    </row>
    <row r="31" spans="2:15" x14ac:dyDescent="0.25">
      <c r="B31" s="9"/>
      <c r="C31" s="15"/>
      <c r="D31" s="15"/>
      <c r="E31" s="36"/>
      <c r="F31" s="15"/>
      <c r="G31" s="15"/>
      <c r="H31" s="15"/>
      <c r="I31" s="15"/>
      <c r="J31" s="15"/>
      <c r="K31" s="15"/>
      <c r="L31" s="15"/>
      <c r="M31" s="15"/>
      <c r="N31" s="15"/>
      <c r="O31" s="37"/>
    </row>
    <row r="32" spans="2:15" ht="15.75" thickBot="1" x14ac:dyDescent="0.3">
      <c r="B32" s="38"/>
      <c r="C32" s="39"/>
      <c r="D32" s="39"/>
      <c r="E32" s="40"/>
      <c r="F32" s="39"/>
      <c r="G32" s="39"/>
      <c r="H32" s="39"/>
      <c r="I32" s="39"/>
      <c r="J32" s="39"/>
      <c r="K32" s="39"/>
      <c r="L32" s="39"/>
      <c r="M32" s="39"/>
      <c r="N32" s="39"/>
      <c r="O3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showGridLines="0" workbookViewId="0">
      <selection activeCell="E5" sqref="E5"/>
    </sheetView>
  </sheetViews>
  <sheetFormatPr baseColWidth="10" defaultRowHeight="15" x14ac:dyDescent="0.25"/>
  <cols>
    <col min="1" max="1" width="11.42578125" style="3"/>
    <col min="2" max="2" width="31.5703125" style="3" bestFit="1" customWidth="1"/>
    <col min="3" max="3" width="20.85546875" style="3" customWidth="1"/>
    <col min="4" max="4" width="15.28515625" style="3" customWidth="1"/>
    <col min="5" max="5" width="15.28515625" style="42" customWidth="1"/>
    <col min="6" max="15" width="15.28515625" style="3" customWidth="1"/>
    <col min="16" max="17" width="11.42578125" style="3"/>
    <col min="18" max="18" width="14.28515625" style="3" bestFit="1" customWidth="1"/>
    <col min="19" max="19" width="15.42578125" style="3" bestFit="1" customWidth="1"/>
    <col min="20" max="20" width="17" style="3" bestFit="1" customWidth="1"/>
    <col min="21" max="21" width="15.5703125" style="3" bestFit="1" customWidth="1"/>
    <col min="22" max="22" width="14.140625" style="3" bestFit="1" customWidth="1"/>
    <col min="23" max="23" width="15" style="3" bestFit="1" customWidth="1"/>
    <col min="24" max="24" width="14.7109375" style="3" bestFit="1" customWidth="1"/>
    <col min="25" max="25" width="14.140625" style="3" bestFit="1" customWidth="1"/>
    <col min="26" max="26" width="16.140625" style="3" bestFit="1" customWidth="1"/>
    <col min="27" max="27" width="20.5703125" style="3" bestFit="1" customWidth="1"/>
    <col min="28" max="28" width="17.140625" style="3" bestFit="1" customWidth="1"/>
    <col min="29" max="29" width="20" style="3" bestFit="1" customWidth="1"/>
    <col min="30" max="30" width="19.28515625" style="3" bestFit="1" customWidth="1"/>
    <col min="31" max="31" width="11.42578125" style="3"/>
    <col min="32" max="56" width="16.28515625" style="3" customWidth="1"/>
    <col min="57" max="16384" width="11.42578125" style="3"/>
  </cols>
  <sheetData>
    <row r="2" spans="2:15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2:15" x14ac:dyDescent="0.25">
      <c r="B3" s="4" t="s">
        <v>14</v>
      </c>
      <c r="C3" s="5"/>
      <c r="D3" s="6">
        <f>30410632.19+10871772.66</f>
        <v>41282404.850000001</v>
      </c>
      <c r="E3" s="7">
        <v>17089542</v>
      </c>
      <c r="F3" s="6">
        <v>12901396.42</v>
      </c>
      <c r="G3" s="6">
        <f>33745858.88-17684421.84</f>
        <v>16061437.040000003</v>
      </c>
      <c r="H3" s="6">
        <v>30704735.040000007</v>
      </c>
      <c r="I3" s="6">
        <f>21067709.04-5000000</f>
        <v>16067709.039999999</v>
      </c>
      <c r="J3" s="6"/>
      <c r="K3" s="6"/>
      <c r="L3" s="6"/>
      <c r="M3" s="6"/>
      <c r="N3" s="6"/>
      <c r="O3" s="8"/>
    </row>
    <row r="4" spans="2:15" x14ac:dyDescent="0.25">
      <c r="B4" s="9" t="s">
        <v>26</v>
      </c>
      <c r="C4" s="15"/>
      <c r="D4" s="44">
        <v>12719773.02</v>
      </c>
      <c r="E4" s="34"/>
      <c r="F4" s="25"/>
      <c r="G4" s="25"/>
      <c r="H4" s="25"/>
      <c r="I4" s="25"/>
      <c r="J4" s="10"/>
      <c r="K4" s="10"/>
      <c r="L4" s="10"/>
      <c r="M4" s="10"/>
      <c r="N4" s="10"/>
      <c r="O4" s="14"/>
    </row>
    <row r="5" spans="2:15" ht="15.75" x14ac:dyDescent="0.25">
      <c r="B5" s="9" t="s">
        <v>15</v>
      </c>
      <c r="C5" s="10"/>
      <c r="D5" s="11">
        <f>26906145.19+14415478.47</f>
        <v>41321623.660000004</v>
      </c>
      <c r="E5" s="45">
        <f>8845736.82+38392038.66</f>
        <v>47237775.479999997</v>
      </c>
      <c r="F5" s="46">
        <f>47082450.17+37210864.64</f>
        <v>84293314.810000002</v>
      </c>
      <c r="G5" s="46">
        <f>18012049.94+29976188.98</f>
        <v>47988238.920000002</v>
      </c>
      <c r="H5" s="46">
        <v>96171269.040000007</v>
      </c>
      <c r="I5" s="25"/>
      <c r="J5" s="10"/>
      <c r="K5" s="10"/>
      <c r="L5" s="10"/>
      <c r="M5" s="10"/>
      <c r="N5" s="10"/>
      <c r="O5" s="14"/>
    </row>
    <row r="6" spans="2:15" x14ac:dyDescent="0.25">
      <c r="B6" s="9" t="s">
        <v>16</v>
      </c>
      <c r="C6" s="15"/>
      <c r="D6" s="16"/>
      <c r="E6" s="17">
        <f>+D19</f>
        <v>64913169.379999995</v>
      </c>
      <c r="F6" s="16">
        <f>+E19</f>
        <v>112150944.85999998</v>
      </c>
      <c r="G6" s="16">
        <f>+F19</f>
        <v>182714821.42999998</v>
      </c>
      <c r="H6" s="16">
        <f>+G19</f>
        <v>220840954.86999995</v>
      </c>
      <c r="I6" s="16">
        <f>+H19</f>
        <v>321134878.38999999</v>
      </c>
      <c r="J6" s="16"/>
      <c r="K6" s="16"/>
      <c r="L6" s="16"/>
      <c r="M6" s="16"/>
      <c r="N6" s="16"/>
      <c r="O6" s="18"/>
    </row>
    <row r="7" spans="2:15" ht="15.75" thickBot="1" x14ac:dyDescent="0.3">
      <c r="B7" s="19" t="s">
        <v>17</v>
      </c>
      <c r="C7" s="20"/>
      <c r="D7" s="21">
        <f t="shared" ref="D7:I7" si="0">+D6+D5+D4+D3</f>
        <v>95323801.530000001</v>
      </c>
      <c r="E7" s="21">
        <f t="shared" si="0"/>
        <v>129240486.85999998</v>
      </c>
      <c r="F7" s="21">
        <f t="shared" si="0"/>
        <v>209345656.08999997</v>
      </c>
      <c r="G7" s="21">
        <f t="shared" si="0"/>
        <v>246764497.38999996</v>
      </c>
      <c r="H7" s="21">
        <f t="shared" si="0"/>
        <v>347716958.94999999</v>
      </c>
      <c r="I7" s="21">
        <f t="shared" si="0"/>
        <v>337202587.43000001</v>
      </c>
      <c r="J7" s="23"/>
      <c r="K7" s="23"/>
      <c r="L7" s="23"/>
      <c r="M7" s="23"/>
      <c r="N7" s="23"/>
      <c r="O7" s="24"/>
    </row>
    <row r="8" spans="2:15" ht="15.75" thickTop="1" x14ac:dyDescent="0.25">
      <c r="B8" s="9"/>
      <c r="C8" s="15"/>
      <c r="D8" s="16"/>
      <c r="E8" s="17"/>
      <c r="F8" s="16"/>
      <c r="G8" s="16"/>
      <c r="H8" s="16"/>
      <c r="I8" s="16"/>
      <c r="J8" s="16"/>
      <c r="K8" s="16"/>
      <c r="L8" s="16"/>
      <c r="M8" s="16"/>
      <c r="N8" s="16"/>
      <c r="O8" s="18"/>
    </row>
    <row r="9" spans="2:15" x14ac:dyDescent="0.25">
      <c r="B9" s="9" t="s">
        <v>18</v>
      </c>
      <c r="C9" s="15"/>
      <c r="D9" s="16"/>
      <c r="E9" s="17"/>
      <c r="F9" s="16"/>
      <c r="G9" s="16"/>
      <c r="H9" s="16"/>
      <c r="I9" s="16"/>
      <c r="J9" s="16"/>
      <c r="K9" s="16"/>
      <c r="L9" s="16"/>
      <c r="M9" s="16"/>
      <c r="N9" s="16"/>
      <c r="O9" s="18"/>
    </row>
    <row r="10" spans="2:15" x14ac:dyDescent="0.25">
      <c r="B10" s="9"/>
      <c r="C10" s="15"/>
      <c r="D10" s="15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8"/>
    </row>
    <row r="11" spans="2:15" x14ac:dyDescent="0.25">
      <c r="B11" s="9" t="s">
        <v>19</v>
      </c>
      <c r="C11" s="15"/>
      <c r="D11" s="25">
        <v>21102884.190000001</v>
      </c>
      <c r="E11" s="17">
        <v>8193000</v>
      </c>
      <c r="F11" s="16">
        <v>15759062</v>
      </c>
      <c r="G11" s="16">
        <v>7718000</v>
      </c>
      <c r="H11" s="17">
        <v>16191000</v>
      </c>
      <c r="I11" s="16">
        <v>7705000</v>
      </c>
      <c r="J11" s="16"/>
      <c r="K11" s="16"/>
      <c r="L11" s="16"/>
      <c r="M11" s="16"/>
      <c r="N11" s="16"/>
      <c r="O11" s="18"/>
    </row>
    <row r="12" spans="2:15" x14ac:dyDescent="0.25">
      <c r="B12" s="9" t="s">
        <v>20</v>
      </c>
      <c r="C12" s="15"/>
      <c r="D12" s="25">
        <v>9307747.9600000009</v>
      </c>
      <c r="E12" s="17">
        <v>8896542</v>
      </c>
      <c r="F12" s="16">
        <v>10871772.66</v>
      </c>
      <c r="G12" s="16">
        <v>12505542.52</v>
      </c>
      <c r="H12" s="26">
        <v>10391080.560000001</v>
      </c>
      <c r="I12" s="16">
        <v>11112009.800000001</v>
      </c>
      <c r="J12" s="16"/>
      <c r="K12" s="16"/>
      <c r="L12" s="16"/>
      <c r="M12" s="16"/>
      <c r="N12" s="16"/>
      <c r="O12" s="18"/>
    </row>
    <row r="13" spans="2:15" x14ac:dyDescent="0.25">
      <c r="B13" s="9" t="s">
        <v>21</v>
      </c>
      <c r="C13" s="15"/>
      <c r="D13" s="25"/>
      <c r="E13" s="17"/>
      <c r="F13" s="16"/>
      <c r="G13" s="16">
        <v>5700000</v>
      </c>
      <c r="H13" s="16"/>
      <c r="I13" s="16"/>
      <c r="J13" s="16"/>
      <c r="K13" s="16"/>
      <c r="L13" s="16"/>
      <c r="M13" s="16"/>
      <c r="N13" s="16"/>
      <c r="O13" s="18"/>
    </row>
    <row r="14" spans="2:15" x14ac:dyDescent="0.25">
      <c r="B14" s="9"/>
      <c r="C14" s="15"/>
      <c r="D14" s="25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8"/>
    </row>
    <row r="15" spans="2:15" x14ac:dyDescent="0.25">
      <c r="B15" s="9" t="s">
        <v>22</v>
      </c>
      <c r="C15" s="15"/>
      <c r="D15" s="25"/>
      <c r="E15" s="17"/>
      <c r="F15" s="27"/>
      <c r="G15" s="16"/>
      <c r="H15" s="16"/>
      <c r="I15" s="16"/>
      <c r="J15" s="16"/>
      <c r="K15" s="16"/>
      <c r="L15" s="16"/>
      <c r="M15" s="16"/>
      <c r="N15" s="16"/>
      <c r="O15" s="18"/>
    </row>
    <row r="16" spans="2:15" x14ac:dyDescent="0.25">
      <c r="B16" s="9"/>
      <c r="C16" s="15"/>
      <c r="D16" s="16"/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8"/>
    </row>
    <row r="17" spans="2:15" x14ac:dyDescent="0.25">
      <c r="B17" s="9" t="s">
        <v>23</v>
      </c>
      <c r="C17" s="15"/>
      <c r="D17" s="16">
        <f>+D11+D12</f>
        <v>30410632.150000002</v>
      </c>
      <c r="E17" s="17">
        <f>+E11+E12</f>
        <v>17089542</v>
      </c>
      <c r="F17" s="16">
        <f>+F11+F12</f>
        <v>26630834.66</v>
      </c>
      <c r="G17" s="16">
        <f>+G11+G12+G13</f>
        <v>25923542.52</v>
      </c>
      <c r="H17" s="16">
        <f>+H11+H12+H13</f>
        <v>26582080.560000002</v>
      </c>
      <c r="I17" s="16">
        <f>+I11+I12</f>
        <v>18817009.800000001</v>
      </c>
      <c r="J17" s="16"/>
      <c r="K17" s="16"/>
      <c r="L17" s="16"/>
      <c r="M17" s="16"/>
      <c r="N17" s="16"/>
      <c r="O17" s="18"/>
    </row>
    <row r="18" spans="2:15" x14ac:dyDescent="0.25">
      <c r="B18" s="9"/>
      <c r="C18" s="15"/>
      <c r="D18" s="16"/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8"/>
    </row>
    <row r="19" spans="2:15" x14ac:dyDescent="0.25">
      <c r="B19" s="9" t="s">
        <v>16</v>
      </c>
      <c r="C19" s="15"/>
      <c r="D19" s="28">
        <f>+D7-D17</f>
        <v>64913169.379999995</v>
      </c>
      <c r="E19" s="17">
        <f>+E7-E17</f>
        <v>112150944.85999998</v>
      </c>
      <c r="F19" s="16">
        <f>+F7-F17-F15</f>
        <v>182714821.42999998</v>
      </c>
      <c r="G19" s="16">
        <f>+G7-G17</f>
        <v>220840954.86999995</v>
      </c>
      <c r="H19" s="16">
        <f>+H7-H17</f>
        <v>321134878.38999999</v>
      </c>
      <c r="I19" s="27">
        <f>+I7-I17</f>
        <v>318385577.63</v>
      </c>
      <c r="J19" s="16"/>
      <c r="K19" s="16"/>
      <c r="L19" s="16"/>
      <c r="M19" s="16"/>
      <c r="N19" s="16"/>
      <c r="O19" s="18"/>
    </row>
    <row r="20" spans="2:15" x14ac:dyDescent="0.25">
      <c r="B20" s="9"/>
      <c r="C20" s="15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8"/>
    </row>
    <row r="21" spans="2:15" x14ac:dyDescent="0.25">
      <c r="B21" s="9"/>
      <c r="C21" s="15"/>
      <c r="D21" s="16"/>
      <c r="E21" s="17"/>
      <c r="F21" s="16"/>
      <c r="G21" s="16"/>
      <c r="H21" s="16"/>
      <c r="I21" s="16"/>
      <c r="J21" s="16"/>
      <c r="K21" s="16"/>
      <c r="L21" s="16"/>
      <c r="M21" s="16"/>
      <c r="N21" s="16"/>
      <c r="O21" s="18"/>
    </row>
    <row r="22" spans="2:15" x14ac:dyDescent="0.25">
      <c r="B22" s="9"/>
      <c r="C22" s="15"/>
      <c r="D22" s="16"/>
      <c r="E22" s="17"/>
      <c r="F22" s="15"/>
      <c r="G22" s="16"/>
      <c r="H22" s="16"/>
      <c r="I22" s="16"/>
      <c r="J22" s="16"/>
      <c r="K22" s="16"/>
      <c r="L22" s="16"/>
      <c r="M22" s="16"/>
      <c r="N22" s="16"/>
      <c r="O22" s="18"/>
    </row>
    <row r="23" spans="2:15" x14ac:dyDescent="0.25">
      <c r="B23" s="9"/>
      <c r="C23" s="15"/>
      <c r="D23" s="16"/>
      <c r="E23" s="29" t="s">
        <v>24</v>
      </c>
      <c r="F23" s="16">
        <v>10871772.66</v>
      </c>
      <c r="G23" s="16"/>
      <c r="H23" s="16"/>
      <c r="I23" s="27"/>
      <c r="J23" s="16"/>
      <c r="K23" s="16"/>
      <c r="L23" s="16"/>
      <c r="M23" s="16"/>
      <c r="N23" s="16"/>
      <c r="O23" s="18"/>
    </row>
    <row r="24" spans="2:15" x14ac:dyDescent="0.25">
      <c r="B24" s="9"/>
      <c r="C24" s="15"/>
      <c r="D24" s="16"/>
      <c r="E24" s="30" t="s">
        <v>25</v>
      </c>
      <c r="F24" s="43">
        <v>2857665.5799999982</v>
      </c>
      <c r="G24" s="16"/>
      <c r="H24" s="16"/>
      <c r="I24" s="16"/>
      <c r="J24" s="16"/>
      <c r="K24" s="16"/>
      <c r="L24" s="16"/>
      <c r="M24" s="16"/>
      <c r="N24" s="16"/>
      <c r="O24" s="18"/>
    </row>
    <row r="25" spans="2:15" ht="15.75" thickBot="1" x14ac:dyDescent="0.3">
      <c r="B25" s="9"/>
      <c r="C25" s="15"/>
      <c r="D25" s="16"/>
      <c r="E25" s="32" t="s">
        <v>1</v>
      </c>
      <c r="F25" s="33">
        <f>+F23+F24</f>
        <v>13729438.239999998</v>
      </c>
      <c r="G25" s="16"/>
      <c r="H25" s="16"/>
      <c r="I25" s="16"/>
      <c r="J25" s="16"/>
      <c r="K25" s="16"/>
      <c r="L25" s="16"/>
      <c r="M25" s="16"/>
      <c r="N25" s="16"/>
      <c r="O25" s="18"/>
    </row>
    <row r="26" spans="2:15" ht="15.75" thickTop="1" x14ac:dyDescent="0.25">
      <c r="B26" s="9"/>
      <c r="C26" s="15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8"/>
    </row>
    <row r="27" spans="2:15" x14ac:dyDescent="0.25">
      <c r="B27" s="9"/>
      <c r="C27" s="15"/>
      <c r="D27" s="16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8"/>
    </row>
    <row r="28" spans="2:15" x14ac:dyDescent="0.25">
      <c r="B28" s="9"/>
      <c r="C28" s="15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8"/>
    </row>
    <row r="29" spans="2:15" x14ac:dyDescent="0.25">
      <c r="B29" s="9"/>
      <c r="C29" s="15"/>
      <c r="D29" s="16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8"/>
    </row>
    <row r="30" spans="2:15" x14ac:dyDescent="0.25">
      <c r="B30" s="9"/>
      <c r="C30" s="15"/>
      <c r="D30" s="16"/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8"/>
    </row>
    <row r="31" spans="2:15" x14ac:dyDescent="0.25">
      <c r="B31" s="9"/>
      <c r="C31" s="25"/>
      <c r="D31" s="25"/>
      <c r="E31" s="34"/>
      <c r="F31" s="25"/>
      <c r="G31" s="25"/>
      <c r="H31" s="25"/>
      <c r="I31" s="25"/>
      <c r="J31" s="25"/>
      <c r="K31" s="25"/>
      <c r="L31" s="25"/>
      <c r="M31" s="25"/>
      <c r="N31" s="25"/>
      <c r="O31" s="35"/>
    </row>
    <row r="32" spans="2:15" x14ac:dyDescent="0.25">
      <c r="B32" s="9"/>
      <c r="C32" s="15"/>
      <c r="D32" s="15"/>
      <c r="E32" s="36"/>
      <c r="F32" s="15"/>
      <c r="G32" s="15"/>
      <c r="H32" s="15"/>
      <c r="I32" s="15"/>
      <c r="J32" s="15"/>
      <c r="K32" s="15"/>
      <c r="L32" s="15"/>
      <c r="M32" s="15"/>
      <c r="N32" s="15"/>
      <c r="O32" s="37"/>
    </row>
    <row r="33" spans="2:15" ht="15.75" thickBot="1" x14ac:dyDescent="0.3">
      <c r="B33" s="38"/>
      <c r="C33" s="39"/>
      <c r="D33" s="39"/>
      <c r="E33" s="40"/>
      <c r="F33" s="39"/>
      <c r="G33" s="39"/>
      <c r="H33" s="39"/>
      <c r="I33" s="39"/>
      <c r="J33" s="39"/>
      <c r="K33" s="39"/>
      <c r="L33" s="39"/>
      <c r="M33" s="39"/>
      <c r="N33" s="39"/>
      <c r="O3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66"/>
  <sheetViews>
    <sheetView showGridLines="0" tabSelected="1" workbookViewId="0">
      <selection activeCell="C11" sqref="C11"/>
    </sheetView>
  </sheetViews>
  <sheetFormatPr baseColWidth="10" defaultRowHeight="15" x14ac:dyDescent="0.25"/>
  <cols>
    <col min="1" max="1" width="9.28515625" style="3" customWidth="1"/>
    <col min="2" max="2" width="39.5703125" style="3" bestFit="1" customWidth="1"/>
    <col min="3" max="3" width="20.85546875" style="3" customWidth="1"/>
    <col min="4" max="4" width="15.28515625" style="3" customWidth="1"/>
    <col min="5" max="5" width="15.28515625" style="42" customWidth="1"/>
    <col min="6" max="15" width="15.28515625" style="3" customWidth="1"/>
    <col min="16" max="16" width="12.7109375" style="3" bestFit="1" customWidth="1"/>
    <col min="17" max="17" width="11.42578125" style="3"/>
    <col min="18" max="18" width="14.28515625" style="3" bestFit="1" customWidth="1"/>
    <col min="19" max="19" width="15.42578125" style="3" bestFit="1" customWidth="1"/>
    <col min="20" max="20" width="17" style="3" bestFit="1" customWidth="1"/>
    <col min="21" max="21" width="15.5703125" style="3" bestFit="1" customWidth="1"/>
    <col min="22" max="22" width="14.140625" style="3" bestFit="1" customWidth="1"/>
    <col min="23" max="23" width="15" style="3" bestFit="1" customWidth="1"/>
    <col min="24" max="24" width="14.7109375" style="3" bestFit="1" customWidth="1"/>
    <col min="25" max="25" width="14.140625" style="3" bestFit="1" customWidth="1"/>
    <col min="26" max="26" width="16.140625" style="3" bestFit="1" customWidth="1"/>
    <col min="27" max="27" width="20.5703125" style="3" bestFit="1" customWidth="1"/>
    <col min="28" max="28" width="17.140625" style="3" bestFit="1" customWidth="1"/>
    <col min="29" max="29" width="20" style="3" bestFit="1" customWidth="1"/>
    <col min="30" max="30" width="19.28515625" style="3" bestFit="1" customWidth="1"/>
    <col min="31" max="31" width="11.42578125" style="3"/>
    <col min="32" max="56" width="16.28515625" style="3" customWidth="1"/>
    <col min="57" max="16384" width="11.42578125" style="3"/>
  </cols>
  <sheetData>
    <row r="1" spans="2:16" ht="17.25" customHeight="1" thickBot="1" x14ac:dyDescent="0.3">
      <c r="K1" s="48"/>
      <c r="L1" s="48"/>
      <c r="M1" s="48"/>
      <c r="N1" s="48"/>
      <c r="O1" s="48"/>
    </row>
    <row r="2" spans="2:16" ht="21.75" thickBot="1" x14ac:dyDescent="0.4">
      <c r="B2" s="56" t="s">
        <v>33</v>
      </c>
      <c r="C2" s="51" t="s">
        <v>1</v>
      </c>
      <c r="D2" s="51" t="s">
        <v>2</v>
      </c>
      <c r="E2" s="51" t="s">
        <v>3</v>
      </c>
      <c r="F2" s="51" t="s">
        <v>4</v>
      </c>
      <c r="G2" s="51" t="s">
        <v>5</v>
      </c>
      <c r="H2" s="51" t="s">
        <v>6</v>
      </c>
      <c r="I2" s="51" t="s">
        <v>7</v>
      </c>
      <c r="J2" s="51" t="s">
        <v>8</v>
      </c>
      <c r="K2" s="51" t="s">
        <v>9</v>
      </c>
      <c r="L2" s="51" t="s">
        <v>10</v>
      </c>
      <c r="M2" s="51" t="s">
        <v>11</v>
      </c>
      <c r="N2" s="51" t="s">
        <v>12</v>
      </c>
      <c r="O2" s="52" t="s">
        <v>13</v>
      </c>
    </row>
    <row r="3" spans="2:16" x14ac:dyDescent="0.25">
      <c r="B3" s="4" t="s">
        <v>14</v>
      </c>
      <c r="C3" s="6">
        <f>SUM(D3:O3)</f>
        <v>225134523.39999995</v>
      </c>
      <c r="D3" s="6">
        <f>41386520.66-21207000</f>
        <v>20179520.659999996</v>
      </c>
      <c r="E3" s="7">
        <v>17089542</v>
      </c>
      <c r="F3" s="6">
        <v>12901396.42</v>
      </c>
      <c r="G3" s="6">
        <v>16061437.040000003</v>
      </c>
      <c r="H3" s="6">
        <v>25004735.039999999</v>
      </c>
      <c r="I3" s="6">
        <v>16067709.039999999</v>
      </c>
      <c r="J3" s="6">
        <f>23259269.04-14900000</f>
        <v>8359269.0399999991</v>
      </c>
      <c r="K3" s="6">
        <f>15261831.04-6892829</f>
        <v>8369002.0399999991</v>
      </c>
      <c r="L3" s="6">
        <v>20289566.039999999</v>
      </c>
      <c r="M3" s="6">
        <v>13128849.039999999</v>
      </c>
      <c r="N3" s="6">
        <v>21501124.039999999</v>
      </c>
      <c r="O3" s="8">
        <v>46182373</v>
      </c>
      <c r="P3" s="10"/>
    </row>
    <row r="4" spans="2:16" x14ac:dyDescent="0.25">
      <c r="B4" s="9" t="s">
        <v>28</v>
      </c>
      <c r="C4" s="10"/>
      <c r="D4" s="10">
        <v>21102884.190000001</v>
      </c>
      <c r="E4" s="49"/>
      <c r="F4" s="10"/>
      <c r="G4" s="10">
        <v>17684421.84</v>
      </c>
      <c r="H4" s="10">
        <v>15000000</v>
      </c>
      <c r="I4" s="10">
        <v>5000000</v>
      </c>
      <c r="J4" s="10">
        <v>10000000</v>
      </c>
      <c r="K4" s="10">
        <f>10000000+10000000</f>
        <v>20000000</v>
      </c>
      <c r="L4" s="10"/>
      <c r="M4" s="10"/>
      <c r="N4" s="10"/>
      <c r="O4" s="14"/>
      <c r="P4" s="47"/>
    </row>
    <row r="5" spans="2:16" x14ac:dyDescent="0.25">
      <c r="B5" s="9" t="s">
        <v>29</v>
      </c>
      <c r="C5" s="10"/>
      <c r="D5" s="10"/>
      <c r="E5" s="49"/>
      <c r="F5" s="10"/>
      <c r="G5" s="10"/>
      <c r="H5" s="10">
        <v>5700000</v>
      </c>
      <c r="I5" s="10">
        <v>5000000</v>
      </c>
      <c r="J5" s="10">
        <v>2500000</v>
      </c>
      <c r="K5" s="10"/>
      <c r="L5" s="10"/>
      <c r="M5" s="10"/>
      <c r="N5" s="10"/>
      <c r="O5" s="14"/>
    </row>
    <row r="6" spans="2:16" x14ac:dyDescent="0.25">
      <c r="B6" s="9" t="s">
        <v>32</v>
      </c>
      <c r="C6" s="15"/>
      <c r="D6" s="50">
        <v>12719773.02</v>
      </c>
      <c r="E6" s="34"/>
      <c r="F6" s="25"/>
      <c r="G6" s="25"/>
      <c r="H6" s="25"/>
      <c r="I6" s="25"/>
      <c r="J6" s="10">
        <v>4232218.0199999996</v>
      </c>
      <c r="K6" s="10">
        <v>5351031.96</v>
      </c>
      <c r="L6" s="10"/>
      <c r="M6" s="10"/>
      <c r="N6" s="10"/>
      <c r="O6" s="14"/>
      <c r="P6" s="48"/>
    </row>
    <row r="7" spans="2:16" x14ac:dyDescent="0.25">
      <c r="B7" s="9" t="s">
        <v>35</v>
      </c>
      <c r="C7" s="15"/>
      <c r="D7" s="58"/>
      <c r="E7" s="34"/>
      <c r="F7" s="25"/>
      <c r="G7" s="25"/>
      <c r="H7" s="25"/>
      <c r="I7" s="25"/>
      <c r="J7" s="10"/>
      <c r="K7" s="10">
        <v>10000000</v>
      </c>
      <c r="L7" s="10"/>
      <c r="M7" s="10"/>
      <c r="N7" s="10"/>
      <c r="O7" s="14"/>
      <c r="P7" s="48"/>
    </row>
    <row r="8" spans="2:16" x14ac:dyDescent="0.25">
      <c r="B8" s="9" t="s">
        <v>15</v>
      </c>
      <c r="C8" s="10"/>
      <c r="D8" s="61">
        <v>41321623.659999996</v>
      </c>
      <c r="E8" s="61">
        <v>47237775.479999997</v>
      </c>
      <c r="F8" s="61">
        <v>84293311.810000002</v>
      </c>
      <c r="G8" s="61">
        <v>47988238.920000002</v>
      </c>
      <c r="H8" s="61">
        <v>96171269.040000007</v>
      </c>
      <c r="I8" s="61">
        <v>57035968.020000003</v>
      </c>
      <c r="J8" s="61">
        <v>45311893.450000003</v>
      </c>
      <c r="K8" s="10"/>
      <c r="L8" s="10"/>
      <c r="M8" s="10"/>
      <c r="N8" s="10"/>
      <c r="O8" s="14"/>
    </row>
    <row r="9" spans="2:16" x14ac:dyDescent="0.25">
      <c r="B9" s="9" t="s">
        <v>37</v>
      </c>
      <c r="C9" s="10"/>
      <c r="D9" s="62">
        <v>-41321623.659999996</v>
      </c>
      <c r="E9" s="62">
        <v>-47237775.479999997</v>
      </c>
      <c r="F9" s="62">
        <v>-84293311.810000002</v>
      </c>
      <c r="G9" s="62">
        <v>-47988238.920000002</v>
      </c>
      <c r="H9" s="62">
        <v>-96171269.040000007</v>
      </c>
      <c r="I9" s="62">
        <v>-57035968.020000003</v>
      </c>
      <c r="J9" s="62">
        <v>-45311893.450000003</v>
      </c>
      <c r="K9" s="10"/>
      <c r="L9" s="10"/>
      <c r="M9" s="10"/>
      <c r="N9" s="10"/>
      <c r="O9" s="14"/>
    </row>
    <row r="10" spans="2:16" x14ac:dyDescent="0.25">
      <c r="B10" s="9" t="s">
        <v>16</v>
      </c>
      <c r="C10" s="15"/>
      <c r="D10" s="16"/>
      <c r="E10" s="17">
        <f t="shared" ref="E10:K10" si="0">+D25</f>
        <v>23591545.719999988</v>
      </c>
      <c r="F10" s="16">
        <f t="shared" si="0"/>
        <v>23591545.719999991</v>
      </c>
      <c r="G10" s="16">
        <f t="shared" si="0"/>
        <v>9862107.4800000004</v>
      </c>
      <c r="H10" s="16">
        <f t="shared" si="0"/>
        <v>2.0000000149011612</v>
      </c>
      <c r="I10" s="16">
        <f t="shared" si="0"/>
        <v>4122656.4800000042</v>
      </c>
      <c r="J10" s="16">
        <f>+I25</f>
        <v>1373355.7200000025</v>
      </c>
      <c r="K10" s="16">
        <f t="shared" si="0"/>
        <v>0</v>
      </c>
      <c r="L10" s="16">
        <f t="shared" ref="L10:O10" si="1">+K25</f>
        <v>0</v>
      </c>
      <c r="M10" s="16">
        <f t="shared" si="1"/>
        <v>8392566.0399999991</v>
      </c>
      <c r="N10" s="16">
        <f t="shared" si="1"/>
        <v>21521415.079999998</v>
      </c>
      <c r="O10" s="18">
        <f t="shared" si="1"/>
        <v>43022539.119999997</v>
      </c>
    </row>
    <row r="11" spans="2:16" ht="15.75" thickBot="1" x14ac:dyDescent="0.3">
      <c r="B11" s="19" t="s">
        <v>17</v>
      </c>
      <c r="C11" s="21">
        <f>+O11</f>
        <v>89204912.120000005</v>
      </c>
      <c r="D11" s="21">
        <f>+D10+D8+D6+D3+D4+D5+D7+D9</f>
        <v>54002177.86999999</v>
      </c>
      <c r="E11" s="21">
        <f t="shared" ref="E11:O11" si="2">+E10+E8+E6+E3+E4+E5+E7+E9</f>
        <v>40681087.719999991</v>
      </c>
      <c r="F11" s="21">
        <f t="shared" si="2"/>
        <v>36492942.140000001</v>
      </c>
      <c r="G11" s="21">
        <f t="shared" si="2"/>
        <v>43607966.360000014</v>
      </c>
      <c r="H11" s="21">
        <f t="shared" si="2"/>
        <v>45704737.040000007</v>
      </c>
      <c r="I11" s="21">
        <f t="shared" si="2"/>
        <v>30190365.520000003</v>
      </c>
      <c r="J11" s="21">
        <f t="shared" si="2"/>
        <v>26464842.779999986</v>
      </c>
      <c r="K11" s="21">
        <f t="shared" si="2"/>
        <v>43720034</v>
      </c>
      <c r="L11" s="21">
        <f t="shared" si="2"/>
        <v>20289566.039999999</v>
      </c>
      <c r="M11" s="21">
        <f t="shared" si="2"/>
        <v>21521415.079999998</v>
      </c>
      <c r="N11" s="21">
        <f t="shared" si="2"/>
        <v>43022539.119999997</v>
      </c>
      <c r="O11" s="53">
        <f t="shared" si="2"/>
        <v>89204912.120000005</v>
      </c>
    </row>
    <row r="12" spans="2:16" ht="15.75" thickTop="1" x14ac:dyDescent="0.25">
      <c r="B12" s="9"/>
      <c r="C12" s="15"/>
      <c r="D12" s="16"/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8"/>
    </row>
    <row r="13" spans="2:16" x14ac:dyDescent="0.25">
      <c r="B13" s="9" t="s">
        <v>18</v>
      </c>
      <c r="C13" s="15"/>
      <c r="D13" s="16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8"/>
    </row>
    <row r="14" spans="2:16" x14ac:dyDescent="0.25">
      <c r="B14" s="9"/>
      <c r="C14" s="15"/>
      <c r="D14" s="15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8"/>
    </row>
    <row r="15" spans="2:16" x14ac:dyDescent="0.25">
      <c r="B15" s="9" t="s">
        <v>19</v>
      </c>
      <c r="C15" s="15"/>
      <c r="D15" s="25"/>
      <c r="E15" s="17">
        <v>8193000</v>
      </c>
      <c r="F15" s="16">
        <v>15759062</v>
      </c>
      <c r="G15" s="16">
        <v>7718000</v>
      </c>
      <c r="H15" s="17">
        <v>16191000</v>
      </c>
      <c r="I15" s="16">
        <v>7705000</v>
      </c>
      <c r="J15" s="16"/>
      <c r="K15" s="16"/>
      <c r="L15" s="16">
        <v>11897000</v>
      </c>
      <c r="M15" s="16"/>
      <c r="N15" s="16"/>
      <c r="O15" s="18"/>
    </row>
    <row r="16" spans="2:16" x14ac:dyDescent="0.25">
      <c r="B16" s="9" t="s">
        <v>20</v>
      </c>
      <c r="C16" s="15"/>
      <c r="D16" s="25">
        <v>9307747.9600000009</v>
      </c>
      <c r="E16" s="17">
        <v>8896542</v>
      </c>
      <c r="F16" s="16">
        <v>10871772.66</v>
      </c>
      <c r="G16" s="16">
        <v>12505542.52</v>
      </c>
      <c r="H16" s="26">
        <v>10391080.560000001</v>
      </c>
      <c r="I16" s="16">
        <v>11112009.800000001</v>
      </c>
      <c r="J16" s="27">
        <f>13607844.06+356998.72</f>
        <v>13964842.780000001</v>
      </c>
      <c r="K16" s="16">
        <v>13720034</v>
      </c>
      <c r="L16" s="16"/>
      <c r="M16" s="16"/>
      <c r="N16" s="16"/>
      <c r="O16" s="18"/>
    </row>
    <row r="17" spans="2:15" x14ac:dyDescent="0.25">
      <c r="B17" s="9" t="s">
        <v>30</v>
      </c>
      <c r="C17" s="15"/>
      <c r="D17" s="25">
        <v>21102884.190000001</v>
      </c>
      <c r="E17" s="17"/>
      <c r="F17" s="16"/>
      <c r="G17" s="16">
        <v>17684421.84</v>
      </c>
      <c r="H17" s="16">
        <v>15000000</v>
      </c>
      <c r="I17" s="16">
        <v>5000000</v>
      </c>
      <c r="J17" s="16"/>
      <c r="K17" s="16">
        <f>10000000+10000000</f>
        <v>20000000</v>
      </c>
      <c r="L17" s="16"/>
      <c r="M17" s="16"/>
      <c r="N17" s="16"/>
      <c r="O17" s="18"/>
    </row>
    <row r="18" spans="2:15" x14ac:dyDescent="0.25">
      <c r="B18" s="9" t="s">
        <v>31</v>
      </c>
      <c r="C18" s="15"/>
      <c r="D18" s="25"/>
      <c r="E18" s="17"/>
      <c r="F18" s="16"/>
      <c r="G18" s="16">
        <v>5700000</v>
      </c>
      <c r="H18" s="16"/>
      <c r="I18" s="16">
        <v>5000000</v>
      </c>
      <c r="J18" s="16">
        <f>10000000+2500000</f>
        <v>12500000</v>
      </c>
      <c r="K18" s="16"/>
      <c r="L18" s="16"/>
      <c r="M18" s="16"/>
      <c r="N18" s="16"/>
      <c r="O18" s="18"/>
    </row>
    <row r="19" spans="2:15" x14ac:dyDescent="0.25">
      <c r="B19" s="9" t="s">
        <v>36</v>
      </c>
      <c r="C19" s="15"/>
      <c r="D19" s="25"/>
      <c r="E19" s="17"/>
      <c r="F19" s="16"/>
      <c r="G19" s="16"/>
      <c r="H19" s="16"/>
      <c r="I19" s="16"/>
      <c r="J19" s="16"/>
      <c r="K19" s="16">
        <v>10000000</v>
      </c>
      <c r="L19" s="16"/>
      <c r="M19" s="16"/>
      <c r="N19" s="16"/>
      <c r="O19" s="18"/>
    </row>
    <row r="20" spans="2:15" x14ac:dyDescent="0.25">
      <c r="B20" s="9"/>
      <c r="C20" s="15"/>
      <c r="D20" s="25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8"/>
    </row>
    <row r="21" spans="2:15" x14ac:dyDescent="0.25">
      <c r="B21" s="9" t="s">
        <v>22</v>
      </c>
      <c r="C21" s="15"/>
      <c r="D21" s="46">
        <v>21207000</v>
      </c>
      <c r="E21" s="17"/>
      <c r="F21" s="16"/>
      <c r="G21" s="16"/>
      <c r="H21" s="16"/>
      <c r="I21" s="16"/>
      <c r="J21" s="27">
        <v>14900000</v>
      </c>
      <c r="K21" s="27">
        <v>6892829</v>
      </c>
      <c r="L21" s="16"/>
      <c r="M21" s="16"/>
      <c r="N21" s="16"/>
      <c r="O21" s="18"/>
    </row>
    <row r="22" spans="2:15" x14ac:dyDescent="0.25">
      <c r="B22" s="9"/>
      <c r="C22" s="15"/>
      <c r="D22" s="16"/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8"/>
    </row>
    <row r="23" spans="2:15" ht="15.75" thickBot="1" x14ac:dyDescent="0.3">
      <c r="B23" s="19" t="s">
        <v>23</v>
      </c>
      <c r="C23" s="20"/>
      <c r="D23" s="23">
        <f>+D15+D16+D17+D18+D19</f>
        <v>30410632.150000002</v>
      </c>
      <c r="E23" s="23">
        <f t="shared" ref="E23:O23" si="3">+E15+E16+E17+E18+E19</f>
        <v>17089542</v>
      </c>
      <c r="F23" s="23">
        <f t="shared" si="3"/>
        <v>26630834.66</v>
      </c>
      <c r="G23" s="23">
        <f t="shared" si="3"/>
        <v>43607964.359999999</v>
      </c>
      <c r="H23" s="23">
        <f t="shared" si="3"/>
        <v>41582080.560000002</v>
      </c>
      <c r="I23" s="23">
        <f t="shared" si="3"/>
        <v>28817009.800000001</v>
      </c>
      <c r="J23" s="23">
        <f t="shared" si="3"/>
        <v>26464842.780000001</v>
      </c>
      <c r="K23" s="23">
        <f t="shared" si="3"/>
        <v>43720034</v>
      </c>
      <c r="L23" s="23">
        <f t="shared" si="3"/>
        <v>11897000</v>
      </c>
      <c r="M23" s="23">
        <f t="shared" si="3"/>
        <v>0</v>
      </c>
      <c r="N23" s="23">
        <f t="shared" si="3"/>
        <v>0</v>
      </c>
      <c r="O23" s="24">
        <f t="shared" si="3"/>
        <v>0</v>
      </c>
    </row>
    <row r="24" spans="2:15" ht="15.75" thickTop="1" x14ac:dyDescent="0.25">
      <c r="B24" s="9"/>
      <c r="C24" s="15"/>
      <c r="D24" s="16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8"/>
    </row>
    <row r="25" spans="2:15" ht="15.75" thickBot="1" x14ac:dyDescent="0.3">
      <c r="B25" s="19" t="s">
        <v>16</v>
      </c>
      <c r="C25" s="55"/>
      <c r="D25" s="23">
        <f>+D11-D23</f>
        <v>23591545.719999988</v>
      </c>
      <c r="E25" s="54">
        <f t="shared" ref="E25:H25" si="4">+E11-E23</f>
        <v>23591545.719999991</v>
      </c>
      <c r="F25" s="23">
        <f t="shared" si="4"/>
        <v>9862107.4800000004</v>
      </c>
      <c r="G25" s="23">
        <f t="shared" si="4"/>
        <v>2.0000000149011612</v>
      </c>
      <c r="H25" s="23">
        <f t="shared" si="4"/>
        <v>4122656.4800000042</v>
      </c>
      <c r="I25" s="23">
        <f>+I11-I23</f>
        <v>1373355.7200000025</v>
      </c>
      <c r="J25" s="23">
        <f>+J11-J23</f>
        <v>0</v>
      </c>
      <c r="K25" s="59">
        <f>+K11-K23</f>
        <v>0</v>
      </c>
      <c r="L25" s="23">
        <f t="shared" ref="L25:N25" si="5">+L11-L23</f>
        <v>8392566.0399999991</v>
      </c>
      <c r="M25" s="23">
        <f t="shared" si="5"/>
        <v>21521415.079999998</v>
      </c>
      <c r="N25" s="23">
        <f t="shared" si="5"/>
        <v>43022539.119999997</v>
      </c>
      <c r="O25" s="24">
        <f>+O11-O23</f>
        <v>89204912.120000005</v>
      </c>
    </row>
    <row r="26" spans="2:15" ht="15.75" thickTop="1" x14ac:dyDescent="0.25">
      <c r="B26" s="9"/>
      <c r="C26" s="15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8"/>
    </row>
    <row r="27" spans="2:15" x14ac:dyDescent="0.25">
      <c r="B27" s="9"/>
      <c r="C27" s="15"/>
      <c r="D27" s="15"/>
      <c r="E27" s="36"/>
      <c r="F27" s="16"/>
      <c r="G27" s="15"/>
      <c r="H27" s="15"/>
      <c r="I27" s="15"/>
      <c r="J27" s="16"/>
      <c r="K27" s="57"/>
      <c r="L27" s="15"/>
      <c r="M27" s="15"/>
      <c r="N27" s="15"/>
      <c r="O27" s="37"/>
    </row>
    <row r="28" spans="2:15" ht="15.75" thickBot="1" x14ac:dyDescent="0.3">
      <c r="B28" s="38"/>
      <c r="C28" s="39"/>
      <c r="D28" s="39"/>
      <c r="E28" s="40"/>
      <c r="F28" s="39"/>
      <c r="G28" s="39"/>
      <c r="H28" s="39"/>
      <c r="I28" s="39"/>
      <c r="J28" s="39"/>
      <c r="K28" s="39"/>
      <c r="L28" s="39"/>
      <c r="M28" s="39"/>
      <c r="N28" s="39"/>
      <c r="O28" s="41"/>
    </row>
    <row r="29" spans="2:15" ht="15.75" thickBot="1" x14ac:dyDescent="0.3"/>
    <row r="30" spans="2:15" ht="21.75" thickBot="1" x14ac:dyDescent="0.4">
      <c r="B30" s="60" t="s">
        <v>34</v>
      </c>
      <c r="C30" s="51" t="s">
        <v>1</v>
      </c>
      <c r="D30" s="51" t="s">
        <v>2</v>
      </c>
      <c r="E30" s="51" t="s">
        <v>3</v>
      </c>
      <c r="F30" s="51" t="s">
        <v>4</v>
      </c>
      <c r="G30" s="51" t="s">
        <v>5</v>
      </c>
      <c r="H30" s="51" t="s">
        <v>6</v>
      </c>
      <c r="I30" s="51" t="s">
        <v>7</v>
      </c>
      <c r="J30" s="51" t="s">
        <v>8</v>
      </c>
      <c r="K30" s="51" t="s">
        <v>9</v>
      </c>
      <c r="L30" s="51" t="s">
        <v>10</v>
      </c>
      <c r="M30" s="51" t="s">
        <v>11</v>
      </c>
      <c r="N30" s="51" t="s">
        <v>12</v>
      </c>
      <c r="O30" s="52" t="s">
        <v>13</v>
      </c>
    </row>
    <row r="31" spans="2:15" x14ac:dyDescent="0.25">
      <c r="B31" s="4" t="s">
        <v>14</v>
      </c>
      <c r="C31" s="6">
        <f>SUM(D31:O31)</f>
        <v>225134523.39999995</v>
      </c>
      <c r="D31" s="6">
        <f>41386520.66-D48</f>
        <v>20179520.659999996</v>
      </c>
      <c r="E31" s="7">
        <v>17089542</v>
      </c>
      <c r="F31" s="6">
        <v>12901396.42</v>
      </c>
      <c r="G31" s="6">
        <v>16061437.040000003</v>
      </c>
      <c r="H31" s="6">
        <v>25004735.039999999</v>
      </c>
      <c r="I31" s="6">
        <v>16067709.039999999</v>
      </c>
      <c r="J31" s="6">
        <f>23259269.04-14900000</f>
        <v>8359269.0399999991</v>
      </c>
      <c r="K31" s="6">
        <f>15261831.04-6892829</f>
        <v>8369002.0399999991</v>
      </c>
      <c r="L31" s="6">
        <v>20289566.039999999</v>
      </c>
      <c r="M31" s="6">
        <v>13128849.039999999</v>
      </c>
      <c r="N31" s="6">
        <v>21501124.039999999</v>
      </c>
      <c r="O31" s="8">
        <v>46182373</v>
      </c>
    </row>
    <row r="32" spans="2:15" x14ac:dyDescent="0.25">
      <c r="B32" s="9" t="s">
        <v>28</v>
      </c>
      <c r="C32" s="10"/>
      <c r="D32" s="10">
        <v>21102884.190000001</v>
      </c>
      <c r="E32" s="49"/>
      <c r="F32" s="10"/>
      <c r="G32" s="10">
        <v>17684421.84</v>
      </c>
      <c r="H32" s="10">
        <v>15000000</v>
      </c>
      <c r="I32" s="10">
        <v>5000000</v>
      </c>
      <c r="J32" s="10">
        <v>10000000</v>
      </c>
      <c r="K32" s="10">
        <f>10000000+10000000</f>
        <v>20000000</v>
      </c>
      <c r="L32" s="10"/>
      <c r="M32" s="10"/>
      <c r="N32" s="10"/>
      <c r="O32" s="14"/>
    </row>
    <row r="33" spans="2:15" x14ac:dyDescent="0.25">
      <c r="B33" s="9" t="s">
        <v>29</v>
      </c>
      <c r="C33" s="10"/>
      <c r="D33" s="10"/>
      <c r="E33" s="49"/>
      <c r="F33" s="10"/>
      <c r="G33" s="10"/>
      <c r="H33" s="10">
        <v>5700000</v>
      </c>
      <c r="I33" s="10">
        <v>5000000</v>
      </c>
      <c r="J33" s="10">
        <v>2500000</v>
      </c>
      <c r="K33" s="10"/>
      <c r="L33" s="10"/>
      <c r="M33" s="10"/>
      <c r="N33" s="10"/>
      <c r="O33" s="14"/>
    </row>
    <row r="34" spans="2:15" x14ac:dyDescent="0.25">
      <c r="B34" s="9" t="s">
        <v>32</v>
      </c>
      <c r="C34" s="15"/>
      <c r="D34" s="50">
        <v>12719773.02</v>
      </c>
      <c r="E34" s="34"/>
      <c r="F34" s="25"/>
      <c r="G34" s="25"/>
      <c r="H34" s="25"/>
      <c r="I34" s="25"/>
      <c r="J34" s="10">
        <v>4232218.0199999996</v>
      </c>
      <c r="K34" s="10">
        <v>5351031.96</v>
      </c>
      <c r="L34" s="10"/>
      <c r="M34" s="10"/>
      <c r="N34" s="10"/>
      <c r="O34" s="14"/>
    </row>
    <row r="35" spans="2:15" x14ac:dyDescent="0.25">
      <c r="B35" s="9" t="s">
        <v>35</v>
      </c>
      <c r="C35" s="15"/>
      <c r="D35" s="58"/>
      <c r="E35" s="34"/>
      <c r="F35" s="25"/>
      <c r="G35" s="25"/>
      <c r="H35" s="25"/>
      <c r="I35" s="25"/>
      <c r="J35" s="10"/>
      <c r="K35" s="10">
        <v>10000000</v>
      </c>
      <c r="L35" s="10"/>
      <c r="M35" s="10"/>
      <c r="N35" s="10"/>
      <c r="O35" s="14"/>
    </row>
    <row r="36" spans="2:15" x14ac:dyDescent="0.25">
      <c r="B36" s="9" t="s">
        <v>15</v>
      </c>
      <c r="C36" s="10"/>
      <c r="D36" s="61">
        <v>41321623.659999996</v>
      </c>
      <c r="E36" s="61">
        <v>47237775.479999997</v>
      </c>
      <c r="F36" s="61">
        <v>84293311.810000002</v>
      </c>
      <c r="G36" s="61">
        <v>47988238.920000002</v>
      </c>
      <c r="H36" s="61">
        <v>96171269.040000007</v>
      </c>
      <c r="I36" s="61">
        <v>57035968.020000003</v>
      </c>
      <c r="J36" s="61">
        <v>45311893.450000003</v>
      </c>
      <c r="K36" s="10"/>
      <c r="L36" s="10"/>
      <c r="M36" s="10"/>
      <c r="N36" s="10"/>
      <c r="O36" s="14"/>
    </row>
    <row r="37" spans="2:15" x14ac:dyDescent="0.25">
      <c r="B37" s="9" t="s">
        <v>16</v>
      </c>
      <c r="C37" s="15"/>
      <c r="D37" s="16"/>
      <c r="E37" s="17">
        <f t="shared" ref="E37" si="6">+D52</f>
        <v>64913169.37999998</v>
      </c>
      <c r="F37" s="16">
        <f t="shared" ref="F37" si="7">+E52</f>
        <v>112150944.85999998</v>
      </c>
      <c r="G37" s="16">
        <f t="shared" ref="G37" si="8">+F52</f>
        <v>182714818.42999998</v>
      </c>
      <c r="H37" s="16">
        <f t="shared" ref="H37" si="9">+G52</f>
        <v>220840951.86999995</v>
      </c>
      <c r="I37" s="16">
        <f t="shared" ref="I37" si="10">+H52</f>
        <v>321134875.38999999</v>
      </c>
      <c r="J37" s="16">
        <f>+I52</f>
        <v>375421542.64999998</v>
      </c>
      <c r="K37" s="16">
        <f t="shared" ref="K37" si="11">+J52</f>
        <v>419360080.38</v>
      </c>
      <c r="L37" s="16">
        <f t="shared" ref="L37" si="12">+K52</f>
        <v>419360080.38</v>
      </c>
      <c r="M37" s="16">
        <f t="shared" ref="M37" si="13">+L52</f>
        <v>439649646.42000002</v>
      </c>
      <c r="N37" s="16">
        <f t="shared" ref="N37" si="14">+M52</f>
        <v>452778495.46000004</v>
      </c>
      <c r="O37" s="18">
        <f t="shared" ref="O37" si="15">+N52</f>
        <v>474279619.50000006</v>
      </c>
    </row>
    <row r="38" spans="2:15" ht="15.75" thickBot="1" x14ac:dyDescent="0.3">
      <c r="B38" s="19" t="s">
        <v>17</v>
      </c>
      <c r="C38" s="21">
        <f>+C37+C36+C34+C31+C32+C33+C35</f>
        <v>225134523.39999995</v>
      </c>
      <c r="D38" s="21">
        <f>+D37+D36+D34+D31+D32+D33+D35</f>
        <v>95323801.529999986</v>
      </c>
      <c r="E38" s="21">
        <f>+E37+E36+E34+E31+E32+E33+E35</f>
        <v>129240486.85999998</v>
      </c>
      <c r="F38" s="21">
        <f>+F37+F36+F34+F31+F32+F33+F35</f>
        <v>209345653.08999997</v>
      </c>
      <c r="G38" s="21">
        <f>+G37+G36+G34+G31+G32+G33+G35</f>
        <v>264448916.22999996</v>
      </c>
      <c r="H38" s="21">
        <f>+H37+H36+H34+H31+H32+H33+H35</f>
        <v>362716955.94999999</v>
      </c>
      <c r="I38" s="21">
        <f>+I37+I36+I34+I31+I32+I33+I35</f>
        <v>404238552.44999999</v>
      </c>
      <c r="J38" s="21">
        <f>+J37+J36+J34+J31+J32+J33+J35</f>
        <v>445824923.15999997</v>
      </c>
      <c r="K38" s="21">
        <f>+K37+K36+K34+K31+K32+K33+K35</f>
        <v>463080114.38</v>
      </c>
      <c r="L38" s="21">
        <f>+L37+L36+L34+L31+L32+L33+L35</f>
        <v>439649646.42000002</v>
      </c>
      <c r="M38" s="21">
        <f>+M37+M36+M34+M31+M32+M33+M35</f>
        <v>452778495.46000004</v>
      </c>
      <c r="N38" s="21">
        <f>+N37+N36+N34+N31+N32+N33+N35</f>
        <v>474279619.50000006</v>
      </c>
      <c r="O38" s="21">
        <f>+O37+O36+O34+O31+O32+O33+O35</f>
        <v>520461992.50000006</v>
      </c>
    </row>
    <row r="39" spans="2:15" ht="15.75" thickTop="1" x14ac:dyDescent="0.25">
      <c r="B39" s="9"/>
      <c r="C39" s="15"/>
      <c r="D39" s="16"/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8"/>
    </row>
    <row r="40" spans="2:15" x14ac:dyDescent="0.25">
      <c r="B40" s="9" t="s">
        <v>18</v>
      </c>
      <c r="C40" s="15"/>
      <c r="D40" s="16"/>
      <c r="E40" s="17"/>
      <c r="F40" s="16"/>
      <c r="G40" s="16"/>
      <c r="H40" s="16"/>
      <c r="I40" s="16"/>
      <c r="J40" s="16"/>
      <c r="K40" s="16"/>
      <c r="L40" s="16"/>
      <c r="M40" s="16"/>
      <c r="N40" s="16"/>
      <c r="O40" s="18"/>
    </row>
    <row r="41" spans="2:15" x14ac:dyDescent="0.25">
      <c r="B41" s="9"/>
      <c r="C41" s="15"/>
      <c r="D41" s="15"/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8"/>
    </row>
    <row r="42" spans="2:15" x14ac:dyDescent="0.25">
      <c r="B42" s="9" t="s">
        <v>19</v>
      </c>
      <c r="C42" s="15"/>
      <c r="D42" s="25"/>
      <c r="E42" s="17">
        <v>8193000</v>
      </c>
      <c r="F42" s="16">
        <v>15759062</v>
      </c>
      <c r="G42" s="16">
        <v>7718000</v>
      </c>
      <c r="H42" s="17">
        <v>16191000</v>
      </c>
      <c r="I42" s="16">
        <v>7705000</v>
      </c>
      <c r="J42" s="16"/>
      <c r="K42" s="16"/>
      <c r="L42" s="16"/>
      <c r="M42" s="16"/>
      <c r="N42" s="16"/>
      <c r="O42" s="18"/>
    </row>
    <row r="43" spans="2:15" x14ac:dyDescent="0.25">
      <c r="B43" s="9" t="s">
        <v>20</v>
      </c>
      <c r="C43" s="15"/>
      <c r="D43" s="25">
        <v>9307747.9600000009</v>
      </c>
      <c r="E43" s="17">
        <v>8896542</v>
      </c>
      <c r="F43" s="16">
        <v>10871772.66</v>
      </c>
      <c r="G43" s="16">
        <v>12505542.52</v>
      </c>
      <c r="H43" s="26">
        <v>10391080.560000001</v>
      </c>
      <c r="I43" s="16">
        <v>11112009.800000001</v>
      </c>
      <c r="J43" s="27">
        <f>13607844.06+356998.72</f>
        <v>13964842.780000001</v>
      </c>
      <c r="K43" s="16">
        <v>13720034</v>
      </c>
      <c r="L43" s="16"/>
      <c r="M43" s="16"/>
      <c r="N43" s="16"/>
      <c r="O43" s="18"/>
    </row>
    <row r="44" spans="2:15" x14ac:dyDescent="0.25">
      <c r="B44" s="9" t="s">
        <v>30</v>
      </c>
      <c r="C44" s="15"/>
      <c r="D44" s="25">
        <v>21102884.190000001</v>
      </c>
      <c r="E44" s="17"/>
      <c r="F44" s="16"/>
      <c r="G44" s="16">
        <v>17684421.84</v>
      </c>
      <c r="H44" s="16">
        <v>15000000</v>
      </c>
      <c r="I44" s="16">
        <v>5000000</v>
      </c>
      <c r="J44" s="16"/>
      <c r="K44" s="16">
        <f>10000000+10000000</f>
        <v>20000000</v>
      </c>
      <c r="L44" s="16"/>
      <c r="M44" s="16"/>
      <c r="N44" s="16"/>
      <c r="O44" s="18"/>
    </row>
    <row r="45" spans="2:15" x14ac:dyDescent="0.25">
      <c r="B45" s="9" t="s">
        <v>31</v>
      </c>
      <c r="C45" s="15"/>
      <c r="D45" s="25"/>
      <c r="E45" s="17"/>
      <c r="F45" s="16"/>
      <c r="G45" s="16">
        <v>5700000</v>
      </c>
      <c r="H45" s="16"/>
      <c r="I45" s="16">
        <v>5000000</v>
      </c>
      <c r="J45" s="16">
        <f>10000000+2500000</f>
        <v>12500000</v>
      </c>
      <c r="K45" s="16"/>
      <c r="L45" s="16"/>
      <c r="M45" s="16"/>
      <c r="N45" s="16"/>
      <c r="O45" s="18"/>
    </row>
    <row r="46" spans="2:15" x14ac:dyDescent="0.25">
      <c r="B46" s="9" t="s">
        <v>36</v>
      </c>
      <c r="C46" s="15"/>
      <c r="D46" s="25"/>
      <c r="E46" s="17"/>
      <c r="F46" s="16"/>
      <c r="G46" s="16"/>
      <c r="H46" s="16"/>
      <c r="I46" s="16"/>
      <c r="J46" s="16"/>
      <c r="K46" s="16">
        <v>10000000</v>
      </c>
      <c r="L46" s="16"/>
      <c r="M46" s="16"/>
      <c r="N46" s="16"/>
      <c r="O46" s="18"/>
    </row>
    <row r="47" spans="2:15" x14ac:dyDescent="0.25">
      <c r="B47" s="9"/>
      <c r="C47" s="15"/>
      <c r="D47" s="25"/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8"/>
    </row>
    <row r="48" spans="2:15" x14ac:dyDescent="0.25">
      <c r="B48" s="9" t="s">
        <v>22</v>
      </c>
      <c r="C48" s="15"/>
      <c r="D48" s="46">
        <v>21207000</v>
      </c>
      <c r="E48" s="17"/>
      <c r="F48" s="16"/>
      <c r="G48" s="16"/>
      <c r="H48" s="16"/>
      <c r="I48" s="16"/>
      <c r="J48" s="27">
        <v>14900000</v>
      </c>
      <c r="K48" s="27">
        <v>6892829</v>
      </c>
      <c r="L48" s="16"/>
      <c r="M48" s="16"/>
      <c r="N48" s="16"/>
      <c r="O48" s="18"/>
    </row>
    <row r="49" spans="2:15" x14ac:dyDescent="0.25">
      <c r="B49" s="9"/>
      <c r="C49" s="15"/>
      <c r="D49" s="16"/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8"/>
    </row>
    <row r="50" spans="2:15" ht="15.75" thickBot="1" x14ac:dyDescent="0.3">
      <c r="B50" s="19" t="s">
        <v>23</v>
      </c>
      <c r="C50" s="20"/>
      <c r="D50" s="23">
        <f>+D42+D43+D44+D45</f>
        <v>30410632.150000002</v>
      </c>
      <c r="E50" s="23">
        <f t="shared" ref="E50:J50" si="16">+E42+E43+E44+E45</f>
        <v>17089542</v>
      </c>
      <c r="F50" s="23">
        <f t="shared" si="16"/>
        <v>26630834.66</v>
      </c>
      <c r="G50" s="23">
        <f t="shared" si="16"/>
        <v>43607964.359999999</v>
      </c>
      <c r="H50" s="23">
        <f t="shared" si="16"/>
        <v>41582080.560000002</v>
      </c>
      <c r="I50" s="23">
        <f t="shared" si="16"/>
        <v>28817009.800000001</v>
      </c>
      <c r="J50" s="23">
        <f t="shared" si="16"/>
        <v>26464842.780000001</v>
      </c>
      <c r="K50" s="23">
        <f>+K42+K43+K44+K45+K46</f>
        <v>43720034</v>
      </c>
      <c r="L50" s="23">
        <f t="shared" ref="L50:O50" si="17">+L42+L43+L44+L45</f>
        <v>0</v>
      </c>
      <c r="M50" s="23">
        <f t="shared" si="17"/>
        <v>0</v>
      </c>
      <c r="N50" s="23">
        <f t="shared" si="17"/>
        <v>0</v>
      </c>
      <c r="O50" s="24">
        <f t="shared" si="17"/>
        <v>0</v>
      </c>
    </row>
    <row r="51" spans="2:15" ht="15.75" thickTop="1" x14ac:dyDescent="0.25">
      <c r="B51" s="9"/>
      <c r="C51" s="15"/>
      <c r="D51" s="16"/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8"/>
    </row>
    <row r="52" spans="2:15" ht="15.75" thickBot="1" x14ac:dyDescent="0.3">
      <c r="B52" s="19" t="s">
        <v>16</v>
      </c>
      <c r="C52" s="55"/>
      <c r="D52" s="23">
        <f>+D38-D50</f>
        <v>64913169.37999998</v>
      </c>
      <c r="E52" s="54">
        <f t="shared" ref="E52:H52" si="18">+E38-E50</f>
        <v>112150944.85999998</v>
      </c>
      <c r="F52" s="23">
        <f t="shared" si="18"/>
        <v>182714818.42999998</v>
      </c>
      <c r="G52" s="23">
        <f t="shared" si="18"/>
        <v>220840951.86999995</v>
      </c>
      <c r="H52" s="23">
        <f t="shared" si="18"/>
        <v>321134875.38999999</v>
      </c>
      <c r="I52" s="23">
        <f>+I38-I50</f>
        <v>375421542.64999998</v>
      </c>
      <c r="J52" s="23">
        <f>+J38-J50</f>
        <v>419360080.38</v>
      </c>
      <c r="K52" s="59">
        <f>+K38-K50</f>
        <v>419360080.38</v>
      </c>
      <c r="L52" s="23">
        <f t="shared" ref="L52:N52" si="19">+L38-L50</f>
        <v>439649646.42000002</v>
      </c>
      <c r="M52" s="23">
        <f t="shared" si="19"/>
        <v>452778495.46000004</v>
      </c>
      <c r="N52" s="23">
        <f t="shared" si="19"/>
        <v>474279619.50000006</v>
      </c>
      <c r="O52" s="24">
        <f>+O38-O50</f>
        <v>520461992.50000006</v>
      </c>
    </row>
    <row r="53" spans="2:15" ht="15.75" thickTop="1" x14ac:dyDescent="0.25">
      <c r="B53" s="9"/>
      <c r="C53" s="15"/>
      <c r="D53" s="16"/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8"/>
    </row>
    <row r="54" spans="2:15" x14ac:dyDescent="0.25">
      <c r="B54" s="9"/>
      <c r="C54" s="15"/>
      <c r="D54" s="15"/>
      <c r="E54" s="36"/>
      <c r="F54" s="16"/>
      <c r="G54" s="15"/>
      <c r="H54" s="15"/>
      <c r="I54" s="15"/>
      <c r="J54" s="16"/>
      <c r="K54" s="57"/>
      <c r="L54" s="15"/>
      <c r="M54" s="15"/>
      <c r="N54" s="15"/>
      <c r="O54" s="37"/>
    </row>
    <row r="55" spans="2:15" ht="15.75" thickBot="1" x14ac:dyDescent="0.3">
      <c r="B55" s="38"/>
      <c r="C55" s="39"/>
      <c r="D55" s="39"/>
      <c r="E55" s="40"/>
      <c r="F55" s="39"/>
      <c r="G55" s="39"/>
      <c r="H55" s="39"/>
      <c r="I55" s="39"/>
      <c r="J55" s="39"/>
      <c r="K55" s="39"/>
      <c r="L55" s="39"/>
      <c r="M55" s="39"/>
      <c r="N55" s="39"/>
      <c r="O55" s="41"/>
    </row>
    <row r="64" spans="2:15" x14ac:dyDescent="0.25">
      <c r="K64" s="48">
        <v>12434115.640000001</v>
      </c>
    </row>
    <row r="65" spans="11:11" x14ac:dyDescent="0.25">
      <c r="K65" s="48">
        <v>8392566</v>
      </c>
    </row>
    <row r="66" spans="11:11" x14ac:dyDescent="0.25">
      <c r="K66" s="63">
        <f>+K64-K65</f>
        <v>4041549.6400000006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 AJUSTADO</vt:lpstr>
      <vt:lpstr>Hoja1</vt:lpstr>
      <vt:lpstr>MOVIMIENTOS</vt:lpstr>
      <vt:lpstr>PRESUPUESTO REAL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De Los Santos Vitela Mendoza</dc:creator>
  <cp:lastModifiedBy>Alfredo De Los Santos Vitela Mendoza</cp:lastModifiedBy>
  <dcterms:created xsi:type="dcterms:W3CDTF">2022-06-21T20:46:27Z</dcterms:created>
  <dcterms:modified xsi:type="dcterms:W3CDTF">2022-09-09T15:26:56Z</dcterms:modified>
</cp:coreProperties>
</file>