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paldo 2021\2021 PLANEACION HACENDARIA\APORTACIONES ESTATALES 2021\MARZO 2021\"/>
    </mc:Choice>
  </mc:AlternateContent>
  <xr:revisionPtr revIDLastSave="0" documentId="13_ncr:1_{CFD6884B-C176-4C6B-8E1A-9B23967AEC05}" xr6:coauthVersionLast="46" xr6:coauthVersionMax="46" xr10:uidLastSave="{00000000-0000-0000-0000-000000000000}"/>
  <bookViews>
    <workbookView xWindow="-120" yWindow="-120" windowWidth="24240" windowHeight="13140" activeTab="4" xr2:uid="{00000000-000D-0000-FFFF-FFFF00000000}"/>
  </bookViews>
  <sheets>
    <sheet name="Part MARZO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</sheets>
  <externalReferences>
    <externalReference r:id="rId6"/>
    <externalReference r:id="rId7"/>
    <externalReference r:id="rId8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MARZO 2021'!$A$1:$B$15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81029"/>
</workbook>
</file>

<file path=xl/calcChain.xml><?xml version="1.0" encoding="utf-8"?>
<calcChain xmlns="http://schemas.openxmlformats.org/spreadsheetml/2006/main">
  <c r="C12" i="9" l="1"/>
  <c r="C11" i="9"/>
  <c r="C10" i="9"/>
  <c r="C9" i="9"/>
  <c r="C8" i="9"/>
  <c r="C7" i="9"/>
  <c r="C6" i="9"/>
  <c r="C5" i="9"/>
  <c r="C4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E11" i="9" l="1"/>
  <c r="F11" i="9" s="1"/>
  <c r="E9" i="9"/>
  <c r="F9" i="9" s="1"/>
  <c r="E7" i="9"/>
  <c r="F7" i="9" s="1"/>
  <c r="E5" i="9"/>
  <c r="E6" i="9" l="1"/>
  <c r="F6" i="9" s="1"/>
  <c r="E10" i="9"/>
  <c r="F10" i="9" s="1"/>
  <c r="F5" i="9"/>
  <c r="C13" i="9"/>
  <c r="E4" i="9"/>
  <c r="F4" i="9" s="1"/>
  <c r="E8" i="9"/>
  <c r="F8" i="9" s="1"/>
  <c r="E12" i="9"/>
  <c r="F12" i="9" s="1"/>
  <c r="B13" i="9"/>
  <c r="C4" i="12" l="1"/>
  <c r="E13" i="9" l="1"/>
  <c r="H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Z61" i="7" s="1"/>
  <c r="AA61" i="7" s="1"/>
  <c r="P61" i="7"/>
  <c r="O61" i="7"/>
  <c r="N61" i="7"/>
  <c r="M61" i="7"/>
  <c r="Q61" i="7" s="1"/>
  <c r="AI60" i="7"/>
  <c r="AJ60" i="7" s="1"/>
  <c r="Y60" i="7"/>
  <c r="X60" i="7"/>
  <c r="W60" i="7"/>
  <c r="V60" i="7"/>
  <c r="P60" i="7"/>
  <c r="O60" i="7"/>
  <c r="N60" i="7"/>
  <c r="Q60" i="7" s="1"/>
  <c r="M60" i="7"/>
  <c r="AI59" i="7"/>
  <c r="AJ59" i="7" s="1"/>
  <c r="Y59" i="7"/>
  <c r="X59" i="7"/>
  <c r="Z59" i="7" s="1"/>
  <c r="W59" i="7"/>
  <c r="V59" i="7"/>
  <c r="P59" i="7"/>
  <c r="O59" i="7"/>
  <c r="Q59" i="7" s="1"/>
  <c r="N59" i="7"/>
  <c r="M59" i="7"/>
  <c r="AI58" i="7"/>
  <c r="AJ58" i="7" s="1"/>
  <c r="Y58" i="7"/>
  <c r="X58" i="7"/>
  <c r="W58" i="7"/>
  <c r="V58" i="7"/>
  <c r="P58" i="7"/>
  <c r="Q58" i="7" s="1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Q57" i="7" s="1"/>
  <c r="F57" i="7"/>
  <c r="G57" i="7"/>
  <c r="AI56" i="7"/>
  <c r="AJ56" i="7" s="1"/>
  <c r="Y56" i="7"/>
  <c r="X56" i="7"/>
  <c r="W56" i="7"/>
  <c r="V56" i="7"/>
  <c r="P56" i="7"/>
  <c r="Q56" i="7" s="1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Q55" i="7" s="1"/>
  <c r="AI54" i="7"/>
  <c r="AJ54" i="7" s="1"/>
  <c r="Y54" i="7"/>
  <c r="X54" i="7"/>
  <c r="W54" i="7"/>
  <c r="Z54" i="7" s="1"/>
  <c r="V54" i="7"/>
  <c r="P54" i="7"/>
  <c r="O54" i="7"/>
  <c r="N54" i="7"/>
  <c r="Q54" i="7" s="1"/>
  <c r="M54" i="7"/>
  <c r="AI53" i="7"/>
  <c r="AJ53" i="7" s="1"/>
  <c r="Y53" i="7"/>
  <c r="X53" i="7"/>
  <c r="Z53" i="7" s="1"/>
  <c r="W53" i="7"/>
  <c r="V53" i="7"/>
  <c r="P53" i="7"/>
  <c r="O53" i="7"/>
  <c r="Q53" i="7" s="1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Q51" i="7" s="1"/>
  <c r="AI50" i="7"/>
  <c r="AJ50" i="7" s="1"/>
  <c r="Y50" i="7"/>
  <c r="X50" i="7"/>
  <c r="W50" i="7"/>
  <c r="Z50" i="7" s="1"/>
  <c r="V50" i="7"/>
  <c r="P50" i="7"/>
  <c r="O50" i="7"/>
  <c r="N50" i="7"/>
  <c r="Q50" i="7" s="1"/>
  <c r="M50" i="7"/>
  <c r="AI49" i="7"/>
  <c r="AJ49" i="7" s="1"/>
  <c r="Y49" i="7"/>
  <c r="X49" i="7"/>
  <c r="Z49" i="7" s="1"/>
  <c r="AB49" i="7" s="1"/>
  <c r="AC49" i="7" s="1"/>
  <c r="W49" i="7"/>
  <c r="V49" i="7"/>
  <c r="P49" i="7"/>
  <c r="O49" i="7"/>
  <c r="Q49" i="7" s="1"/>
  <c r="N49" i="7"/>
  <c r="M49" i="7"/>
  <c r="F49" i="7"/>
  <c r="G49" i="7"/>
  <c r="AI48" i="7"/>
  <c r="AJ48" i="7" s="1"/>
  <c r="Y48" i="7"/>
  <c r="X48" i="7"/>
  <c r="W48" i="7"/>
  <c r="Z48" i="7" s="1"/>
  <c r="V48" i="7"/>
  <c r="P48" i="7"/>
  <c r="O48" i="7"/>
  <c r="N48" i="7"/>
  <c r="Q48" i="7" s="1"/>
  <c r="M48" i="7"/>
  <c r="AI47" i="7"/>
  <c r="AJ47" i="7" s="1"/>
  <c r="Y47" i="7"/>
  <c r="X47" i="7"/>
  <c r="Z47" i="7" s="1"/>
  <c r="AA47" i="7" s="1"/>
  <c r="W47" i="7"/>
  <c r="V47" i="7"/>
  <c r="P47" i="7"/>
  <c r="O47" i="7"/>
  <c r="N47" i="7"/>
  <c r="M47" i="7"/>
  <c r="AI46" i="7"/>
  <c r="AJ46" i="7" s="1"/>
  <c r="Y46" i="7"/>
  <c r="Z46" i="7" s="1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Z45" i="7" s="1"/>
  <c r="AA45" i="7" s="1"/>
  <c r="P45" i="7"/>
  <c r="O45" i="7"/>
  <c r="N45" i="7"/>
  <c r="M45" i="7"/>
  <c r="Q45" i="7" s="1"/>
  <c r="AI44" i="7"/>
  <c r="AJ44" i="7" s="1"/>
  <c r="Y44" i="7"/>
  <c r="X44" i="7"/>
  <c r="W44" i="7"/>
  <c r="Z44" i="7" s="1"/>
  <c r="AA44" i="7" s="1"/>
  <c r="V44" i="7"/>
  <c r="P44" i="7"/>
  <c r="O44" i="7"/>
  <c r="N44" i="7"/>
  <c r="Q44" i="7" s="1"/>
  <c r="M44" i="7"/>
  <c r="AI43" i="7"/>
  <c r="AJ43" i="7" s="1"/>
  <c r="Y43" i="7"/>
  <c r="X43" i="7"/>
  <c r="Z43" i="7" s="1"/>
  <c r="W43" i="7"/>
  <c r="V43" i="7"/>
  <c r="P43" i="7"/>
  <c r="O43" i="7"/>
  <c r="Q43" i="7" s="1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Z41" i="7" s="1"/>
  <c r="P41" i="7"/>
  <c r="O41" i="7"/>
  <c r="N41" i="7"/>
  <c r="M41" i="7"/>
  <c r="Q41" i="7" s="1"/>
  <c r="AI40" i="7"/>
  <c r="AJ40" i="7" s="1"/>
  <c r="Y40" i="7"/>
  <c r="X40" i="7"/>
  <c r="W40" i="7"/>
  <c r="Z40" i="7" s="1"/>
  <c r="AA40" i="7" s="1"/>
  <c r="V40" i="7"/>
  <c r="P40" i="7"/>
  <c r="O40" i="7"/>
  <c r="N40" i="7"/>
  <c r="Q40" i="7" s="1"/>
  <c r="M40" i="7"/>
  <c r="AI39" i="7"/>
  <c r="AJ39" i="7" s="1"/>
  <c r="Y39" i="7"/>
  <c r="X39" i="7"/>
  <c r="Z39" i="7" s="1"/>
  <c r="W39" i="7"/>
  <c r="V39" i="7"/>
  <c r="P39" i="7"/>
  <c r="O39" i="7"/>
  <c r="Q39" i="7" s="1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Z37" i="7" s="1"/>
  <c r="P37" i="7"/>
  <c r="O37" i="7"/>
  <c r="N37" i="7"/>
  <c r="M37" i="7"/>
  <c r="Q37" i="7" s="1"/>
  <c r="AI36" i="7"/>
  <c r="AJ36" i="7" s="1"/>
  <c r="Y36" i="7"/>
  <c r="X36" i="7"/>
  <c r="W36" i="7"/>
  <c r="Z36" i="7" s="1"/>
  <c r="AA36" i="7" s="1"/>
  <c r="V36" i="7"/>
  <c r="P36" i="7"/>
  <c r="O36" i="7"/>
  <c r="N36" i="7"/>
  <c r="Q36" i="7" s="1"/>
  <c r="M36" i="7"/>
  <c r="AI35" i="7"/>
  <c r="AJ35" i="7" s="1"/>
  <c r="Y35" i="7"/>
  <c r="X35" i="7"/>
  <c r="Z35" i="7" s="1"/>
  <c r="AA35" i="7" s="1"/>
  <c r="W35" i="7"/>
  <c r="V35" i="7"/>
  <c r="P35" i="7"/>
  <c r="O35" i="7"/>
  <c r="Q35" i="7" s="1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Z33" i="7" s="1"/>
  <c r="AB33" i="7" s="1"/>
  <c r="AC33" i="7" s="1"/>
  <c r="P33" i="7"/>
  <c r="O33" i="7"/>
  <c r="N33" i="7"/>
  <c r="M33" i="7"/>
  <c r="Q33" i="7" s="1"/>
  <c r="AI32" i="7"/>
  <c r="AJ32" i="7" s="1"/>
  <c r="Y32" i="7"/>
  <c r="X32" i="7"/>
  <c r="W32" i="7"/>
  <c r="Z32" i="7" s="1"/>
  <c r="V32" i="7"/>
  <c r="P32" i="7"/>
  <c r="O32" i="7"/>
  <c r="N32" i="7"/>
  <c r="Q32" i="7" s="1"/>
  <c r="M32" i="7"/>
  <c r="AI31" i="7"/>
  <c r="AJ31" i="7" s="1"/>
  <c r="Y31" i="7"/>
  <c r="X31" i="7"/>
  <c r="Z31" i="7" s="1"/>
  <c r="W31" i="7"/>
  <c r="V31" i="7"/>
  <c r="P31" i="7"/>
  <c r="O31" i="7"/>
  <c r="Q31" i="7" s="1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Z29" i="7" s="1"/>
  <c r="AB29" i="7" s="1"/>
  <c r="AC29" i="7" s="1"/>
  <c r="P29" i="7"/>
  <c r="O29" i="7"/>
  <c r="N29" i="7"/>
  <c r="M29" i="7"/>
  <c r="Q29" i="7" s="1"/>
  <c r="AI28" i="7"/>
  <c r="AJ28" i="7" s="1"/>
  <c r="Y28" i="7"/>
  <c r="X28" i="7"/>
  <c r="W28" i="7"/>
  <c r="Z28" i="7" s="1"/>
  <c r="V28" i="7"/>
  <c r="P28" i="7"/>
  <c r="O28" i="7"/>
  <c r="N28" i="7"/>
  <c r="Q28" i="7" s="1"/>
  <c r="M28" i="7"/>
  <c r="AI27" i="7"/>
  <c r="AJ27" i="7" s="1"/>
  <c r="Y27" i="7"/>
  <c r="X27" i="7"/>
  <c r="Z27" i="7" s="1"/>
  <c r="AA27" i="7" s="1"/>
  <c r="W27" i="7"/>
  <c r="V27" i="7"/>
  <c r="P27" i="7"/>
  <c r="O27" i="7"/>
  <c r="Q27" i="7" s="1"/>
  <c r="N27" i="7"/>
  <c r="M27" i="7"/>
  <c r="AI26" i="7"/>
  <c r="AJ26" i="7" s="1"/>
  <c r="Y26" i="7"/>
  <c r="X26" i="7"/>
  <c r="W26" i="7"/>
  <c r="V26" i="7"/>
  <c r="Z26" i="7" s="1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Q25" i="7" s="1"/>
  <c r="F25" i="7"/>
  <c r="G25" i="7" s="1"/>
  <c r="AI24" i="7"/>
  <c r="AJ24" i="7" s="1"/>
  <c r="Y24" i="7"/>
  <c r="X24" i="7"/>
  <c r="W24" i="7"/>
  <c r="V24" i="7"/>
  <c r="P24" i="7"/>
  <c r="Q24" i="7" s="1"/>
  <c r="O24" i="7"/>
  <c r="N24" i="7"/>
  <c r="M24" i="7"/>
  <c r="AI23" i="7"/>
  <c r="AJ23" i="7" s="1"/>
  <c r="Y23" i="7"/>
  <c r="X23" i="7"/>
  <c r="W23" i="7"/>
  <c r="V23" i="7"/>
  <c r="Z23" i="7" s="1"/>
  <c r="AA23" i="7" s="1"/>
  <c r="P23" i="7"/>
  <c r="O23" i="7"/>
  <c r="N23" i="7"/>
  <c r="M23" i="7"/>
  <c r="Q23" i="7" s="1"/>
  <c r="AI20" i="7"/>
  <c r="AJ20" i="7" s="1"/>
  <c r="Y20" i="7"/>
  <c r="X20" i="7"/>
  <c r="W20" i="7"/>
  <c r="Z20" i="7" s="1"/>
  <c r="AA20" i="7" s="1"/>
  <c r="V20" i="7"/>
  <c r="P20" i="7"/>
  <c r="O20" i="7"/>
  <c r="N20" i="7"/>
  <c r="Q20" i="7" s="1"/>
  <c r="AB20" i="7" s="1"/>
  <c r="AC20" i="7" s="1"/>
  <c r="M20" i="7"/>
  <c r="AI19" i="7"/>
  <c r="AJ19" i="7" s="1"/>
  <c r="Y19" i="7"/>
  <c r="X19" i="7"/>
  <c r="Z19" i="7" s="1"/>
  <c r="AA19" i="7" s="1"/>
  <c r="W19" i="7"/>
  <c r="V19" i="7"/>
  <c r="P19" i="7"/>
  <c r="O19" i="7"/>
  <c r="Q19" i="7" s="1"/>
  <c r="AB19" i="7" s="1"/>
  <c r="AC19" i="7" s="1"/>
  <c r="N19" i="7"/>
  <c r="M19" i="7"/>
  <c r="AI18" i="7"/>
  <c r="AJ18" i="7"/>
  <c r="Y18" i="7"/>
  <c r="X18" i="7"/>
  <c r="W18" i="7"/>
  <c r="V18" i="7"/>
  <c r="Z18" i="7" s="1"/>
  <c r="P18" i="7"/>
  <c r="O18" i="7"/>
  <c r="N18" i="7"/>
  <c r="M18" i="7"/>
  <c r="Q18" i="7" s="1"/>
  <c r="AI17" i="7"/>
  <c r="AJ17" i="7" s="1"/>
  <c r="Y17" i="7"/>
  <c r="X17" i="7"/>
  <c r="W17" i="7"/>
  <c r="Z17" i="7" s="1"/>
  <c r="AA17" i="7" s="1"/>
  <c r="V17" i="7"/>
  <c r="P17" i="7"/>
  <c r="O17" i="7"/>
  <c r="N17" i="7"/>
  <c r="Q17" i="7" s="1"/>
  <c r="M17" i="7"/>
  <c r="AI16" i="7"/>
  <c r="AJ16" i="7" s="1"/>
  <c r="Y16" i="7"/>
  <c r="X16" i="7"/>
  <c r="Z16" i="7" s="1"/>
  <c r="W16" i="7"/>
  <c r="V16" i="7"/>
  <c r="P16" i="7"/>
  <c r="O16" i="7"/>
  <c r="N16" i="7"/>
  <c r="Q16" i="7" s="1"/>
  <c r="M16" i="7"/>
  <c r="AI15" i="7"/>
  <c r="AJ15" i="7"/>
  <c r="Y15" i="7"/>
  <c r="X15" i="7"/>
  <c r="W15" i="7"/>
  <c r="V15" i="7"/>
  <c r="Z15" i="7" s="1"/>
  <c r="AA15" i="7" s="1"/>
  <c r="P15" i="7"/>
  <c r="O15" i="7"/>
  <c r="N15" i="7"/>
  <c r="M15" i="7"/>
  <c r="Q15" i="7" s="1"/>
  <c r="AI14" i="7"/>
  <c r="AJ14" i="7" s="1"/>
  <c r="Y14" i="7"/>
  <c r="X14" i="7"/>
  <c r="W14" i="7"/>
  <c r="Z14" i="7" s="1"/>
  <c r="AA14" i="7" s="1"/>
  <c r="V14" i="7"/>
  <c r="P14" i="7"/>
  <c r="O14" i="7"/>
  <c r="N14" i="7"/>
  <c r="Q14" i="7" s="1"/>
  <c r="M14" i="7"/>
  <c r="F14" i="7"/>
  <c r="G14" i="7"/>
  <c r="AI13" i="7"/>
  <c r="AJ13" i="7" s="1"/>
  <c r="Y13" i="7"/>
  <c r="X13" i="7"/>
  <c r="W13" i="7"/>
  <c r="V13" i="7"/>
  <c r="Z13" i="7" s="1"/>
  <c r="P13" i="7"/>
  <c r="O13" i="7"/>
  <c r="N13" i="7"/>
  <c r="M13" i="7"/>
  <c r="AI12" i="7"/>
  <c r="AJ12" i="7" s="1"/>
  <c r="Y12" i="7"/>
  <c r="X12" i="7"/>
  <c r="W12" i="7"/>
  <c r="Z12" i="7" s="1"/>
  <c r="V12" i="7"/>
  <c r="P12" i="7"/>
  <c r="O12" i="7"/>
  <c r="N12" i="7"/>
  <c r="M12" i="7"/>
  <c r="Q12" i="7" s="1"/>
  <c r="AI11" i="7"/>
  <c r="AJ11" i="7" s="1"/>
  <c r="Y11" i="7"/>
  <c r="X11" i="7"/>
  <c r="W11" i="7"/>
  <c r="Z11" i="7" s="1"/>
  <c r="V11" i="7"/>
  <c r="P11" i="7"/>
  <c r="O11" i="7"/>
  <c r="N11" i="7"/>
  <c r="M11" i="7"/>
  <c r="AI10" i="7"/>
  <c r="AJ10" i="7" s="1"/>
  <c r="Y10" i="7"/>
  <c r="X10" i="7"/>
  <c r="X63" i="7" s="1"/>
  <c r="W10" i="7"/>
  <c r="V10" i="7"/>
  <c r="P10" i="7"/>
  <c r="P63" i="7" s="1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Z30" i="7"/>
  <c r="F51" i="7"/>
  <c r="G51" i="7"/>
  <c r="F13" i="7"/>
  <c r="G13" i="7" s="1"/>
  <c r="F45" i="7"/>
  <c r="G45" i="7"/>
  <c r="Q47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Z55" i="7"/>
  <c r="AB55" i="7" s="1"/>
  <c r="AC55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Z51" i="7"/>
  <c r="AA51" i="7" s="1"/>
  <c r="F10" i="7"/>
  <c r="G10" i="7" s="1"/>
  <c r="Q13" i="7"/>
  <c r="F16" i="7"/>
  <c r="G16" i="7"/>
  <c r="F20" i="7"/>
  <c r="G20" i="7"/>
  <c r="Z25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Z58" i="7"/>
  <c r="Z60" i="7"/>
  <c r="AA60" i="7" s="1"/>
  <c r="F11" i="7"/>
  <c r="G11" i="7" s="1"/>
  <c r="F17" i="7"/>
  <c r="G17" i="7" s="1"/>
  <c r="F23" i="7"/>
  <c r="G23" i="7" s="1"/>
  <c r="Z24" i="7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AA49" i="7"/>
  <c r="F56" i="7"/>
  <c r="G56" i="7"/>
  <c r="Z57" i="7"/>
  <c r="AA13" i="7"/>
  <c r="AA55" i="7"/>
  <c r="AN6" i="7"/>
  <c r="AM6" i="7"/>
  <c r="AB51" i="7"/>
  <c r="AC51" i="7" s="1"/>
  <c r="AB17" i="7"/>
  <c r="AC17" i="7" s="1"/>
  <c r="AB13" i="7"/>
  <c r="AC13" i="7" s="1"/>
  <c r="AB15" i="7"/>
  <c r="AC15" i="7" s="1"/>
  <c r="AB40" i="7"/>
  <c r="AC40" i="7" s="1"/>
  <c r="AA33" i="7"/>
  <c r="AB14" i="7"/>
  <c r="AC14" i="7"/>
  <c r="AB23" i="7"/>
  <c r="AC23" i="7" s="1"/>
  <c r="AA29" i="7"/>
  <c r="AB12" i="7" l="1"/>
  <c r="AC12" i="7" s="1"/>
  <c r="AA12" i="7"/>
  <c r="AB18" i="7"/>
  <c r="AC18" i="7" s="1"/>
  <c r="AA18" i="7"/>
  <c r="AB26" i="7"/>
  <c r="AC26" i="7" s="1"/>
  <c r="AA26" i="7"/>
  <c r="AA31" i="7"/>
  <c r="AB31" i="7"/>
  <c r="AC31" i="7" s="1"/>
  <c r="AB32" i="7"/>
  <c r="AC32" i="7" s="1"/>
  <c r="AA32" i="7"/>
  <c r="AA46" i="7"/>
  <c r="AB48" i="7"/>
  <c r="AC48" i="7" s="1"/>
  <c r="AA16" i="7"/>
  <c r="AB16" i="7"/>
  <c r="AC16" i="7" s="1"/>
  <c r="O63" i="7"/>
  <c r="Q11" i="7"/>
  <c r="Q26" i="7"/>
  <c r="Q30" i="7"/>
  <c r="AB30" i="7" s="1"/>
  <c r="AC30" i="7" s="1"/>
  <c r="Q34" i="7"/>
  <c r="AA58" i="7"/>
  <c r="AB58" i="7"/>
  <c r="AC58" i="7" s="1"/>
  <c r="AA30" i="7"/>
  <c r="AB11" i="7"/>
  <c r="AC11" i="7" s="1"/>
  <c r="AA11" i="7"/>
  <c r="AB28" i="7"/>
  <c r="AC28" i="7" s="1"/>
  <c r="AA28" i="7"/>
  <c r="AB37" i="7"/>
  <c r="AC37" i="7" s="1"/>
  <c r="AA41" i="7"/>
  <c r="AB41" i="7"/>
  <c r="AC41" i="7" s="1"/>
  <c r="AA43" i="7"/>
  <c r="AB43" i="7"/>
  <c r="AC43" i="7" s="1"/>
  <c r="AA50" i="7"/>
  <c r="AB50" i="7"/>
  <c r="AC50" i="7" s="1"/>
  <c r="AA53" i="7"/>
  <c r="AB53" i="7"/>
  <c r="AC53" i="7" s="1"/>
  <c r="AA54" i="7"/>
  <c r="AB54" i="7"/>
  <c r="AC54" i="7" s="1"/>
  <c r="AB59" i="7"/>
  <c r="AC59" i="7" s="1"/>
  <c r="AB35" i="7"/>
  <c r="AC35" i="7" s="1"/>
  <c r="AB60" i="7"/>
  <c r="AC60" i="7" s="1"/>
  <c r="AA48" i="7"/>
  <c r="AB44" i="7"/>
  <c r="AC44" i="7" s="1"/>
  <c r="AB45" i="7"/>
  <c r="AC45" i="7" s="1"/>
  <c r="AA59" i="7"/>
  <c r="W63" i="7"/>
  <c r="AA57" i="7"/>
  <c r="AB57" i="7"/>
  <c r="AC57" i="7" s="1"/>
  <c r="AA24" i="7"/>
  <c r="AB24" i="7"/>
  <c r="AC24" i="7" s="1"/>
  <c r="AA25" i="7"/>
  <c r="AB25" i="7"/>
  <c r="AC25" i="7" s="1"/>
  <c r="AB39" i="7"/>
  <c r="AC39" i="7" s="1"/>
  <c r="AB36" i="7"/>
  <c r="AC36" i="7" s="1"/>
  <c r="AA39" i="7"/>
  <c r="M63" i="7"/>
  <c r="V63" i="7"/>
  <c r="Z9" i="7"/>
  <c r="Y63" i="7"/>
  <c r="Z10" i="7"/>
  <c r="AB61" i="7"/>
  <c r="AC61" i="7" s="1"/>
  <c r="AB47" i="7"/>
  <c r="AC47" i="7" s="1"/>
  <c r="AB27" i="7"/>
  <c r="AC27" i="7" s="1"/>
  <c r="Q9" i="7"/>
  <c r="AA37" i="7"/>
  <c r="Z34" i="7"/>
  <c r="Q38" i="7"/>
  <c r="Z38" i="7"/>
  <c r="Q42" i="7"/>
  <c r="Z42" i="7"/>
  <c r="Q46" i="7"/>
  <c r="AB46" i="7" s="1"/>
  <c r="AC46" i="7" s="1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F13" i="9"/>
  <c r="H13" i="9" s="1"/>
  <c r="AA38" i="7" l="1"/>
  <c r="AB38" i="7"/>
  <c r="AC38" i="7" s="1"/>
  <c r="Q63" i="7"/>
  <c r="AA10" i="7"/>
  <c r="AB10" i="7"/>
  <c r="AC10" i="7" s="1"/>
  <c r="AA52" i="7"/>
  <c r="AB52" i="7"/>
  <c r="AC52" i="7" s="1"/>
  <c r="AA9" i="7"/>
  <c r="AA63" i="7" s="1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D52" i="7" l="1"/>
  <c r="AE52" i="7" s="1"/>
  <c r="AF52" i="7" s="1"/>
  <c r="AN52" i="7" s="1"/>
  <c r="AP52" i="7" s="1"/>
  <c r="AD10" i="7"/>
  <c r="AE10" i="7" s="1"/>
  <c r="AF10" i="7" s="1"/>
  <c r="AN10" i="7" s="1"/>
  <c r="AP10" i="7" s="1"/>
  <c r="AD9" i="7"/>
  <c r="AC63" i="7"/>
  <c r="AD56" i="7"/>
  <c r="AE56" i="7" s="1"/>
  <c r="AF56" i="7" s="1"/>
  <c r="AN56" i="7" s="1"/>
  <c r="AP56" i="7" s="1"/>
  <c r="AD42" i="7"/>
  <c r="AE42" i="7" s="1"/>
  <c r="AF42" i="7" s="1"/>
  <c r="AN42" i="7" s="1"/>
  <c r="AP42" i="7" s="1"/>
  <c r="AO63" i="7"/>
  <c r="AK63" i="7"/>
  <c r="AE9" i="7" l="1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Q23" i="7" l="1"/>
  <c r="C23" i="12" s="1"/>
  <c r="D23" i="12" s="1"/>
  <c r="AQ34" i="7"/>
  <c r="C34" i="12" s="1"/>
  <c r="D34" i="12" s="1"/>
  <c r="B35" i="11" s="1"/>
  <c r="AQ41" i="7"/>
  <c r="C41" i="12" s="1"/>
  <c r="D41" i="12" s="1"/>
  <c r="B42" i="11" s="1"/>
  <c r="AF9" i="7"/>
  <c r="AE63" i="7"/>
  <c r="AP62" i="7"/>
  <c r="AD63" i="7"/>
  <c r="B24" i="11"/>
  <c r="AQ52" i="7" l="1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H18" i="9" s="1"/>
  <c r="H21" i="9" s="1"/>
  <c r="D20" i="12"/>
  <c r="D63" i="12" s="1"/>
</calcChain>
</file>

<file path=xl/sharedStrings.xml><?xml version="1.0" encoding="utf-8"?>
<sst xmlns="http://schemas.openxmlformats.org/spreadsheetml/2006/main" count="409" uniqueCount="221">
  <si>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</si>
  <si>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</si>
  <si>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</si>
  <si>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</si>
  <si>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</si>
  <si>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</si>
  <si>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</si>
  <si>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</si>
  <si>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</si>
  <si>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</si>
  <si>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</si>
  <si>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</si>
  <si>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</si>
  <si>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</si>
  <si>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</si>
  <si>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</si>
  <si>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</si>
  <si>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</si>
  <si>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</si>
  <si>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</si>
  <si>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</si>
  <si>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</si>
  <si>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</si>
  <si>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</si>
  <si>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</si>
  <si>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</si>
  <si>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</si>
  <si>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</si>
  <si>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</si>
  <si>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</si>
  <si>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</si>
  <si>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</si>
  <si>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</si>
  <si>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</si>
  <si>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</si>
  <si>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</si>
  <si>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</si>
  <si>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</si>
  <si>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</si>
  <si>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</si>
  <si>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</si>
  <si>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</si>
  <si>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</si>
  <si>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</si>
  <si>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</si>
  <si>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</si>
  <si>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</si>
  <si>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</si>
  <si>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</si>
  <si>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</si>
  <si>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</si>
  <si>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</si>
  <si>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</si>
  <si>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</si>
  <si>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</si>
  <si>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</si>
  <si>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</si>
  <si>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</si>
  <si>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</si>
  <si>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</si>
  <si>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</si>
  <si>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</si>
  <si>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</si>
  <si>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</si>
  <si>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</si>
  <si>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</si>
  <si>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</si>
  <si>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</si>
  <si>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</si>
  <si>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</si>
  <si>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</si>
  <si>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</si>
  <si>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</si>
  <si>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</si>
  <si>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</si>
  <si>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</si>
  <si>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</si>
  <si>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</si>
  <si>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</si>
  <si>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</si>
  <si>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</si>
  <si>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</si>
  <si>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</si>
  <si>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</si>
  <si>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</si>
  <si>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</si>
  <si>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</si>
  <si>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</si>
  <si>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</si>
  <si>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</si>
  <si>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</si>
  <si>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</si>
  <si>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</si>
  <si>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</si>
  <si>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</si>
  <si>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</si>
  <si>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</si>
  <si>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</si>
  <si>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</si>
  <si>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</si>
  <si>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</si>
  <si>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</si>
  <si>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</si>
  <si>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</si>
  <si>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</si>
  <si>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</si>
  <si>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</si>
  <si>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</si>
  <si>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</si>
  <si>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</si>
  <si>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</si>
  <si>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</si>
  <si>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</si>
  <si>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</si>
  <si>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</si>
  <si>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</si>
  <si>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</si>
  <si>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</si>
  <si>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</si>
  <si>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</si>
  <si>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</si>
  <si>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</si>
  <si>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</si>
  <si>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</si>
  <si>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</si>
  <si>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</si>
  <si>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</si>
  <si>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</si>
  <si>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</si>
  <si>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</si>
  <si>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</si>
  <si>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</si>
  <si>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</si>
  <si>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Adquisición de Vehículos Nuevos (ISAN) y su Compensación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</si>
  <si>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</si>
  <si>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</si>
  <si>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</si>
  <si>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</si>
  <si>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</si>
  <si>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</si>
  <si>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</si>
  <si>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</si>
  <si>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</si>
  <si>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</si>
  <si>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</si>
  <si>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</si>
  <si>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</si>
  <si>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</si>
  <si>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</si>
  <si>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Subtotal</t>
  </si>
  <si>
    <t>Fondo de Fomento Municipal (FFM)(70%)</t>
  </si>
  <si>
    <t>Fondo de Fomento Municipal (FFM)(30%)</t>
  </si>
  <si>
    <t>ISR Enajenación de Inmuebles</t>
  </si>
  <si>
    <t xml:space="preserve"> LEY DE EGRESOS 2021</t>
  </si>
  <si>
    <t>POBLACIÓN 2020</t>
  </si>
  <si>
    <t>RECAUDACIÓN 2019</t>
  </si>
  <si>
    <t>FACTURACIÓN  2018
(2014-2018)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</si>
  <si>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</si>
  <si>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</si>
  <si>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</si>
  <si>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</si>
  <si>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</si>
  <si>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</si>
  <si>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</si>
  <si>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</si>
  <si>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</si>
  <si>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</si>
  <si>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</si>
  <si>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</si>
  <si>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</si>
  <si>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</si>
  <si>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</si>
  <si>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</si>
  <si>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</si>
  <si>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</si>
  <si>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</si>
  <si>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</si>
  <si>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</si>
  <si>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</si>
  <si>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</si>
  <si>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</si>
  <si>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</si>
  <si>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</si>
  <si>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</si>
  <si>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</si>
  <si>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</si>
  <si>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</si>
  <si>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</si>
  <si>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</si>
  <si>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</si>
  <si>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</si>
  <si>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</si>
  <si>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</si>
  <si>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</si>
  <si>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</si>
  <si>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</si>
  <si>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</si>
  <si>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</si>
  <si>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</si>
  <si>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</si>
  <si>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</si>
  <si>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</si>
  <si>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</si>
  <si>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</si>
  <si>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</si>
  <si>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</si>
  <si>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</si>
  <si>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</si>
  <si>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</si>
  <si>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</si>
  <si>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</si>
  <si>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</si>
  <si>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</si>
  <si>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</si>
  <si>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</si>
  <si>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</si>
  <si>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</si>
  <si>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</si>
  <si>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</si>
  <si>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Participaciones MARZO 2021</t>
  </si>
  <si>
    <t>CÁLCULO DE DISTRIBUCIÓN DE FONDOS DESCENTRALIZADOS MARZO 2021
CON GARANTIA A MUNICIPIOS NO METROPOLITANOS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</si>
</sst>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83">
    <xf numFmtId="0" fontId="0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7" fontId="5" fillId="0" borderId="0"/>
    <xf numFmtId="166" fontId="7" fillId="0" borderId="0" applyFont="0" applyFill="0" applyBorder="0" applyAlignment="0" applyProtection="0">
      <alignment horizontal="right"/>
    </xf>
    <xf numFmtId="177" fontId="7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20" applyNumberFormat="0" applyAlignment="0" applyProtection="0"/>
    <xf numFmtId="0" fontId="27" fillId="17" borderId="21" applyNumberFormat="0" applyAlignment="0" applyProtection="0"/>
    <xf numFmtId="0" fontId="28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20" applyNumberFormat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1" fillId="3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32" fillId="2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23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16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37" fillId="0" borderId="26" applyNumberFormat="0" applyFill="0" applyAlignment="0" applyProtection="0"/>
    <xf numFmtId="0" fontId="29" fillId="0" borderId="27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8" applyNumberFormat="0" applyFill="0" applyAlignment="0" applyProtection="0"/>
    <xf numFmtId="180" fontId="40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37" fontId="6" fillId="0" borderId="0" xfId="3" applyFont="1" applyAlignment="1" applyProtection="1">
      <protection hidden="1"/>
    </xf>
    <xf numFmtId="37" fontId="7" fillId="0" borderId="0" xfId="3" applyFont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7" fillId="0" borderId="0" xfId="3" applyFont="1" applyFill="1" applyProtection="1">
      <protection hidden="1"/>
    </xf>
    <xf numFmtId="37" fontId="9" fillId="0" borderId="2" xfId="3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9" fontId="9" fillId="0" borderId="2" xfId="2" applyFont="1" applyFill="1" applyBorder="1" applyAlignment="1" applyProtection="1">
      <alignment horizontal="center" vertical="center" wrapText="1"/>
      <protection hidden="1"/>
    </xf>
    <xf numFmtId="164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wrapText="1"/>
      <protection hidden="1"/>
    </xf>
    <xf numFmtId="37" fontId="12" fillId="0" borderId="0" xfId="3" applyFont="1" applyProtection="1">
      <protection hidden="1"/>
    </xf>
    <xf numFmtId="37" fontId="16" fillId="0" borderId="0" xfId="3" applyFont="1" applyProtection="1">
      <protection hidden="1"/>
    </xf>
    <xf numFmtId="37" fontId="7" fillId="0" borderId="5" xfId="3" applyFont="1" applyFill="1" applyBorder="1" applyAlignment="1" applyProtection="1">
      <alignment horizontal="left"/>
      <protection hidden="1"/>
    </xf>
    <xf numFmtId="3" fontId="18" fillId="0" borderId="6" xfId="0" applyNumberFormat="1" applyFont="1" applyBorder="1" applyProtection="1">
      <protection hidden="1"/>
    </xf>
    <xf numFmtId="167" fontId="7" fillId="0" borderId="6" xfId="2" applyNumberFormat="1" applyFont="1" applyFill="1" applyBorder="1" applyProtection="1">
      <protection hidden="1"/>
    </xf>
    <xf numFmtId="165" fontId="7" fillId="0" borderId="6" xfId="2" applyNumberFormat="1" applyFont="1" applyFill="1" applyBorder="1" applyProtection="1">
      <protection hidden="1"/>
    </xf>
    <xf numFmtId="169" fontId="7" fillId="0" borderId="6" xfId="1" applyNumberFormat="1" applyFont="1" applyFill="1" applyBorder="1" applyProtection="1">
      <protection hidden="1"/>
    </xf>
    <xf numFmtId="170" fontId="7" fillId="0" borderId="6" xfId="2" applyNumberFormat="1" applyFont="1" applyFill="1" applyBorder="1" applyProtection="1">
      <protection hidden="1"/>
    </xf>
    <xf numFmtId="165" fontId="7" fillId="0" borderId="7" xfId="2" applyNumberFormat="1" applyFont="1" applyFill="1" applyBorder="1" applyProtection="1">
      <protection hidden="1"/>
    </xf>
    <xf numFmtId="164" fontId="7" fillId="0" borderId="8" xfId="2" applyNumberFormat="1" applyFont="1" applyFill="1" applyBorder="1" applyProtection="1">
      <protection hidden="1"/>
    </xf>
    <xf numFmtId="37" fontId="7" fillId="0" borderId="5" xfId="3" applyFont="1" applyFill="1" applyBorder="1" applyAlignment="1" applyProtection="1">
      <protection hidden="1"/>
    </xf>
    <xf numFmtId="37" fontId="7" fillId="0" borderId="6" xfId="3" applyFont="1" applyFill="1" applyBorder="1" applyAlignment="1" applyProtection="1">
      <protection hidden="1"/>
    </xf>
    <xf numFmtId="171" fontId="7" fillId="0" borderId="6" xfId="3" applyNumberFormat="1" applyFont="1" applyFill="1" applyBorder="1" applyAlignment="1" applyProtection="1">
      <protection hidden="1"/>
    </xf>
    <xf numFmtId="172" fontId="18" fillId="0" borderId="6" xfId="2" applyNumberFormat="1" applyFont="1" applyBorder="1" applyProtection="1">
      <protection hidden="1"/>
    </xf>
    <xf numFmtId="1" fontId="19" fillId="0" borderId="6" xfId="2" applyNumberFormat="1" applyFont="1" applyBorder="1" applyProtection="1">
      <protection hidden="1"/>
    </xf>
    <xf numFmtId="171" fontId="7" fillId="0" borderId="9" xfId="3" applyNumberFormat="1" applyFont="1" applyFill="1" applyBorder="1" applyAlignment="1" applyProtection="1">
      <protection hidden="1"/>
    </xf>
    <xf numFmtId="172" fontId="7" fillId="0" borderId="6" xfId="2" applyNumberFormat="1" applyFont="1" applyFill="1" applyBorder="1" applyProtection="1">
      <protection hidden="1"/>
    </xf>
    <xf numFmtId="165" fontId="18" fillId="0" borderId="6" xfId="2" applyNumberFormat="1" applyFont="1" applyBorder="1" applyProtection="1">
      <protection hidden="1"/>
    </xf>
    <xf numFmtId="173" fontId="7" fillId="0" borderId="6" xfId="1" applyNumberFormat="1" applyFont="1" applyFill="1" applyBorder="1" applyProtection="1">
      <protection hidden="1"/>
    </xf>
    <xf numFmtId="169" fontId="7" fillId="0" borderId="7" xfId="1" applyNumberFormat="1" applyFont="1" applyFill="1" applyBorder="1" applyProtection="1">
      <protection hidden="1"/>
    </xf>
    <xf numFmtId="37" fontId="7" fillId="0" borderId="5" xfId="3" applyFont="1" applyBorder="1" applyProtection="1">
      <protection hidden="1"/>
    </xf>
    <xf numFmtId="37" fontId="7" fillId="0" borderId="6" xfId="3" applyFont="1" applyBorder="1" applyProtection="1">
      <protection hidden="1"/>
    </xf>
    <xf numFmtId="164" fontId="7" fillId="0" borderId="8" xfId="2" applyNumberFormat="1" applyFont="1" applyBorder="1" applyProtection="1">
      <protection hidden="1"/>
    </xf>
    <xf numFmtId="37" fontId="7" fillId="0" borderId="10" xfId="3" applyFont="1" applyFill="1" applyBorder="1" applyAlignment="1" applyProtection="1">
      <alignment horizontal="left"/>
      <protection hidden="1"/>
    </xf>
    <xf numFmtId="3" fontId="18" fillId="0" borderId="11" xfId="0" applyNumberFormat="1" applyFont="1" applyBorder="1" applyProtection="1">
      <protection hidden="1"/>
    </xf>
    <xf numFmtId="167" fontId="7" fillId="0" borderId="11" xfId="2" applyNumberFormat="1" applyFont="1" applyFill="1" applyBorder="1" applyProtection="1">
      <protection hidden="1"/>
    </xf>
    <xf numFmtId="165" fontId="7" fillId="0" borderId="11" xfId="2" applyNumberFormat="1" applyFont="1" applyFill="1" applyBorder="1" applyProtection="1">
      <protection hidden="1"/>
    </xf>
    <xf numFmtId="169" fontId="7" fillId="0" borderId="11" xfId="1" applyNumberFormat="1" applyFont="1" applyFill="1" applyBorder="1" applyProtection="1">
      <protection hidden="1"/>
    </xf>
    <xf numFmtId="170" fontId="7" fillId="0" borderId="11" xfId="2" applyNumberFormat="1" applyFont="1" applyFill="1" applyBorder="1" applyProtection="1">
      <protection hidden="1"/>
    </xf>
    <xf numFmtId="165" fontId="7" fillId="0" borderId="12" xfId="2" applyNumberFormat="1" applyFont="1" applyFill="1" applyBorder="1" applyProtection="1">
      <protection hidden="1"/>
    </xf>
    <xf numFmtId="164" fontId="7" fillId="0" borderId="13" xfId="2" applyNumberFormat="1" applyFont="1" applyFill="1" applyBorder="1" applyProtection="1">
      <protection hidden="1"/>
    </xf>
    <xf numFmtId="37" fontId="7" fillId="0" borderId="10" xfId="3" applyFont="1" applyFill="1" applyBorder="1" applyAlignment="1" applyProtection="1">
      <protection hidden="1"/>
    </xf>
    <xf numFmtId="37" fontId="7" fillId="0" borderId="11" xfId="3" applyFont="1" applyFill="1" applyBorder="1" applyAlignment="1" applyProtection="1">
      <protection hidden="1"/>
    </xf>
    <xf numFmtId="171" fontId="7" fillId="0" borderId="11" xfId="3" applyNumberFormat="1" applyFont="1" applyFill="1" applyBorder="1" applyAlignment="1" applyProtection="1">
      <protection hidden="1"/>
    </xf>
    <xf numFmtId="172" fontId="18" fillId="0" borderId="11" xfId="2" applyNumberFormat="1" applyFont="1" applyBorder="1" applyProtection="1">
      <protection hidden="1"/>
    </xf>
    <xf numFmtId="1" fontId="19" fillId="0" borderId="11" xfId="2" applyNumberFormat="1" applyFont="1" applyBorder="1" applyProtection="1">
      <protection hidden="1"/>
    </xf>
    <xf numFmtId="171" fontId="7" fillId="0" borderId="14" xfId="3" applyNumberFormat="1" applyFont="1" applyFill="1" applyBorder="1" applyAlignment="1" applyProtection="1">
      <protection hidden="1"/>
    </xf>
    <xf numFmtId="172" fontId="7" fillId="0" borderId="11" xfId="2" applyNumberFormat="1" applyFont="1" applyFill="1" applyBorder="1" applyProtection="1">
      <protection hidden="1"/>
    </xf>
    <xf numFmtId="165" fontId="18" fillId="0" borderId="11" xfId="2" applyNumberFormat="1" applyFont="1" applyBorder="1" applyProtection="1">
      <protection hidden="1"/>
    </xf>
    <xf numFmtId="173" fontId="7" fillId="0" borderId="11" xfId="1" applyNumberFormat="1" applyFont="1" applyFill="1" applyBorder="1" applyProtection="1">
      <protection hidden="1"/>
    </xf>
    <xf numFmtId="169" fontId="7" fillId="0" borderId="12" xfId="1" applyNumberFormat="1" applyFont="1" applyFill="1" applyBorder="1" applyProtection="1">
      <protection hidden="1"/>
    </xf>
    <xf numFmtId="37" fontId="7" fillId="0" borderId="10" xfId="3" applyFont="1" applyBorder="1" applyProtection="1">
      <protection hidden="1"/>
    </xf>
    <xf numFmtId="37" fontId="7" fillId="0" borderId="11" xfId="3" applyFont="1" applyBorder="1" applyProtection="1">
      <protection hidden="1"/>
    </xf>
    <xf numFmtId="164" fontId="7" fillId="0" borderId="13" xfId="2" applyNumberFormat="1" applyFont="1" applyBorder="1" applyProtection="1">
      <protection hidden="1"/>
    </xf>
    <xf numFmtId="37" fontId="9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9" fillId="0" borderId="16" xfId="2" applyNumberFormat="1" applyFont="1" applyFill="1" applyBorder="1" applyProtection="1">
      <protection hidden="1"/>
    </xf>
    <xf numFmtId="165" fontId="9" fillId="0" borderId="16" xfId="2" applyNumberFormat="1" applyFont="1" applyFill="1" applyBorder="1" applyProtection="1">
      <protection hidden="1"/>
    </xf>
    <xf numFmtId="169" fontId="9" fillId="0" borderId="16" xfId="1" applyNumberFormat="1" applyFont="1" applyFill="1" applyBorder="1" applyProtection="1">
      <protection hidden="1"/>
    </xf>
    <xf numFmtId="170" fontId="9" fillId="0" borderId="16" xfId="2" applyNumberFormat="1" applyFont="1" applyFill="1" applyBorder="1" applyProtection="1">
      <protection hidden="1"/>
    </xf>
    <xf numFmtId="165" fontId="9" fillId="0" borderId="17" xfId="2" applyNumberFormat="1" applyFont="1" applyFill="1" applyBorder="1" applyProtection="1">
      <protection hidden="1"/>
    </xf>
    <xf numFmtId="164" fontId="9" fillId="0" borderId="18" xfId="2" applyNumberFormat="1" applyFont="1" applyFill="1" applyBorder="1" applyProtection="1">
      <protection hidden="1"/>
    </xf>
    <xf numFmtId="37" fontId="21" fillId="0" borderId="15" xfId="3" applyFont="1" applyFill="1" applyBorder="1" applyAlignment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4" fontId="21" fillId="0" borderId="16" xfId="3" applyNumberFormat="1" applyFont="1" applyFill="1" applyBorder="1" applyAlignment="1" applyProtection="1">
      <protection hidden="1"/>
    </xf>
    <xf numFmtId="172" fontId="20" fillId="0" borderId="16" xfId="2" applyNumberFormat="1" applyFont="1" applyBorder="1" applyProtection="1">
      <protection hidden="1"/>
    </xf>
    <xf numFmtId="1" fontId="22" fillId="0" borderId="16" xfId="2" applyNumberFormat="1" applyFont="1" applyBorder="1" applyProtection="1">
      <protection hidden="1"/>
    </xf>
    <xf numFmtId="174" fontId="21" fillId="0" borderId="19" xfId="3" applyNumberFormat="1" applyFont="1" applyFill="1" applyBorder="1" applyAlignment="1" applyProtection="1">
      <protection hidden="1"/>
    </xf>
    <xf numFmtId="165" fontId="20" fillId="0" borderId="16" xfId="2" applyNumberFormat="1" applyFont="1" applyBorder="1" applyProtection="1">
      <protection hidden="1"/>
    </xf>
    <xf numFmtId="175" fontId="9" fillId="0" borderId="16" xfId="2" applyNumberFormat="1" applyFont="1" applyFill="1" applyBorder="1" applyProtection="1">
      <protection hidden="1"/>
    </xf>
    <xf numFmtId="172" fontId="9" fillId="0" borderId="16" xfId="2" applyNumberFormat="1" applyFont="1" applyFill="1" applyBorder="1" applyProtection="1">
      <protection hidden="1"/>
    </xf>
    <xf numFmtId="165" fontId="9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3" fontId="9" fillId="0" borderId="16" xfId="1" applyNumberFormat="1" applyFont="1" applyFill="1" applyBorder="1" applyProtection="1">
      <protection hidden="1"/>
    </xf>
    <xf numFmtId="169" fontId="9" fillId="0" borderId="17" xfId="2" applyNumberFormat="1" applyFont="1" applyFill="1" applyBorder="1" applyProtection="1">
      <protection hidden="1"/>
    </xf>
    <xf numFmtId="37" fontId="9" fillId="0" borderId="15" xfId="3" applyFont="1" applyBorder="1" applyProtection="1">
      <protection hidden="1"/>
    </xf>
    <xf numFmtId="37" fontId="9" fillId="0" borderId="16" xfId="3" applyFont="1" applyBorder="1" applyProtection="1">
      <protection hidden="1"/>
    </xf>
    <xf numFmtId="164" fontId="9" fillId="0" borderId="18" xfId="2" applyNumberFormat="1" applyFont="1" applyBorder="1" applyProtection="1">
      <protection hidden="1"/>
    </xf>
    <xf numFmtId="165" fontId="7" fillId="0" borderId="0" xfId="3" applyNumberFormat="1" applyFont="1" applyProtection="1">
      <protection hidden="1"/>
    </xf>
    <xf numFmtId="164" fontId="7" fillId="0" borderId="0" xfId="3" applyNumberFormat="1" applyFont="1" applyProtection="1">
      <protection hidden="1"/>
    </xf>
    <xf numFmtId="176" fontId="7" fillId="0" borderId="0" xfId="2" applyNumberFormat="1" applyFont="1" applyProtection="1">
      <protection hidden="1"/>
    </xf>
    <xf numFmtId="165" fontId="7" fillId="0" borderId="0" xfId="3" applyNumberFormat="1" applyFont="1" applyFill="1" applyProtection="1">
      <protection hidden="1"/>
    </xf>
    <xf numFmtId="164" fontId="7" fillId="0" borderId="0" xfId="3" applyNumberFormat="1" applyFont="1" applyFill="1" applyProtection="1">
      <protection hidden="1"/>
    </xf>
    <xf numFmtId="176" fontId="7" fillId="0" borderId="0" xfId="2" applyNumberFormat="1" applyFont="1" applyFill="1" applyProtection="1">
      <protection hidden="1"/>
    </xf>
    <xf numFmtId="37" fontId="9" fillId="0" borderId="10" xfId="3" applyFont="1" applyFill="1" applyBorder="1" applyAlignment="1" applyProtection="1">
      <alignment horizontal="left"/>
      <protection hidden="1"/>
    </xf>
    <xf numFmtId="3" fontId="18" fillId="0" borderId="30" xfId="0" applyNumberFormat="1" applyFont="1" applyBorder="1" applyProtection="1">
      <protection hidden="1"/>
    </xf>
    <xf numFmtId="167" fontId="7" fillId="0" borderId="30" xfId="2" applyNumberFormat="1" applyFont="1" applyFill="1" applyBorder="1" applyProtection="1">
      <protection hidden="1"/>
    </xf>
    <xf numFmtId="165" fontId="7" fillId="0" borderId="30" xfId="2" applyNumberFormat="1" applyFont="1" applyFill="1" applyBorder="1" applyProtection="1">
      <protection hidden="1"/>
    </xf>
    <xf numFmtId="169" fontId="7" fillId="0" borderId="30" xfId="1" applyNumberFormat="1" applyFont="1" applyFill="1" applyBorder="1" applyProtection="1">
      <protection hidden="1"/>
    </xf>
    <xf numFmtId="170" fontId="7" fillId="0" borderId="30" xfId="2" applyNumberFormat="1" applyFont="1" applyFill="1" applyBorder="1" applyProtection="1">
      <protection hidden="1"/>
    </xf>
    <xf numFmtId="165" fontId="7" fillId="0" borderId="31" xfId="2" applyNumberFormat="1" applyFont="1" applyFill="1" applyBorder="1" applyProtection="1">
      <protection hidden="1"/>
    </xf>
    <xf numFmtId="164" fontId="7" fillId="0" borderId="32" xfId="2" applyNumberFormat="1" applyFont="1" applyFill="1" applyBorder="1" applyProtection="1">
      <protection hidden="1"/>
    </xf>
    <xf numFmtId="37" fontId="7" fillId="0" borderId="29" xfId="3" applyFont="1" applyFill="1" applyBorder="1" applyAlignment="1" applyProtection="1">
      <protection hidden="1"/>
    </xf>
    <xf numFmtId="37" fontId="7" fillId="0" borderId="30" xfId="3" applyFont="1" applyFill="1" applyBorder="1" applyAlignment="1" applyProtection="1">
      <protection hidden="1"/>
    </xf>
    <xf numFmtId="171" fontId="7" fillId="0" borderId="30" xfId="3" applyNumberFormat="1" applyFont="1" applyFill="1" applyBorder="1" applyAlignment="1" applyProtection="1">
      <protection hidden="1"/>
    </xf>
    <xf numFmtId="172" fontId="18" fillId="0" borderId="30" xfId="2" applyNumberFormat="1" applyFont="1" applyBorder="1" applyProtection="1">
      <protection hidden="1"/>
    </xf>
    <xf numFmtId="1" fontId="19" fillId="0" borderId="30" xfId="2" applyNumberFormat="1" applyFont="1" applyBorder="1" applyProtection="1">
      <protection hidden="1"/>
    </xf>
    <xf numFmtId="171" fontId="7" fillId="0" borderId="33" xfId="3" applyNumberFormat="1" applyFont="1" applyFill="1" applyBorder="1" applyAlignment="1" applyProtection="1">
      <protection hidden="1"/>
    </xf>
    <xf numFmtId="172" fontId="7" fillId="0" borderId="30" xfId="2" applyNumberFormat="1" applyFont="1" applyFill="1" applyBorder="1" applyProtection="1">
      <protection hidden="1"/>
    </xf>
    <xf numFmtId="165" fontId="18" fillId="0" borderId="30" xfId="2" applyNumberFormat="1" applyFont="1" applyBorder="1" applyProtection="1">
      <protection hidden="1"/>
    </xf>
    <xf numFmtId="173" fontId="7" fillId="0" borderId="30" xfId="1" applyNumberFormat="1" applyFont="1" applyFill="1" applyBorder="1" applyProtection="1">
      <protection hidden="1"/>
    </xf>
    <xf numFmtId="169" fontId="7" fillId="0" borderId="31" xfId="1" applyNumberFormat="1" applyFont="1" applyFill="1" applyBorder="1" applyProtection="1">
      <protection hidden="1"/>
    </xf>
    <xf numFmtId="37" fontId="7" fillId="0" borderId="29" xfId="3" applyFont="1" applyBorder="1" applyProtection="1">
      <protection hidden="1"/>
    </xf>
    <xf numFmtId="37" fontId="7" fillId="0" borderId="30" xfId="3" applyFont="1" applyBorder="1" applyProtection="1">
      <protection hidden="1"/>
    </xf>
    <xf numFmtId="164" fontId="7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7" fillId="0" borderId="0" xfId="46"/>
    <xf numFmtId="0" fontId="7" fillId="0" borderId="0" xfId="46" applyFont="1" applyBorder="1" applyAlignment="1">
      <alignment vertical="center"/>
    </xf>
    <xf numFmtId="3" fontId="7" fillId="0" borderId="0" xfId="46" applyNumberFormat="1" applyBorder="1" applyAlignment="1">
      <alignment horizontal="center" vertical="center"/>
    </xf>
    <xf numFmtId="0" fontId="7" fillId="0" borderId="0" xfId="46" applyFont="1"/>
    <xf numFmtId="37" fontId="9" fillId="0" borderId="11" xfId="3" applyFont="1" applyBorder="1" applyProtection="1">
      <protection hidden="1"/>
    </xf>
    <xf numFmtId="0" fontId="9" fillId="0" borderId="3" xfId="46" applyFont="1" applyBorder="1" applyAlignment="1">
      <alignment horizontal="center" vertical="center" wrapText="1"/>
    </xf>
    <xf numFmtId="0" fontId="9" fillId="0" borderId="3" xfId="46" applyFont="1" applyBorder="1" applyAlignment="1">
      <alignment horizontal="center" wrapText="1"/>
    </xf>
    <xf numFmtId="0" fontId="7" fillId="0" borderId="3" xfId="46" applyFont="1" applyBorder="1" applyAlignment="1">
      <alignment vertical="center" wrapText="1"/>
    </xf>
    <xf numFmtId="0" fontId="9" fillId="0" borderId="3" xfId="46" applyFont="1" applyBorder="1" applyAlignment="1">
      <alignment horizontal="center" vertical="center"/>
    </xf>
    <xf numFmtId="10" fontId="9" fillId="0" borderId="3" xfId="46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3" fontId="9" fillId="0" borderId="0" xfId="46" applyNumberFormat="1" applyFont="1" applyBorder="1" applyAlignment="1">
      <alignment horizontal="center" vertical="center"/>
    </xf>
    <xf numFmtId="3" fontId="9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7" fillId="0" borderId="42" xfId="46" applyNumberFormat="1" applyBorder="1" applyAlignment="1">
      <alignment horizontal="center" vertical="center"/>
    </xf>
    <xf numFmtId="3" fontId="9" fillId="0" borderId="43" xfId="46" applyNumberFormat="1" applyFont="1" applyBorder="1" applyAlignment="1">
      <alignment horizontal="center" vertical="center"/>
    </xf>
    <xf numFmtId="3" fontId="7" fillId="0" borderId="43" xfId="46" applyNumberFormat="1" applyBorder="1" applyAlignment="1">
      <alignment horizontal="center" vertical="center"/>
    </xf>
    <xf numFmtId="3" fontId="9" fillId="0" borderId="43" xfId="46" applyNumberFormat="1" applyFont="1" applyBorder="1"/>
    <xf numFmtId="0" fontId="7" fillId="0" borderId="43" xfId="46" applyBorder="1"/>
    <xf numFmtId="3" fontId="9" fillId="0" borderId="44" xfId="46" applyNumberFormat="1" applyFont="1" applyBorder="1"/>
    <xf numFmtId="3" fontId="7" fillId="0" borderId="0" xfId="46" applyNumberFormat="1"/>
    <xf numFmtId="3" fontId="43" fillId="0" borderId="0" xfId="46" applyNumberFormat="1" applyFont="1"/>
    <xf numFmtId="38" fontId="7" fillId="0" borderId="3" xfId="46" applyNumberFormat="1" applyFont="1" applyBorder="1" applyAlignment="1">
      <alignment horizontal="center" vertical="center" wrapText="1"/>
    </xf>
    <xf numFmtId="38" fontId="7" fillId="0" borderId="3" xfId="46" applyNumberFormat="1" applyBorder="1" applyAlignment="1">
      <alignment vertical="center"/>
    </xf>
    <xf numFmtId="38" fontId="9" fillId="0" borderId="3" xfId="46" applyNumberFormat="1" applyFont="1" applyBorder="1" applyAlignment="1">
      <alignment horizontal="center" vertical="center"/>
    </xf>
    <xf numFmtId="38" fontId="9" fillId="0" borderId="3" xfId="46" applyNumberFormat="1" applyFont="1" applyBorder="1" applyAlignment="1">
      <alignment vertical="center"/>
    </xf>
    <xf numFmtId="0" fontId="9" fillId="0" borderId="0" xfId="46" applyFont="1"/>
    <xf numFmtId="169" fontId="9" fillId="0" borderId="0" xfId="1" applyNumberFormat="1" applyFont="1"/>
    <xf numFmtId="0" fontId="0" fillId="0" borderId="3" xfId="46" applyFont="1" applyBorder="1" applyAlignment="1">
      <alignment vertical="center" wrapText="1"/>
    </xf>
    <xf numFmtId="37" fontId="7" fillId="24" borderId="39" xfId="3" applyFont="1" applyFill="1" applyBorder="1" applyAlignment="1" applyProtection="1">
      <protection hidden="1"/>
    </xf>
    <xf numFmtId="37" fontId="7" fillId="24" borderId="6" xfId="3" applyFont="1" applyFill="1" applyBorder="1" applyAlignment="1" applyProtection="1">
      <protection hidden="1"/>
    </xf>
    <xf numFmtId="37" fontId="7" fillId="24" borderId="11" xfId="3" applyFont="1" applyFill="1" applyBorder="1" applyAlignment="1" applyProtection="1"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0" fontId="44" fillId="24" borderId="46" xfId="0" applyFont="1" applyFill="1" applyBorder="1" applyAlignment="1" applyProtection="1">
      <alignment horizontal="center" vertical="center" wrapText="1"/>
    </xf>
    <xf numFmtId="0" fontId="44" fillId="24" borderId="0" xfId="0" applyFont="1" applyFill="1" applyBorder="1" applyAlignment="1" applyProtection="1">
      <alignment horizontal="center" vertical="center" wrapText="1"/>
    </xf>
    <xf numFmtId="0" fontId="44" fillId="24" borderId="47" xfId="0" applyFont="1" applyFill="1" applyBorder="1" applyAlignment="1" applyProtection="1">
      <alignment horizontal="center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3" fontId="46" fillId="26" borderId="0" xfId="0" applyNumberFormat="1" applyFont="1" applyFill="1" applyBorder="1" applyAlignment="1" applyProtection="1">
      <alignment horizontal="right" vertical="center" wrapText="1"/>
    </xf>
    <xf numFmtId="0" fontId="47" fillId="27" borderId="46" xfId="0" applyFont="1" applyFill="1" applyBorder="1" applyAlignment="1" applyProtection="1">
      <alignment horizontal="left" vertical="center" wrapText="1"/>
    </xf>
    <xf numFmtId="0" fontId="47" fillId="27" borderId="0" xfId="0" applyFont="1" applyFill="1" applyBorder="1" applyAlignment="1" applyProtection="1">
      <alignment horizontal="left" vertical="center" wrapText="1"/>
    </xf>
    <xf numFmtId="183" fontId="47" fillId="27" borderId="0" xfId="0" applyNumberFormat="1" applyFont="1" applyFill="1" applyBorder="1" applyAlignment="1" applyProtection="1">
      <alignment horizontal="right" vertical="center" wrapText="1"/>
    </xf>
    <xf numFmtId="183" fontId="47" fillId="27" borderId="47" xfId="0" applyNumberFormat="1" applyFont="1" applyFill="1" applyBorder="1" applyAlignment="1" applyProtection="1">
      <alignment horizontal="right" vertical="center" wrapText="1"/>
    </xf>
    <xf numFmtId="0" fontId="47" fillId="26" borderId="46" xfId="0" applyFont="1" applyFill="1" applyBorder="1" applyAlignment="1" applyProtection="1">
      <alignment horizontal="left" vertical="center" wrapText="1"/>
    </xf>
    <xf numFmtId="0" fontId="47" fillId="26" borderId="0" xfId="0" applyFont="1" applyFill="1" applyBorder="1" applyAlignment="1" applyProtection="1">
      <alignment horizontal="left" vertical="center" wrapText="1"/>
    </xf>
    <xf numFmtId="183" fontId="47" fillId="26" borderId="0" xfId="0" applyNumberFormat="1" applyFont="1" applyFill="1" applyBorder="1" applyAlignment="1" applyProtection="1">
      <alignment horizontal="right" vertical="center" wrapText="1"/>
    </xf>
    <xf numFmtId="183" fontId="47" fillId="26" borderId="47" xfId="0" applyNumberFormat="1" applyFont="1" applyFill="1" applyBorder="1" applyAlignment="1" applyProtection="1">
      <alignment horizontal="right" vertical="center" wrapText="1"/>
    </xf>
    <xf numFmtId="0" fontId="47" fillId="27" borderId="48" xfId="0" applyFont="1" applyFill="1" applyBorder="1" applyAlignment="1" applyProtection="1">
      <alignment horizontal="left" vertical="center" wrapText="1"/>
    </xf>
    <xf numFmtId="0" fontId="47" fillId="27" borderId="49" xfId="0" applyFont="1" applyFill="1" applyBorder="1" applyAlignment="1" applyProtection="1">
      <alignment horizontal="left" vertical="center" wrapText="1"/>
    </xf>
    <xf numFmtId="183" fontId="47" fillId="27" borderId="49" xfId="0" applyNumberFormat="1" applyFont="1" applyFill="1" applyBorder="1" applyAlignment="1" applyProtection="1">
      <alignment horizontal="right" vertical="center" wrapText="1"/>
    </xf>
    <xf numFmtId="183" fontId="47" fillId="27" borderId="50" xfId="0" applyNumberFormat="1" applyFont="1" applyFill="1" applyBorder="1" applyAlignment="1" applyProtection="1">
      <alignment horizontal="right" vertical="center" wrapText="1"/>
    </xf>
    <xf numFmtId="0" fontId="9" fillId="24" borderId="0" xfId="0" applyFont="1" applyFill="1"/>
    <xf numFmtId="0" fontId="0" fillId="24" borderId="0" xfId="0" applyFill="1"/>
    <xf numFmtId="37" fontId="7" fillId="24" borderId="0" xfId="3" applyFont="1" applyFill="1" applyProtection="1">
      <protection hidden="1"/>
    </xf>
    <xf numFmtId="37" fontId="42" fillId="24" borderId="0" xfId="3" applyFont="1" applyFill="1" applyAlignment="1" applyProtection="1">
      <alignment horizontal="center"/>
      <protection hidden="1"/>
    </xf>
    <xf numFmtId="37" fontId="9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9" fillId="24" borderId="0" xfId="3" applyFont="1" applyFill="1" applyProtection="1">
      <protection hidden="1"/>
    </xf>
    <xf numFmtId="37" fontId="7" fillId="24" borderId="5" xfId="3" applyFont="1" applyFill="1" applyBorder="1" applyAlignment="1" applyProtection="1">
      <alignment horizontal="left"/>
      <protection hidden="1"/>
    </xf>
    <xf numFmtId="169" fontId="18" fillId="24" borderId="8" xfId="1" applyNumberFormat="1" applyFont="1" applyFill="1" applyBorder="1" applyProtection="1">
      <protection hidden="1"/>
    </xf>
    <xf numFmtId="37" fontId="7" fillId="24" borderId="10" xfId="3" applyFont="1" applyFill="1" applyBorder="1" applyAlignment="1" applyProtection="1">
      <alignment horizontal="left"/>
      <protection hidden="1"/>
    </xf>
    <xf numFmtId="169" fontId="18" fillId="24" borderId="13" xfId="1" applyNumberFormat="1" applyFont="1" applyFill="1" applyBorder="1" applyProtection="1">
      <protection hidden="1"/>
    </xf>
    <xf numFmtId="37" fontId="9" fillId="24" borderId="29" xfId="3" applyFont="1" applyFill="1" applyBorder="1" applyAlignment="1" applyProtection="1">
      <alignment horizontal="left"/>
      <protection hidden="1"/>
    </xf>
    <xf numFmtId="169" fontId="18" fillId="24" borderId="18" xfId="1" applyNumberFormat="1" applyFont="1" applyFill="1" applyBorder="1" applyProtection="1">
      <protection hidden="1"/>
    </xf>
    <xf numFmtId="37" fontId="9" fillId="24" borderId="34" xfId="3" applyFont="1" applyFill="1" applyBorder="1" applyAlignment="1" applyProtection="1">
      <alignment horizontal="left"/>
      <protection hidden="1"/>
    </xf>
    <xf numFmtId="172" fontId="18" fillId="24" borderId="34" xfId="2" applyNumberFormat="1" applyFont="1" applyFill="1" applyBorder="1" applyProtection="1">
      <protection hidden="1"/>
    </xf>
    <xf numFmtId="37" fontId="9" fillId="24" borderId="0" xfId="3" applyFont="1" applyFill="1" applyBorder="1" applyProtection="1">
      <protection hidden="1"/>
    </xf>
    <xf numFmtId="169" fontId="18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9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6" fontId="7" fillId="24" borderId="0" xfId="2" applyNumberFormat="1" applyFont="1" applyFill="1" applyProtection="1">
      <protection hidden="1"/>
    </xf>
    <xf numFmtId="37" fontId="9" fillId="24" borderId="0" xfId="3" applyFont="1" applyFill="1" applyAlignment="1" applyProtection="1">
      <alignment horizontal="right"/>
      <protection hidden="1"/>
    </xf>
    <xf numFmtId="49" fontId="11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8" fillId="24" borderId="6" xfId="1" applyNumberFormat="1" applyFont="1" applyFill="1" applyBorder="1" applyProtection="1">
      <protection hidden="1"/>
    </xf>
    <xf numFmtId="169" fontId="18" fillId="24" borderId="11" xfId="1" applyNumberFormat="1" applyFont="1" applyFill="1" applyBorder="1" applyProtection="1">
      <protection hidden="1"/>
    </xf>
    <xf numFmtId="37" fontId="7" fillId="24" borderId="16" xfId="3" applyFont="1" applyFill="1" applyBorder="1" applyAlignment="1" applyProtection="1">
      <protection hidden="1"/>
    </xf>
    <xf numFmtId="169" fontId="18" fillId="24" borderId="16" xfId="1" applyNumberFormat="1" applyFont="1" applyFill="1" applyBorder="1" applyProtection="1">
      <protection hidden="1"/>
    </xf>
    <xf numFmtId="37" fontId="7" fillId="24" borderId="41" xfId="3" applyFont="1" applyFill="1" applyBorder="1" applyAlignment="1" applyProtection="1">
      <protection hidden="1"/>
    </xf>
    <xf numFmtId="169" fontId="18" fillId="24" borderId="40" xfId="1" applyNumberFormat="1" applyFont="1" applyFill="1" applyBorder="1" applyProtection="1">
      <protection hidden="1"/>
    </xf>
    <xf numFmtId="169" fontId="18" fillId="24" borderId="37" xfId="1" applyNumberFormat="1" applyFont="1" applyFill="1" applyBorder="1" applyProtection="1">
      <protection hidden="1"/>
    </xf>
    <xf numFmtId="182" fontId="7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9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9" fillId="24" borderId="4" xfId="3" applyFont="1" applyFill="1" applyBorder="1" applyAlignment="1" applyProtection="1">
      <alignment horizontal="center" vertical="center" wrapText="1"/>
      <protection hidden="1"/>
    </xf>
    <xf numFmtId="0" fontId="9" fillId="24" borderId="4" xfId="0" applyFont="1" applyFill="1" applyBorder="1" applyAlignment="1" applyProtection="1">
      <alignment horizontal="center" vertical="center" wrapText="1"/>
      <protection hidden="1"/>
    </xf>
    <xf numFmtId="9" fontId="9" fillId="24" borderId="4" xfId="2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164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9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9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Protection="1"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165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/>
      <protection hidden="1"/>
    </xf>
    <xf numFmtId="164" fontId="15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2" fillId="24" borderId="0" xfId="4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Protection="1">
      <protection hidden="1"/>
    </xf>
    <xf numFmtId="37" fontId="16" fillId="24" borderId="0" xfId="3" applyFont="1" applyFill="1" applyBorder="1" applyAlignment="1" applyProtection="1">
      <alignment horizontal="center" vertical="center" wrapText="1"/>
      <protection hidden="1"/>
    </xf>
    <xf numFmtId="37" fontId="16" fillId="24" borderId="0" xfId="3" applyFont="1" applyFill="1" applyProtection="1">
      <protection hidden="1"/>
    </xf>
    <xf numFmtId="165" fontId="16" fillId="24" borderId="0" xfId="3" applyNumberFormat="1" applyFont="1" applyFill="1" applyProtection="1">
      <protection hidden="1"/>
    </xf>
    <xf numFmtId="164" fontId="17" fillId="24" borderId="0" xfId="0" applyNumberFormat="1" applyFont="1" applyFill="1" applyAlignment="1" applyProtection="1">
      <alignment horizontal="center" vertical="center" wrapText="1"/>
      <protection hidden="1"/>
    </xf>
    <xf numFmtId="165" fontId="16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4" borderId="0" xfId="0" applyFont="1" applyFill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 wrapText="1"/>
      <protection hidden="1"/>
    </xf>
    <xf numFmtId="165" fontId="7" fillId="24" borderId="0" xfId="3" applyNumberFormat="1" applyFont="1" applyFill="1" applyProtection="1">
      <protection hidden="1"/>
    </xf>
    <xf numFmtId="39" fontId="7" fillId="24" borderId="0" xfId="3" applyNumberFormat="1" applyFont="1" applyFill="1" applyProtection="1">
      <protection hidden="1"/>
    </xf>
    <xf numFmtId="164" fontId="7" fillId="24" borderId="0" xfId="3" applyNumberFormat="1" applyFont="1" applyFill="1" applyProtection="1">
      <protection hidden="1"/>
    </xf>
    <xf numFmtId="0" fontId="42" fillId="0" borderId="0" xfId="46" applyFont="1" applyAlignment="1">
      <alignment horizontal="center" vertical="center"/>
    </xf>
    <xf numFmtId="0" fontId="7" fillId="0" borderId="0" xfId="46" applyAlignment="1">
      <alignment horizontal="center"/>
    </xf>
    <xf numFmtId="0" fontId="8" fillId="0" borderId="1" xfId="0" applyFont="1" applyBorder="1" applyAlignment="1">
      <alignment horizontal="center"/>
    </xf>
    <xf numFmtId="37" fontId="8" fillId="0" borderId="1" xfId="3" applyFont="1" applyBorder="1" applyAlignment="1" applyProtection="1">
      <alignment horizontal="center"/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181" fontId="41" fillId="24" borderId="0" xfId="40" applyNumberFormat="1" applyFont="1" applyFill="1" applyAlignment="1">
      <alignment horizontal="center" wrapText="1"/>
    </xf>
    <xf numFmtId="181" fontId="9" fillId="24" borderId="0" xfId="40" applyNumberFormat="1" applyFont="1" applyFill="1" applyAlignment="1">
      <alignment horizontal="center" vertical="center" wrapText="1"/>
    </xf>
    <xf numFmtId="181" fontId="9" fillId="24" borderId="0" xfId="40" applyNumberFormat="1" applyFont="1" applyFill="1" applyAlignment="1">
      <alignment horizontal="center" vertical="center"/>
    </xf>
    <xf numFmtId="169" fontId="7" fillId="0" borderId="2" xfId="1" applyNumberFormat="1" applyFont="1" applyFill="1" applyBorder="1" applyAlignment="1">
      <alignment vertical="center" wrapText="1"/>
    </xf>
  </cellXfs>
  <cellStyles count="83">
    <cellStyle name="=C:\WINNT\SYSTEM32\COMMAND.COM" xfId="5" xr:uid="{00000000-0005-0000-0000-000000000000}"/>
    <cellStyle name="20% - Énfasis1 2" xfId="6" xr:uid="{00000000-0005-0000-0000-000001000000}"/>
    <cellStyle name="20% - Énfasis2 2" xfId="7" xr:uid="{00000000-0005-0000-0000-000002000000}"/>
    <cellStyle name="20% - Énfasis3 2" xfId="8" xr:uid="{00000000-0005-0000-0000-000003000000}"/>
    <cellStyle name="20% - Énfasis4 2" xfId="9" xr:uid="{00000000-0005-0000-0000-000004000000}"/>
    <cellStyle name="20% - Énfasis5 2" xfId="10" xr:uid="{00000000-0005-0000-0000-000005000000}"/>
    <cellStyle name="20% - Énfasis6 2" xfId="11" xr:uid="{00000000-0005-0000-0000-000006000000}"/>
    <cellStyle name="40% - Énfasis1 2" xfId="12" xr:uid="{00000000-0005-0000-0000-000007000000}"/>
    <cellStyle name="40% - Énfasis2 2" xfId="13" xr:uid="{00000000-0005-0000-0000-000008000000}"/>
    <cellStyle name="40% - Énfasis3 2" xfId="14" xr:uid="{00000000-0005-0000-0000-000009000000}"/>
    <cellStyle name="40% - Énfasis4 2" xfId="15" xr:uid="{00000000-0005-0000-0000-00000A000000}"/>
    <cellStyle name="40% - Énfasis5 2" xfId="16" xr:uid="{00000000-0005-0000-0000-00000B000000}"/>
    <cellStyle name="40% - Énfasis6 2" xfId="17" xr:uid="{00000000-0005-0000-0000-00000C000000}"/>
    <cellStyle name="60% - Énfasis1 2" xfId="18" xr:uid="{00000000-0005-0000-0000-00000D000000}"/>
    <cellStyle name="60% - Énfasis2 2" xfId="19" xr:uid="{00000000-0005-0000-0000-00000E000000}"/>
    <cellStyle name="60% - Énfasis3 2" xfId="20" xr:uid="{00000000-0005-0000-0000-00000F000000}"/>
    <cellStyle name="60% - Énfasis4 2" xfId="21" xr:uid="{00000000-0005-0000-0000-000010000000}"/>
    <cellStyle name="60% - Énfasis5 2" xfId="22" xr:uid="{00000000-0005-0000-0000-000011000000}"/>
    <cellStyle name="60% - Énfasis6 2" xfId="23" xr:uid="{00000000-0005-0000-0000-000012000000}"/>
    <cellStyle name="Buena 2" xfId="24" xr:uid="{00000000-0005-0000-0000-000013000000}"/>
    <cellStyle name="Cálculo 2" xfId="25" xr:uid="{00000000-0005-0000-0000-000014000000}"/>
    <cellStyle name="Celda de comprobación 2" xfId="26" xr:uid="{00000000-0005-0000-0000-000015000000}"/>
    <cellStyle name="Celda vinculada 2" xfId="27" xr:uid="{00000000-0005-0000-0000-000016000000}"/>
    <cellStyle name="Encabezado 4 2" xfId="28" xr:uid="{00000000-0005-0000-0000-000017000000}"/>
    <cellStyle name="Énfasis1 2" xfId="29" xr:uid="{00000000-0005-0000-0000-000018000000}"/>
    <cellStyle name="Énfasis2 2" xfId="30" xr:uid="{00000000-0005-0000-0000-000019000000}"/>
    <cellStyle name="Énfasis3 2" xfId="31" xr:uid="{00000000-0005-0000-0000-00001A000000}"/>
    <cellStyle name="Énfasis4 2" xfId="32" xr:uid="{00000000-0005-0000-0000-00001B000000}"/>
    <cellStyle name="Énfasis5 2" xfId="33" xr:uid="{00000000-0005-0000-0000-00001C000000}"/>
    <cellStyle name="Énfasis6 2" xfId="34" xr:uid="{00000000-0005-0000-0000-00001D000000}"/>
    <cellStyle name="Entrada 2" xfId="35" xr:uid="{00000000-0005-0000-0000-00001E000000}"/>
    <cellStyle name="Euro" xfId="36" xr:uid="{00000000-0005-0000-0000-00001F000000}"/>
    <cellStyle name="Euro 2" xfId="37" xr:uid="{00000000-0005-0000-0000-000020000000}"/>
    <cellStyle name="Incorrecto 2" xfId="38" xr:uid="{00000000-0005-0000-0000-000021000000}"/>
    <cellStyle name="Millares" xfId="1" builtinId="3"/>
    <cellStyle name="Millares [0] 2" xfId="39" xr:uid="{00000000-0005-0000-0000-000023000000}"/>
    <cellStyle name="Millares [0] 2 2" xfId="71" xr:uid="{00000000-0005-0000-0000-000024000000}"/>
    <cellStyle name="Millares 2" xfId="40" xr:uid="{00000000-0005-0000-0000-000025000000}"/>
    <cellStyle name="Millares 2 2" xfId="41" xr:uid="{00000000-0005-0000-0000-000026000000}"/>
    <cellStyle name="Millares 2 2 2" xfId="73" xr:uid="{00000000-0005-0000-0000-000027000000}"/>
    <cellStyle name="Millares 2 3" xfId="63" xr:uid="{00000000-0005-0000-0000-000028000000}"/>
    <cellStyle name="Millares 2 3 2" xfId="78" xr:uid="{00000000-0005-0000-0000-000029000000}"/>
    <cellStyle name="Millares 2 4" xfId="72" xr:uid="{00000000-0005-0000-0000-00002A000000}"/>
    <cellStyle name="Millares 3" xfId="42" xr:uid="{00000000-0005-0000-0000-00002B000000}"/>
    <cellStyle name="Millares 3 2" xfId="74" xr:uid="{00000000-0005-0000-0000-00002C000000}"/>
    <cellStyle name="Millares 4" xfId="61" xr:uid="{00000000-0005-0000-0000-00002D000000}"/>
    <cellStyle name="Millares 4 2" xfId="76" xr:uid="{00000000-0005-0000-0000-00002E000000}"/>
    <cellStyle name="Millares 5" xfId="62" xr:uid="{00000000-0005-0000-0000-00002F000000}"/>
    <cellStyle name="Millares 5 2" xfId="77" xr:uid="{00000000-0005-0000-0000-000030000000}"/>
    <cellStyle name="Millares 6" xfId="64" xr:uid="{00000000-0005-0000-0000-000031000000}"/>
    <cellStyle name="Millares 6 2" xfId="79" xr:uid="{00000000-0005-0000-0000-000032000000}"/>
    <cellStyle name="Millares 7" xfId="70" xr:uid="{00000000-0005-0000-0000-000033000000}"/>
    <cellStyle name="Moneda 2" xfId="65" xr:uid="{00000000-0005-0000-0000-000034000000}"/>
    <cellStyle name="Moneda 2 2" xfId="80" xr:uid="{00000000-0005-0000-0000-000035000000}"/>
    <cellStyle name="Neutral 2" xfId="43" xr:uid="{00000000-0005-0000-0000-000036000000}"/>
    <cellStyle name="Normal" xfId="0" builtinId="0"/>
    <cellStyle name="Normal 2" xfId="44" xr:uid="{00000000-0005-0000-0000-000038000000}"/>
    <cellStyle name="Normal 2 2" xfId="66" xr:uid="{00000000-0005-0000-0000-000039000000}"/>
    <cellStyle name="Normal 2 3" xfId="75" xr:uid="{00000000-0005-0000-0000-00003A000000}"/>
    <cellStyle name="Normal 3" xfId="45" xr:uid="{00000000-0005-0000-0000-00003B000000}"/>
    <cellStyle name="Normal 3 2" xfId="67" xr:uid="{00000000-0005-0000-0000-00003C000000}"/>
    <cellStyle name="Normal 3 2 2" xfId="81" xr:uid="{00000000-0005-0000-0000-00003D000000}"/>
    <cellStyle name="Normal 4" xfId="46" xr:uid="{00000000-0005-0000-0000-00003E000000}"/>
    <cellStyle name="Normal 5" xfId="68" xr:uid="{00000000-0005-0000-0000-00003F000000}"/>
    <cellStyle name="Normal_FGPAGO95" xfId="3" xr:uid="{00000000-0005-0000-0000-000040000000}"/>
    <cellStyle name="Notas 2" xfId="47" xr:uid="{00000000-0005-0000-0000-000041000000}"/>
    <cellStyle name="PESOS" xfId="4" xr:uid="{00000000-0005-0000-0000-000042000000}"/>
    <cellStyle name="Porcentaje" xfId="2" builtinId="5"/>
    <cellStyle name="Porcentaje 2" xfId="60" xr:uid="{00000000-0005-0000-0000-000044000000}"/>
    <cellStyle name="Porcentaje 2 2" xfId="69" xr:uid="{00000000-0005-0000-0000-000045000000}"/>
    <cellStyle name="Porcentaje 2 2 2" xfId="82" xr:uid="{00000000-0005-0000-0000-000046000000}"/>
    <cellStyle name="Porcentual 2" xfId="48" xr:uid="{00000000-0005-0000-0000-000047000000}"/>
    <cellStyle name="Porcentual 3" xfId="49" xr:uid="{00000000-0005-0000-0000-000048000000}"/>
    <cellStyle name="Porcentual 4" xfId="50" xr:uid="{00000000-0005-0000-0000-000049000000}"/>
    <cellStyle name="Salida 2" xfId="51" xr:uid="{00000000-0005-0000-0000-00004A000000}"/>
    <cellStyle name="Texto de advertencia 2" xfId="52" xr:uid="{00000000-0005-0000-0000-00004B000000}"/>
    <cellStyle name="Texto explicativo 2" xfId="53" xr:uid="{00000000-0005-0000-0000-00004C000000}"/>
    <cellStyle name="Título 1 2" xfId="54" xr:uid="{00000000-0005-0000-0000-00004D000000}"/>
    <cellStyle name="Título 2 2" xfId="55" xr:uid="{00000000-0005-0000-0000-00004E000000}"/>
    <cellStyle name="Título 3 2" xfId="56" xr:uid="{00000000-0005-0000-0000-00004F000000}"/>
    <cellStyle name="Título 4" xfId="57" xr:uid="{00000000-0005-0000-0000-000050000000}"/>
    <cellStyle name="Total 2" xfId="58" xr:uid="{00000000-0005-0000-0000-000051000000}"/>
    <cellStyle name="UDI´s" xfId="59" xr:uid="{00000000-0005-0000-0000-00005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zoomScaleSheetLayoutView="100" workbookViewId="0">
      <selection activeCell="A2" sqref="A2"/>
    </sheetView>
  </sheetViews>
  <sheetFormatPr baseColWidth="10" defaultColWidth="11.42578125" defaultRowHeight="12.75" x14ac:dyDescent="0.2"/>
  <cols>
    <col min="1" max="1" width="61.140625" style="110" customWidth="1"/>
    <col min="2" max="5" width="17.42578125" style="110" customWidth="1"/>
    <col min="6" max="6" width="17.140625" style="110" customWidth="1"/>
    <col min="7" max="7" width="12.28515625" style="110" customWidth="1"/>
    <col min="8" max="8" width="17.7109375" style="110" bestFit="1" customWidth="1"/>
    <col min="9" max="16384" width="11.42578125" style="110"/>
  </cols>
  <sheetData>
    <row r="1" spans="1:8" ht="27.75" customHeight="1" x14ac:dyDescent="0.2">
      <c r="A1" s="227" t="s">
        <v>219</v>
      </c>
      <c r="B1" s="227"/>
      <c r="C1" s="227"/>
      <c r="D1" s="227"/>
      <c r="E1" s="227"/>
      <c r="F1" s="227"/>
      <c r="G1" s="227"/>
      <c r="H1" s="227"/>
    </row>
    <row r="3" spans="1:8" ht="39" thickBot="1" x14ac:dyDescent="0.25">
      <c r="A3" s="115" t="s">
        <v>124</v>
      </c>
      <c r="B3" s="115" t="s">
        <v>149</v>
      </c>
      <c r="C3" s="115" t="s">
        <v>135</v>
      </c>
      <c r="D3" s="115" t="s">
        <v>139</v>
      </c>
      <c r="E3" s="115" t="s">
        <v>140</v>
      </c>
      <c r="F3" s="116" t="s">
        <v>136</v>
      </c>
      <c r="G3" s="115" t="s">
        <v>128</v>
      </c>
      <c r="H3" s="115" t="s">
        <v>129</v>
      </c>
    </row>
    <row r="4" spans="1:8" ht="25.5" customHeight="1" thickBot="1" x14ac:dyDescent="0.25">
      <c r="A4" s="117" t="s">
        <v>130</v>
      </c>
      <c r="B4" s="235">
        <v>2249926322.2948022</v>
      </c>
      <c r="C4" s="133">
        <f>B4</f>
        <v>2249926322.2948022</v>
      </c>
      <c r="D4" s="133">
        <v>20</v>
      </c>
      <c r="E4" s="133">
        <f t="shared" ref="E4:E12" si="0">+D4/100*C4</f>
        <v>449985264.45896047</v>
      </c>
      <c r="F4" s="134">
        <f t="shared" ref="F4:F12" si="1">+C4-E4</f>
        <v>1799941057.8358417</v>
      </c>
    </row>
    <row r="5" spans="1:8" ht="25.5" customHeight="1" thickBot="1" x14ac:dyDescent="0.25">
      <c r="A5" s="139" t="s">
        <v>150</v>
      </c>
      <c r="B5" s="235">
        <v>59611531.753373869</v>
      </c>
      <c r="C5" s="133">
        <f t="shared" ref="C5:C12" si="2">B5</f>
        <v>59611531.753373869</v>
      </c>
      <c r="D5" s="133">
        <v>100</v>
      </c>
      <c r="E5" s="133">
        <f t="shared" si="0"/>
        <v>59611531.753373869</v>
      </c>
      <c r="F5" s="134">
        <f t="shared" si="1"/>
        <v>0</v>
      </c>
    </row>
    <row r="6" spans="1:8" ht="25.5" customHeight="1" thickBot="1" x14ac:dyDescent="0.25">
      <c r="A6" s="139" t="s">
        <v>151</v>
      </c>
      <c r="B6" s="235">
        <v>12974971.998907322</v>
      </c>
      <c r="C6" s="133">
        <f t="shared" si="2"/>
        <v>12974971.998907322</v>
      </c>
      <c r="D6" s="133">
        <v>100</v>
      </c>
      <c r="E6" s="133">
        <f t="shared" si="0"/>
        <v>12974971.998907322</v>
      </c>
      <c r="F6" s="134">
        <f t="shared" si="1"/>
        <v>0</v>
      </c>
    </row>
    <row r="7" spans="1:8" ht="25.5" customHeight="1" thickBot="1" x14ac:dyDescent="0.25">
      <c r="A7" s="117" t="s">
        <v>131</v>
      </c>
      <c r="B7" s="235">
        <v>65216068.347654521</v>
      </c>
      <c r="C7" s="133">
        <f t="shared" si="2"/>
        <v>65216068.347654521</v>
      </c>
      <c r="D7" s="133">
        <v>20</v>
      </c>
      <c r="E7" s="133">
        <f t="shared" si="0"/>
        <v>13043213.669530906</v>
      </c>
      <c r="F7" s="134">
        <f t="shared" si="1"/>
        <v>52172854.678123616</v>
      </c>
    </row>
    <row r="8" spans="1:8" ht="25.5" customHeight="1" thickBot="1" x14ac:dyDescent="0.25">
      <c r="A8" s="117" t="s">
        <v>132</v>
      </c>
      <c r="B8" s="235">
        <v>75298111</v>
      </c>
      <c r="C8" s="133">
        <f t="shared" si="2"/>
        <v>75298111</v>
      </c>
      <c r="D8" s="133">
        <v>20</v>
      </c>
      <c r="E8" s="133">
        <f t="shared" si="0"/>
        <v>15059622.200000001</v>
      </c>
      <c r="F8" s="134">
        <f t="shared" si="1"/>
        <v>60238488.799999997</v>
      </c>
    </row>
    <row r="9" spans="1:8" ht="25.5" customHeight="1" thickBot="1" x14ac:dyDescent="0.25">
      <c r="A9" s="117" t="s">
        <v>133</v>
      </c>
      <c r="B9" s="235">
        <v>63498351</v>
      </c>
      <c r="C9" s="133">
        <f t="shared" si="2"/>
        <v>63498351</v>
      </c>
      <c r="D9" s="133">
        <v>20</v>
      </c>
      <c r="E9" s="133">
        <f t="shared" si="0"/>
        <v>12699670.200000001</v>
      </c>
      <c r="F9" s="134">
        <f t="shared" si="1"/>
        <v>50798680.799999997</v>
      </c>
    </row>
    <row r="10" spans="1:8" ht="25.5" customHeight="1" thickBot="1" x14ac:dyDescent="0.25">
      <c r="A10" s="117" t="s">
        <v>144</v>
      </c>
      <c r="B10" s="235">
        <v>16345374</v>
      </c>
      <c r="C10" s="133">
        <f t="shared" si="2"/>
        <v>16345374</v>
      </c>
      <c r="D10" s="133">
        <v>20</v>
      </c>
      <c r="E10" s="133">
        <f t="shared" si="0"/>
        <v>3269074.8000000003</v>
      </c>
      <c r="F10" s="134">
        <f t="shared" si="1"/>
        <v>13076299.199999999</v>
      </c>
    </row>
    <row r="11" spans="1:8" ht="25.5" customHeight="1" thickBot="1" x14ac:dyDescent="0.25">
      <c r="A11" s="117" t="s">
        <v>134</v>
      </c>
      <c r="B11" s="235">
        <v>55774904</v>
      </c>
      <c r="C11" s="133">
        <f t="shared" si="2"/>
        <v>55774904</v>
      </c>
      <c r="D11" s="133">
        <v>20</v>
      </c>
      <c r="E11" s="133">
        <f t="shared" si="0"/>
        <v>11154980.800000001</v>
      </c>
      <c r="F11" s="134">
        <f t="shared" si="1"/>
        <v>44619923.200000003</v>
      </c>
    </row>
    <row r="12" spans="1:8" ht="25.5" customHeight="1" thickBot="1" x14ac:dyDescent="0.25">
      <c r="A12" s="117" t="s">
        <v>152</v>
      </c>
      <c r="B12" s="235">
        <v>36481569</v>
      </c>
      <c r="C12" s="133">
        <f t="shared" si="2"/>
        <v>36481569</v>
      </c>
      <c r="D12" s="133">
        <v>20</v>
      </c>
      <c r="E12" s="133">
        <f t="shared" si="0"/>
        <v>7296313.8000000007</v>
      </c>
      <c r="F12" s="134">
        <f t="shared" si="1"/>
        <v>29185255.199999999</v>
      </c>
    </row>
    <row r="13" spans="1:8" ht="25.5" customHeight="1" x14ac:dyDescent="0.2">
      <c r="A13" s="118" t="s">
        <v>135</v>
      </c>
      <c r="B13" s="135">
        <f>SUM(B4:B12)</f>
        <v>2635127203.3947377</v>
      </c>
      <c r="C13" s="135">
        <f>SUM(C4:C12)</f>
        <v>2635127203.3947377</v>
      </c>
      <c r="D13" s="135"/>
      <c r="E13" s="135">
        <f>SUM(E4:E12)</f>
        <v>585094643.68077254</v>
      </c>
      <c r="F13" s="136">
        <f>SUM(F4:F12)</f>
        <v>2050032559.7139654</v>
      </c>
      <c r="G13" s="119">
        <v>1.2800000000000001E-2</v>
      </c>
      <c r="H13" s="120">
        <f>+F13*G13</f>
        <v>26240416.764338758</v>
      </c>
    </row>
    <row r="14" spans="1:8" x14ac:dyDescent="0.2">
      <c r="A14" s="111"/>
      <c r="B14" s="123" t="s">
        <v>142</v>
      </c>
      <c r="C14" s="123"/>
      <c r="D14" s="121" t="s">
        <v>142</v>
      </c>
      <c r="E14" s="112"/>
      <c r="F14" s="122" t="s">
        <v>142</v>
      </c>
      <c r="G14" s="124" t="s">
        <v>142</v>
      </c>
      <c r="H14" s="122" t="s">
        <v>142</v>
      </c>
    </row>
    <row r="15" spans="1:8" x14ac:dyDescent="0.2">
      <c r="A15" s="113" t="s">
        <v>125</v>
      </c>
    </row>
    <row r="16" spans="1:8" x14ac:dyDescent="0.2">
      <c r="B16" s="125"/>
      <c r="C16" s="127"/>
      <c r="D16" s="126" t="s">
        <v>153</v>
      </c>
      <c r="E16" s="127"/>
      <c r="F16" s="128">
        <v>367143657.16480011</v>
      </c>
      <c r="G16" s="129">
        <v>12</v>
      </c>
      <c r="H16" s="130">
        <f>+F16/G16</f>
        <v>30595304.763733342</v>
      </c>
    </row>
    <row r="18" spans="6:8" x14ac:dyDescent="0.2">
      <c r="F18" s="137" t="s">
        <v>143</v>
      </c>
      <c r="H18" s="138">
        <f>+DISTRIBUCIÓN!B66</f>
        <v>3678240.049410224</v>
      </c>
    </row>
    <row r="21" spans="6:8" x14ac:dyDescent="0.2">
      <c r="F21" s="228"/>
      <c r="G21" s="228"/>
      <c r="H21" s="131">
        <f>+H13+H18</f>
        <v>29918656.813748982</v>
      </c>
    </row>
    <row r="22" spans="6:8" x14ac:dyDescent="0.2">
      <c r="F22" s="228"/>
      <c r="G22" s="228"/>
      <c r="H22" s="132"/>
    </row>
    <row r="23" spans="6:8" x14ac:dyDescent="0.2">
      <c r="F23" s="228"/>
      <c r="G23" s="228"/>
      <c r="H23" s="132"/>
    </row>
  </sheetData>
  <mergeCells count="4">
    <mergeCell ref="A1:H1"/>
    <mergeCell ref="F21:G21"/>
    <mergeCell ref="F22:G22"/>
    <mergeCell ref="F23:G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2"/>
  <sheetViews>
    <sheetView view="pageBreakPreview" topLeftCell="A4" zoomScaleSheetLayoutView="100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B62" sqref="B62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30" t="s">
        <v>0</v>
      </c>
      <c r="C3" s="230"/>
      <c r="D3" s="230"/>
      <c r="E3" s="230"/>
      <c r="F3" s="230"/>
      <c r="G3" s="230"/>
      <c r="H3" s="230"/>
      <c r="I3" s="230" t="s">
        <v>1</v>
      </c>
      <c r="J3" s="230"/>
      <c r="K3" s="230"/>
      <c r="L3" s="230"/>
      <c r="M3" s="230"/>
      <c r="N3" s="230"/>
      <c r="O3" s="230" t="s">
        <v>1</v>
      </c>
      <c r="P3" s="230"/>
      <c r="Q3" s="230"/>
      <c r="R3" s="230"/>
      <c r="S3" s="230"/>
      <c r="T3" s="230"/>
      <c r="U3" s="4"/>
      <c r="V3" s="230" t="s">
        <v>1</v>
      </c>
      <c r="W3" s="230"/>
      <c r="X3" s="230"/>
      <c r="Y3" s="230"/>
      <c r="Z3" s="230"/>
      <c r="AA3" s="230"/>
      <c r="AB3" s="229" t="s">
        <v>1</v>
      </c>
      <c r="AC3" s="229"/>
      <c r="AD3" s="229"/>
      <c r="AE3" s="229"/>
      <c r="AF3" s="229"/>
      <c r="AG3" s="229" t="s">
        <v>2</v>
      </c>
      <c r="AH3" s="229"/>
      <c r="AI3" s="229"/>
      <c r="AJ3" s="229"/>
      <c r="AK3" s="229"/>
      <c r="AM3" s="229"/>
      <c r="AN3" s="229"/>
      <c r="AO3" s="229"/>
      <c r="AP3" s="229"/>
      <c r="AQ3" s="229"/>
    </row>
    <row r="4" spans="1:43" ht="64.5" thickBot="1" x14ac:dyDescent="0.25">
      <c r="A4" s="6" t="s">
        <v>3</v>
      </c>
      <c r="B4" s="6" t="s">
        <v>154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156</v>
      </c>
      <c r="AH4" s="6" t="s">
        <v>155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8"/>
      <c r="B5" s="198"/>
      <c r="C5" s="199"/>
      <c r="D5" s="200"/>
      <c r="E5" s="201"/>
      <c r="F5" s="199"/>
      <c r="G5" s="200"/>
      <c r="H5" s="202"/>
      <c r="I5" s="201"/>
      <c r="J5" s="201"/>
      <c r="K5" s="201"/>
      <c r="L5" s="201"/>
      <c r="M5" s="201"/>
      <c r="N5" s="201"/>
      <c r="O5" s="201"/>
      <c r="P5" s="201"/>
      <c r="Q5" s="198"/>
      <c r="R5" s="201"/>
      <c r="S5" s="201"/>
      <c r="T5" s="201"/>
      <c r="U5" s="201"/>
      <c r="V5" s="201"/>
      <c r="W5" s="201"/>
      <c r="X5" s="201"/>
      <c r="Y5" s="201"/>
      <c r="Z5" s="198"/>
      <c r="AA5" s="200"/>
      <c r="AB5" s="198"/>
      <c r="AC5" s="203"/>
      <c r="AD5" s="204"/>
      <c r="AE5" s="200"/>
      <c r="AF5" s="202"/>
      <c r="AG5" s="199" t="s">
        <v>37</v>
      </c>
      <c r="AH5" s="198" t="s">
        <v>37</v>
      </c>
      <c r="AI5" s="199"/>
      <c r="AJ5" s="203"/>
      <c r="AK5" s="205"/>
      <c r="AL5" s="206"/>
      <c r="AM5" s="207" t="s">
        <v>37</v>
      </c>
      <c r="AN5" s="207" t="s">
        <v>37</v>
      </c>
      <c r="AO5" s="207" t="s">
        <v>37</v>
      </c>
      <c r="AP5" s="207" t="s">
        <v>37</v>
      </c>
      <c r="AQ5" s="207"/>
    </row>
    <row r="6" spans="1:43" s="14" customFormat="1" ht="22.5" x14ac:dyDescent="0.2">
      <c r="A6" s="208"/>
      <c r="B6" s="208" t="s">
        <v>38</v>
      </c>
      <c r="C6" s="209" t="s">
        <v>39</v>
      </c>
      <c r="D6" s="210" t="s">
        <v>40</v>
      </c>
      <c r="E6" s="211" t="s">
        <v>41</v>
      </c>
      <c r="F6" s="209" t="s">
        <v>42</v>
      </c>
      <c r="G6" s="210" t="s">
        <v>43</v>
      </c>
      <c r="H6" s="212" t="s">
        <v>44</v>
      </c>
      <c r="I6" s="211" t="s">
        <v>45</v>
      </c>
      <c r="J6" s="211" t="s">
        <v>46</v>
      </c>
      <c r="K6" s="211" t="s">
        <v>47</v>
      </c>
      <c r="L6" s="211" t="s">
        <v>48</v>
      </c>
      <c r="M6" s="211" t="s">
        <v>49</v>
      </c>
      <c r="N6" s="211" t="s">
        <v>50</v>
      </c>
      <c r="O6" s="211" t="s">
        <v>51</v>
      </c>
      <c r="P6" s="211" t="s">
        <v>52</v>
      </c>
      <c r="Q6" s="208" t="s">
        <v>53</v>
      </c>
      <c r="R6" s="211" t="s">
        <v>45</v>
      </c>
      <c r="S6" s="211" t="s">
        <v>46</v>
      </c>
      <c r="T6" s="211" t="s">
        <v>47</v>
      </c>
      <c r="U6" s="211" t="s">
        <v>48</v>
      </c>
      <c r="V6" s="211" t="s">
        <v>49</v>
      </c>
      <c r="W6" s="211" t="s">
        <v>50</v>
      </c>
      <c r="X6" s="211" t="s">
        <v>51</v>
      </c>
      <c r="Y6" s="211" t="s">
        <v>52</v>
      </c>
      <c r="Z6" s="209" t="s">
        <v>54</v>
      </c>
      <c r="AA6" s="210" t="s">
        <v>55</v>
      </c>
      <c r="AB6" s="209" t="s">
        <v>56</v>
      </c>
      <c r="AC6" s="209" t="s">
        <v>57</v>
      </c>
      <c r="AD6" s="210" t="s">
        <v>58</v>
      </c>
      <c r="AE6" s="210" t="s">
        <v>59</v>
      </c>
      <c r="AF6" s="213" t="s">
        <v>60</v>
      </c>
      <c r="AG6" s="214" t="s">
        <v>61</v>
      </c>
      <c r="AH6" s="209" t="s">
        <v>62</v>
      </c>
      <c r="AI6" s="209" t="s">
        <v>63</v>
      </c>
      <c r="AJ6" s="209" t="s">
        <v>64</v>
      </c>
      <c r="AK6" s="215" t="s">
        <v>65</v>
      </c>
      <c r="AL6" s="216"/>
      <c r="AM6" s="211">
        <f>+AP6*0.25</f>
        <v>1984524581.1500001</v>
      </c>
      <c r="AN6" s="211">
        <f>+AP6*0.25</f>
        <v>1984524581.1500001</v>
      </c>
      <c r="AO6" s="211">
        <f>+AP6*0.5</f>
        <v>3969049162.3000002</v>
      </c>
      <c r="AP6" s="211">
        <v>7938098324.6000004</v>
      </c>
      <c r="AQ6" s="216"/>
    </row>
    <row r="7" spans="1:43" s="15" customFormat="1" ht="23.25" customHeight="1" x14ac:dyDescent="0.2">
      <c r="A7" s="217"/>
      <c r="B7" s="217"/>
      <c r="C7" s="218"/>
      <c r="D7" s="219"/>
      <c r="E7" s="218"/>
      <c r="F7" s="218"/>
      <c r="G7" s="219"/>
      <c r="H7" s="220"/>
      <c r="I7" s="211"/>
      <c r="J7" s="211"/>
      <c r="K7" s="211"/>
      <c r="L7" s="211"/>
      <c r="M7" s="211"/>
      <c r="N7" s="211"/>
      <c r="O7" s="211"/>
      <c r="P7" s="211"/>
      <c r="Q7" s="217"/>
      <c r="R7" s="211"/>
      <c r="S7" s="211"/>
      <c r="T7" s="211"/>
      <c r="U7" s="211"/>
      <c r="V7" s="211"/>
      <c r="W7" s="211"/>
      <c r="X7" s="211"/>
      <c r="Y7" s="211"/>
      <c r="Z7" s="218"/>
      <c r="AA7" s="221"/>
      <c r="AB7" s="218"/>
      <c r="AC7" s="218"/>
      <c r="AD7" s="219"/>
      <c r="AE7" s="219"/>
      <c r="AF7" s="220"/>
      <c r="AG7" s="218"/>
      <c r="AH7" s="218"/>
      <c r="AI7" s="218"/>
      <c r="AJ7" s="218"/>
      <c r="AK7" s="222"/>
      <c r="AL7" s="218"/>
      <c r="AM7" s="211" t="s">
        <v>66</v>
      </c>
      <c r="AN7" s="211" t="s">
        <v>67</v>
      </c>
      <c r="AO7" s="211" t="s">
        <v>68</v>
      </c>
      <c r="AP7" s="223" t="s">
        <v>69</v>
      </c>
      <c r="AQ7" s="223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653982108</v>
      </c>
      <c r="AH9" s="20">
        <v>292840828</v>
      </c>
      <c r="AI9" s="32">
        <f t="shared" ref="AI9:AI20" si="21">+AH9/AG9</f>
        <v>0.44778110045787367</v>
      </c>
      <c r="AJ9" s="33">
        <f t="shared" ref="AJ9:AJ20" si="22">+AI9*AH9</f>
        <v>131128588.22083491</v>
      </c>
      <c r="AK9" s="23">
        <f t="shared" ref="AK9:AK20" si="23">+AJ9/AJ$63</f>
        <v>7.5397305556398161E-2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299255612.45829928</v>
      </c>
      <c r="AP9" s="35">
        <f t="shared" ref="AP9:AP20" si="27">SUM(AM9:AO9)</f>
        <v>571119496.0172224</v>
      </c>
      <c r="AQ9" s="36">
        <f>+AP9/AP$21</f>
        <v>9.0315507228691819E-2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98384121</v>
      </c>
      <c r="AH10" s="41">
        <v>28519496</v>
      </c>
      <c r="AI10" s="53">
        <f t="shared" si="21"/>
        <v>0.28987905477145037</v>
      </c>
      <c r="AJ10" s="54">
        <f t="shared" si="22"/>
        <v>8267204.5430381596</v>
      </c>
      <c r="AK10" s="44">
        <f t="shared" si="23"/>
        <v>4.7535396780063223E-3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18867032.676950805</v>
      </c>
      <c r="AP10" s="56">
        <f t="shared" si="27"/>
        <v>102051273.29211119</v>
      </c>
      <c r="AQ10" s="57">
        <f t="shared" ref="AQ10:AQ20" si="28">+AP10/AP$21</f>
        <v>1.6138150728499966E-2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354652384</v>
      </c>
      <c r="AH11" s="41">
        <v>89654721</v>
      </c>
      <c r="AI11" s="53">
        <f t="shared" si="21"/>
        <v>0.25279604774911085</v>
      </c>
      <c r="AJ11" s="54">
        <f t="shared" si="22"/>
        <v>22664359.130849212</v>
      </c>
      <c r="AK11" s="44">
        <f t="shared" si="23"/>
        <v>1.3031724308285248E-2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51723554.449124113</v>
      </c>
      <c r="AP11" s="56">
        <f t="shared" si="27"/>
        <v>226490493.48467559</v>
      </c>
      <c r="AQ11" s="57">
        <f t="shared" si="28"/>
        <v>3.5816679248730013E-2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422301629</v>
      </c>
      <c r="AH12" s="41">
        <v>149244141</v>
      </c>
      <c r="AI12" s="53">
        <f t="shared" si="21"/>
        <v>0.35340650083071312</v>
      </c>
      <c r="AJ12" s="54">
        <f t="shared" si="22"/>
        <v>52743849.640295565</v>
      </c>
      <c r="AK12" s="44">
        <f t="shared" si="23"/>
        <v>3.0327056834111667E-2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120369579.52245541</v>
      </c>
      <c r="AP12" s="56">
        <f t="shared" si="27"/>
        <v>380103477.90847021</v>
      </c>
      <c r="AQ12" s="57">
        <f t="shared" si="28"/>
        <v>6.01086789123692E-2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531696647</v>
      </c>
      <c r="AH13" s="41">
        <v>259353547</v>
      </c>
      <c r="AI13" s="53">
        <f t="shared" si="21"/>
        <v>0.48778480824235854</v>
      </c>
      <c r="AJ13" s="54">
        <f t="shared" si="22"/>
        <v>126508720.19037051</v>
      </c>
      <c r="AK13" s="44">
        <f t="shared" si="23"/>
        <v>7.2740938960453874E-2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288712362.84590489</v>
      </c>
      <c r="AP13" s="56">
        <f t="shared" si="27"/>
        <v>611571645.54598999</v>
      </c>
      <c r="AQ13" s="57">
        <f t="shared" si="28"/>
        <v>9.671251596094381E-2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229270347</v>
      </c>
      <c r="AH14" s="41">
        <v>81896056</v>
      </c>
      <c r="AI14" s="53">
        <f t="shared" si="21"/>
        <v>0.3572030010492373</v>
      </c>
      <c r="AJ14" s="54">
        <f t="shared" si="22"/>
        <v>29253516.977296397</v>
      </c>
      <c r="AK14" s="44">
        <f t="shared" si="23"/>
        <v>1.6820408028964395E-2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66761026.396905333</v>
      </c>
      <c r="AP14" s="56">
        <f t="shared" si="27"/>
        <v>262475238.10366163</v>
      </c>
      <c r="AQ14" s="57">
        <f t="shared" si="28"/>
        <v>4.1507222971055781E-2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2401041388</v>
      </c>
      <c r="AH15" s="41">
        <v>1234436746</v>
      </c>
      <c r="AI15" s="53">
        <f t="shared" si="21"/>
        <v>0.5141255590884467</v>
      </c>
      <c r="AJ15" s="54">
        <f t="shared" si="22"/>
        <v>634655482.1965729</v>
      </c>
      <c r="AK15" s="44">
        <f t="shared" si="23"/>
        <v>0.36491900022313495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1448381452.1429873</v>
      </c>
      <c r="AP15" s="56">
        <f t="shared" si="27"/>
        <v>2057239107.2431207</v>
      </c>
      <c r="AQ15" s="57">
        <f t="shared" si="28"/>
        <v>0.32532700206711318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345400602</v>
      </c>
      <c r="AH16" s="41">
        <v>20380807</v>
      </c>
      <c r="AI16" s="53">
        <f t="shared" si="21"/>
        <v>5.9006286850652331E-2</v>
      </c>
      <c r="AJ16" s="54">
        <f t="shared" si="22"/>
        <v>1202595.7440897829</v>
      </c>
      <c r="AK16" s="44">
        <f t="shared" si="23"/>
        <v>6.9147757943720852E-4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2744508.5074144844</v>
      </c>
      <c r="AP16" s="56">
        <f t="shared" si="27"/>
        <v>71112045.917294398</v>
      </c>
      <c r="AQ16" s="57">
        <f t="shared" si="28"/>
        <v>1.1245493354505958E-2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628178081</v>
      </c>
      <c r="AH17" s="41">
        <v>291911120</v>
      </c>
      <c r="AI17" s="53">
        <f t="shared" si="21"/>
        <v>0.46469485139517308</v>
      </c>
      <c r="AJ17" s="54">
        <f t="shared" si="22"/>
        <v>135649594.52899852</v>
      </c>
      <c r="AK17" s="44">
        <f t="shared" si="23"/>
        <v>7.7996827892938159E-2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309573244.41052347</v>
      </c>
      <c r="AP17" s="56">
        <f t="shared" si="27"/>
        <v>499190549.77186471</v>
      </c>
      <c r="AQ17" s="57">
        <f t="shared" si="28"/>
        <v>7.8940831158486546E-2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1066601268</v>
      </c>
      <c r="AH18" s="41">
        <v>707374780</v>
      </c>
      <c r="AI18" s="53">
        <f t="shared" si="21"/>
        <v>0.66320451814801329</v>
      </c>
      <c r="AJ18" s="54">
        <f t="shared" si="22"/>
        <v>469134150.11995691</v>
      </c>
      <c r="AK18" s="44">
        <f t="shared" si="23"/>
        <v>0.26974629517070803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1070636306.8808273</v>
      </c>
      <c r="AP18" s="56">
        <f t="shared" si="27"/>
        <v>1138358530.1470683</v>
      </c>
      <c r="AQ18" s="57">
        <f t="shared" si="28"/>
        <v>0.18001736725030343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260271541</v>
      </c>
      <c r="AH19" s="41">
        <v>114179634</v>
      </c>
      <c r="AI19" s="53">
        <f t="shared" si="21"/>
        <v>0.43869427122652643</v>
      </c>
      <c r="AJ19" s="54">
        <f t="shared" si="22"/>
        <v>50089951.326541521</v>
      </c>
      <c r="AK19" s="44">
        <f t="shared" si="23"/>
        <v>2.8801098347158858E-2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114312975.26811078</v>
      </c>
      <c r="AP19" s="56">
        <f t="shared" si="27"/>
        <v>281129155.91877484</v>
      </c>
      <c r="AQ19" s="57">
        <f t="shared" si="28"/>
        <v>4.4457110098045892E-2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164659580</v>
      </c>
      <c r="AH20" s="41">
        <v>77757929</v>
      </c>
      <c r="AI20" s="53">
        <f t="shared" si="21"/>
        <v>0.47223446701370186</v>
      </c>
      <c r="AJ20" s="54">
        <f t="shared" si="22"/>
        <v>36719974.157404274</v>
      </c>
      <c r="AK20" s="44">
        <f t="shared" si="23"/>
        <v>2.1113527943321178E-2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83800630.396636561</v>
      </c>
      <c r="AP20" s="56">
        <f t="shared" si="27"/>
        <v>122762911.84352273</v>
      </c>
      <c r="AQ20" s="57">
        <f t="shared" si="28"/>
        <v>1.9413441021254484E-2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6323603925.1937761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501046</v>
      </c>
      <c r="AH23" s="20">
        <v>110684</v>
      </c>
      <c r="AI23" s="32">
        <f>+AH23/AG23</f>
        <v>0.22090586493056527</v>
      </c>
      <c r="AJ23" s="33">
        <f>+AI23*AH23</f>
        <v>24450.744753974686</v>
      </c>
      <c r="AK23" s="23">
        <f t="shared" ref="AK23:AK61" si="38">+AJ23/AJ$63</f>
        <v>1.4058873799451259E-5</v>
      </c>
      <c r="AM23" s="34">
        <f>+H23*AM$6</f>
        <v>1087215.4535215963</v>
      </c>
      <c r="AN23" s="35">
        <f>+AF23*AN$6</f>
        <v>2386314.4452548358</v>
      </c>
      <c r="AO23" s="35">
        <f>+AK23*AO$6</f>
        <v>55800.361276593438</v>
      </c>
      <c r="AP23" s="35">
        <f>SUM(AM23:AO23)</f>
        <v>3529330.2600530256</v>
      </c>
      <c r="AQ23" s="36">
        <f>+AP23/AP$62</f>
        <v>2.1860281840253128E-3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2275034</v>
      </c>
      <c r="AH24" s="41">
        <v>953414</v>
      </c>
      <c r="AI24" s="53">
        <f t="shared" ref="AI24:AI61" si="51">+AH24/AG24</f>
        <v>0.41907681379706851</v>
      </c>
      <c r="AJ24" s="54">
        <f t="shared" ref="AJ24:AJ61" si="52">+AI24*AH24</f>
        <v>399553.70134951826</v>
      </c>
      <c r="AK24" s="44">
        <f t="shared" si="38"/>
        <v>2.297384034677871E-4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911843.01783195988</v>
      </c>
      <c r="AP24" s="56">
        <f t="shared" ref="AP24:AP61" si="56">SUM(AM24:AO24)</f>
        <v>19733069.367482089</v>
      </c>
      <c r="AQ24" s="57">
        <f t="shared" ref="AQ24:AQ61" si="57">+AP24/AP$62</f>
        <v>1.2222445227892698E-2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1068579</v>
      </c>
      <c r="AH25" s="41">
        <v>293401</v>
      </c>
      <c r="AI25" s="53">
        <f t="shared" si="51"/>
        <v>0.27457118285124449</v>
      </c>
      <c r="AJ25" s="54">
        <f t="shared" si="52"/>
        <v>80559.459619737987</v>
      </c>
      <c r="AK25" s="44">
        <f t="shared" si="38"/>
        <v>4.6320686242564283E-5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183849.08092821093</v>
      </c>
      <c r="AP25" s="56">
        <f t="shared" si="56"/>
        <v>21100405.571874592</v>
      </c>
      <c r="AQ25" s="57">
        <f t="shared" si="57"/>
        <v>1.3069358171595311E-2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34304269</v>
      </c>
      <c r="AH26" s="41">
        <v>18200124</v>
      </c>
      <c r="AI26" s="53">
        <f t="shared" si="51"/>
        <v>0.53054982748648571</v>
      </c>
      <c r="AJ26" s="54">
        <f t="shared" si="52"/>
        <v>9656072.6484326478</v>
      </c>
      <c r="AK26" s="44">
        <f t="shared" si="38"/>
        <v>5.552121545932859E-3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22036643.370872594</v>
      </c>
      <c r="AP26" s="56">
        <f t="shared" si="56"/>
        <v>63354789.065718524</v>
      </c>
      <c r="AQ26" s="57">
        <f t="shared" si="57"/>
        <v>3.9241256636764456E-2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10108332</v>
      </c>
      <c r="AH27" s="41">
        <v>1756976</v>
      </c>
      <c r="AI27" s="53">
        <f t="shared" si="51"/>
        <v>0.17381463133581287</v>
      </c>
      <c r="AJ27" s="54">
        <f t="shared" si="52"/>
        <v>305388.13570587116</v>
      </c>
      <c r="AK27" s="44">
        <f t="shared" si="38"/>
        <v>1.7559437566991103E-4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696942.70965725195</v>
      </c>
      <c r="AP27" s="56">
        <f t="shared" si="56"/>
        <v>56716511.303697556</v>
      </c>
      <c r="AQ27" s="57">
        <f t="shared" si="57"/>
        <v>3.5129580706230179E-2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1436942</v>
      </c>
      <c r="AH28" s="41">
        <v>785811</v>
      </c>
      <c r="AI28" s="53">
        <f t="shared" si="51"/>
        <v>0.54686340854397741</v>
      </c>
      <c r="AJ28" s="54">
        <f t="shared" si="52"/>
        <v>429731.28193135146</v>
      </c>
      <c r="AK28" s="44">
        <f t="shared" si="38"/>
        <v>2.4709013656392504E-4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980712.89954163937</v>
      </c>
      <c r="AP28" s="56">
        <f t="shared" si="56"/>
        <v>82621634.026480198</v>
      </c>
      <c r="AQ28" s="57">
        <f t="shared" si="57"/>
        <v>5.1174927616265908E-2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2146802</v>
      </c>
      <c r="AH29" s="41">
        <v>927656</v>
      </c>
      <c r="AI29" s="53">
        <f t="shared" si="51"/>
        <v>0.43211064644061259</v>
      </c>
      <c r="AJ29" s="54">
        <f t="shared" si="52"/>
        <v>400850.03383451293</v>
      </c>
      <c r="AK29" s="44">
        <f t="shared" si="38"/>
        <v>2.3048377850613667E-4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914801.44800352049</v>
      </c>
      <c r="AP29" s="56">
        <f t="shared" si="56"/>
        <v>10975745.509361785</v>
      </c>
      <c r="AQ29" s="57">
        <f t="shared" si="57"/>
        <v>6.7982555488569222E-3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21304607</v>
      </c>
      <c r="AH30" s="41">
        <v>6103962</v>
      </c>
      <c r="AI30" s="53">
        <f t="shared" si="51"/>
        <v>0.28650901657092293</v>
      </c>
      <c r="AJ30" s="54">
        <f t="shared" si="52"/>
        <v>1748840.1498062839</v>
      </c>
      <c r="AK30" s="44">
        <f t="shared" si="38"/>
        <v>1.0055613114828819E-3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3991122.2809824217</v>
      </c>
      <c r="AP30" s="56">
        <f t="shared" si="56"/>
        <v>42977060.003948286</v>
      </c>
      <c r="AQ30" s="57">
        <f t="shared" si="57"/>
        <v>2.6619516314057404E-2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2970608</v>
      </c>
      <c r="AH31" s="41">
        <v>826855</v>
      </c>
      <c r="AI31" s="53">
        <f t="shared" si="51"/>
        <v>0.27834537576146029</v>
      </c>
      <c r="AJ31" s="54">
        <f t="shared" si="52"/>
        <v>230151.26567524223</v>
      </c>
      <c r="AK31" s="44">
        <f t="shared" si="38"/>
        <v>1.3233411216998707E-4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525240.59705200139</v>
      </c>
      <c r="AP31" s="56">
        <f t="shared" si="56"/>
        <v>24134833.487868983</v>
      </c>
      <c r="AQ31" s="57">
        <f t="shared" si="57"/>
        <v>1.4948849309570387E-2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4274726</v>
      </c>
      <c r="AH32" s="41">
        <v>1648610</v>
      </c>
      <c r="AI32" s="53">
        <f t="shared" si="51"/>
        <v>0.38566448469445763</v>
      </c>
      <c r="AJ32" s="54">
        <f t="shared" si="52"/>
        <v>635810.32611212984</v>
      </c>
      <c r="AK32" s="44">
        <f t="shared" si="38"/>
        <v>3.6558302109571957E-4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1451016.9836310691</v>
      </c>
      <c r="AP32" s="56">
        <f t="shared" si="56"/>
        <v>55727453.931839235</v>
      </c>
      <c r="AQ32" s="57">
        <f t="shared" si="57"/>
        <v>3.4516969493566897E-2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41956827</v>
      </c>
      <c r="AH33" s="41">
        <v>14225141</v>
      </c>
      <c r="AI33" s="53">
        <f t="shared" si="51"/>
        <v>0.33904234464631944</v>
      </c>
      <c r="AJ33" s="54">
        <f t="shared" si="52"/>
        <v>4822925.1575644892</v>
      </c>
      <c r="AK33" s="44">
        <f t="shared" si="38"/>
        <v>2.7731219157803135E-3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11006657.216783624</v>
      </c>
      <c r="AP33" s="56">
        <f t="shared" si="56"/>
        <v>37893352.752432272</v>
      </c>
      <c r="AQ33" s="57">
        <f t="shared" si="57"/>
        <v>2.3470724188556263E-2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6139487</v>
      </c>
      <c r="AH34" s="41">
        <v>766514</v>
      </c>
      <c r="AI34" s="53">
        <f t="shared" si="51"/>
        <v>0.12484984494632857</v>
      </c>
      <c r="AJ34" s="54">
        <f t="shared" si="52"/>
        <v>95699.154049190096</v>
      </c>
      <c r="AK34" s="44">
        <f t="shared" si="38"/>
        <v>5.5025822036488198E-5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218400.19285879238</v>
      </c>
      <c r="AP34" s="56">
        <f t="shared" si="56"/>
        <v>186461316.48296943</v>
      </c>
      <c r="AQ34" s="57">
        <f t="shared" si="57"/>
        <v>0.11549208009117026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1456249</v>
      </c>
      <c r="AH35" s="41">
        <v>328496</v>
      </c>
      <c r="AI35" s="53">
        <f t="shared" si="51"/>
        <v>0.2255768072630436</v>
      </c>
      <c r="AJ35" s="54">
        <f t="shared" si="52"/>
        <v>74101.078878680768</v>
      </c>
      <c r="AK35" s="44">
        <f t="shared" si="38"/>
        <v>4.2607197729190064E-5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169110.06245499229</v>
      </c>
      <c r="AP35" s="56">
        <f t="shared" si="56"/>
        <v>23817789.643910512</v>
      </c>
      <c r="AQ35" s="57">
        <f t="shared" si="57"/>
        <v>1.4752475854156065E-2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2045528</v>
      </c>
      <c r="AH36" s="41">
        <v>704192</v>
      </c>
      <c r="AI36" s="53">
        <f t="shared" si="51"/>
        <v>0.34425928171112791</v>
      </c>
      <c r="AJ36" s="54">
        <f t="shared" si="52"/>
        <v>242424.63210672259</v>
      </c>
      <c r="AK36" s="44">
        <f t="shared" si="38"/>
        <v>1.3939114505347641E-4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553250.30750653835</v>
      </c>
      <c r="AP36" s="56">
        <f t="shared" si="56"/>
        <v>9174217.2378154211</v>
      </c>
      <c r="AQ36" s="57">
        <f t="shared" si="57"/>
        <v>5.6824088341151883E-3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9607239</v>
      </c>
      <c r="AH37" s="41">
        <v>1253081</v>
      </c>
      <c r="AI37" s="53">
        <f t="shared" si="51"/>
        <v>0.13043091776940285</v>
      </c>
      <c r="AJ37" s="54">
        <f t="shared" si="52"/>
        <v>163440.50486940111</v>
      </c>
      <c r="AK37" s="44">
        <f t="shared" si="38"/>
        <v>9.3976255316475911E-5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372996.37743994966</v>
      </c>
      <c r="AP37" s="56">
        <f t="shared" si="56"/>
        <v>137634513.25422031</v>
      </c>
      <c r="AQ37" s="57">
        <f t="shared" si="57"/>
        <v>8.5249297430105245E-2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4705374</v>
      </c>
      <c r="AH38" s="41">
        <v>1101010</v>
      </c>
      <c r="AI38" s="53">
        <f t="shared" si="51"/>
        <v>0.23398990175913753</v>
      </c>
      <c r="AJ38" s="54">
        <f t="shared" si="52"/>
        <v>257625.221735828</v>
      </c>
      <c r="AK38" s="44">
        <f t="shared" si="38"/>
        <v>1.4813129482900016E-4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587940.39165145741</v>
      </c>
      <c r="AP38" s="56">
        <f t="shared" si="56"/>
        <v>21057109.596832916</v>
      </c>
      <c r="AQ38" s="57">
        <f t="shared" si="57"/>
        <v>1.3042541122829083E-2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12413879</v>
      </c>
      <c r="AH39" s="41">
        <v>4417747</v>
      </c>
      <c r="AI39" s="53">
        <f t="shared" si="51"/>
        <v>0.35587160145511326</v>
      </c>
      <c r="AJ39" s="54">
        <f t="shared" si="52"/>
        <v>1572150.6997135223</v>
      </c>
      <c r="AK39" s="44">
        <f t="shared" si="38"/>
        <v>9.0396707762443172E-4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3587889.7721920297</v>
      </c>
      <c r="AP39" s="56">
        <f t="shared" si="56"/>
        <v>50743679.232499495</v>
      </c>
      <c r="AQ39" s="57">
        <f t="shared" si="57"/>
        <v>3.1430074487196688E-2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784275</v>
      </c>
      <c r="AH40" s="41">
        <v>320606</v>
      </c>
      <c r="AI40" s="53">
        <f t="shared" si="51"/>
        <v>0.40879283414618595</v>
      </c>
      <c r="AJ40" s="54">
        <f t="shared" si="52"/>
        <v>131061.43538427209</v>
      </c>
      <c r="AK40" s="44">
        <f t="shared" si="38"/>
        <v>7.5358693511488639E-5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299102.35935379646</v>
      </c>
      <c r="AP40" s="56">
        <f t="shared" si="56"/>
        <v>4554131.1424926957</v>
      </c>
      <c r="AQ40" s="57">
        <f t="shared" si="57"/>
        <v>2.8207785323799248E-3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1405117</v>
      </c>
      <c r="AH41" s="41">
        <v>194672</v>
      </c>
      <c r="AI41" s="53">
        <f t="shared" si="51"/>
        <v>0.13854504642673884</v>
      </c>
      <c r="AJ41" s="54">
        <f t="shared" si="52"/>
        <v>26970.841277986103</v>
      </c>
      <c r="AK41" s="44">
        <f t="shared" si="38"/>
        <v>1.5507897923256439E-5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61551.609261334881</v>
      </c>
      <c r="AP41" s="56">
        <f t="shared" si="56"/>
        <v>41133988.152219817</v>
      </c>
      <c r="AQ41" s="57">
        <f t="shared" si="57"/>
        <v>2.5477937964571453E-2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58791281</v>
      </c>
      <c r="AH42" s="41">
        <v>7133102</v>
      </c>
      <c r="AI42" s="53">
        <f t="shared" si="51"/>
        <v>0.1213292494851405</v>
      </c>
      <c r="AJ42" s="54">
        <f t="shared" si="52"/>
        <v>865453.91216095467</v>
      </c>
      <c r="AK42" s="44">
        <f t="shared" si="38"/>
        <v>4.9762522380159132E-4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1975098.977669056</v>
      </c>
      <c r="AP42" s="56">
        <f t="shared" si="56"/>
        <v>44041163.145178787</v>
      </c>
      <c r="AQ42" s="57">
        <f t="shared" si="57"/>
        <v>2.7278610047440349E-2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818878</v>
      </c>
      <c r="AH43" s="41">
        <v>294751</v>
      </c>
      <c r="AI43" s="53">
        <f t="shared" si="51"/>
        <v>0.35994494906445162</v>
      </c>
      <c r="AJ43" s="54">
        <f t="shared" si="52"/>
        <v>106094.13368169618</v>
      </c>
      <c r="AK43" s="44">
        <f t="shared" si="38"/>
        <v>6.1002805898197063E-5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242123.13564818856</v>
      </c>
      <c r="AP43" s="56">
        <f t="shared" si="56"/>
        <v>11013858.366597418</v>
      </c>
      <c r="AQ43" s="57">
        <f t="shared" si="57"/>
        <v>6.8218622316980953E-3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2180533</v>
      </c>
      <c r="AH44" s="41">
        <v>501704</v>
      </c>
      <c r="AI44" s="53">
        <f t="shared" si="51"/>
        <v>0.23008319525547194</v>
      </c>
      <c r="AJ44" s="54">
        <f t="shared" si="52"/>
        <v>115433.6593924513</v>
      </c>
      <c r="AK44" s="44">
        <f t="shared" si="38"/>
        <v>6.6372916896263566E-5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263437.37020652241</v>
      </c>
      <c r="AP44" s="56">
        <f t="shared" si="56"/>
        <v>25606512.207435198</v>
      </c>
      <c r="AQ44" s="57">
        <f t="shared" si="57"/>
        <v>1.5860390854779503E-2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678268</v>
      </c>
      <c r="AH45" s="41">
        <v>314751</v>
      </c>
      <c r="AI45" s="53">
        <f t="shared" si="51"/>
        <v>0.46405108305271664</v>
      </c>
      <c r="AJ45" s="54">
        <f t="shared" si="52"/>
        <v>146060.54244192562</v>
      </c>
      <c r="AK45" s="44">
        <f t="shared" si="38"/>
        <v>8.3982993317069436E-5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333332.62927256094</v>
      </c>
      <c r="AP45" s="56">
        <f t="shared" si="56"/>
        <v>16689866.868977427</v>
      </c>
      <c r="AQ45" s="57">
        <f t="shared" si="57"/>
        <v>1.0337519210420055E-2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1784944</v>
      </c>
      <c r="AH46" s="41">
        <v>586273</v>
      </c>
      <c r="AI46" s="53">
        <f t="shared" si="51"/>
        <v>0.32845456215993329</v>
      </c>
      <c r="AJ46" s="54">
        <f t="shared" si="52"/>
        <v>192564.04152119058</v>
      </c>
      <c r="AK46" s="44">
        <f t="shared" si="38"/>
        <v>1.1072192627664749E-4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439460.76873657008</v>
      </c>
      <c r="AP46" s="56">
        <f t="shared" si="56"/>
        <v>18394252.332846142</v>
      </c>
      <c r="AQ46" s="57">
        <f t="shared" si="57"/>
        <v>1.1393196742962472E-2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550784</v>
      </c>
      <c r="AH47" s="41">
        <v>107675</v>
      </c>
      <c r="AI47" s="53">
        <f t="shared" si="51"/>
        <v>0.1954940593771787</v>
      </c>
      <c r="AJ47" s="54">
        <f t="shared" si="52"/>
        <v>21049.822843437716</v>
      </c>
      <c r="AK47" s="44">
        <f t="shared" si="38"/>
        <v>1.2103386045473724E-5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48038.934244780998</v>
      </c>
      <c r="AP47" s="56">
        <f t="shared" si="56"/>
        <v>21417280.559232876</v>
      </c>
      <c r="AQ47" s="57">
        <f t="shared" si="57"/>
        <v>1.3265627039096383E-2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3683050</v>
      </c>
      <c r="AH48" s="41">
        <v>1383880</v>
      </c>
      <c r="AI48" s="53">
        <f t="shared" si="51"/>
        <v>0.37574293045166368</v>
      </c>
      <c r="AJ48" s="54">
        <f t="shared" si="52"/>
        <v>519983.12659344834</v>
      </c>
      <c r="AK48" s="44">
        <f t="shared" si="38"/>
        <v>2.9898382352680736E-4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1186681.4943103257</v>
      </c>
      <c r="AP48" s="56">
        <f t="shared" si="56"/>
        <v>35277839.508655541</v>
      </c>
      <c r="AQ48" s="57">
        <f t="shared" si="57"/>
        <v>2.1850704171925261E-2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38008782</v>
      </c>
      <c r="AH49" s="41">
        <v>10865396</v>
      </c>
      <c r="AI49" s="53">
        <f t="shared" si="51"/>
        <v>0.28586540868370897</v>
      </c>
      <c r="AJ49" s="54">
        <f t="shared" si="52"/>
        <v>3106040.8680503368</v>
      </c>
      <c r="AK49" s="44">
        <f t="shared" si="38"/>
        <v>1.785934826085786E-3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7088463.1253981851</v>
      </c>
      <c r="AP49" s="56">
        <f t="shared" si="56"/>
        <v>133921722.94432798</v>
      </c>
      <c r="AQ49" s="57">
        <f t="shared" si="57"/>
        <v>8.2949636117400902E-2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1478492</v>
      </c>
      <c r="AH50" s="41">
        <v>1126052</v>
      </c>
      <c r="AI50" s="53">
        <f t="shared" si="51"/>
        <v>0.76162197698736278</v>
      </c>
      <c r="AJ50" s="54">
        <f t="shared" si="52"/>
        <v>857625.95043057378</v>
      </c>
      <c r="AK50" s="44">
        <f t="shared" si="38"/>
        <v>4.9312424327188902E-4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1957234.3646681127</v>
      </c>
      <c r="AP50" s="56">
        <f t="shared" si="56"/>
        <v>32387033.023813318</v>
      </c>
      <c r="AQ50" s="57">
        <f t="shared" si="57"/>
        <v>2.0060170562204844E-2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737314</v>
      </c>
      <c r="AH51" s="41">
        <v>319251</v>
      </c>
      <c r="AI51" s="53">
        <f t="shared" si="51"/>
        <v>0.43299191389285974</v>
      </c>
      <c r="AJ51" s="54">
        <f t="shared" si="52"/>
        <v>138233.10150220938</v>
      </c>
      <c r="AK51" s="44">
        <f t="shared" si="38"/>
        <v>7.9482312235515067E-5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315469.20479603816</v>
      </c>
      <c r="AP51" s="56">
        <f t="shared" si="56"/>
        <v>30385167.264838945</v>
      </c>
      <c r="AQ51" s="57">
        <f t="shared" si="57"/>
        <v>1.8820237020341447E-2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752319</v>
      </c>
      <c r="AH52" s="41">
        <v>69817</v>
      </c>
      <c r="AI52" s="53">
        <f t="shared" si="51"/>
        <v>9.2802388348559584E-2</v>
      </c>
      <c r="AJ52" s="54">
        <f t="shared" si="52"/>
        <v>6479.1843473313847</v>
      </c>
      <c r="AK52" s="44">
        <f t="shared" si="38"/>
        <v>3.7254503279579825E-6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14786.495503371891</v>
      </c>
      <c r="AP52" s="56">
        <f t="shared" si="56"/>
        <v>30417210.413325783</v>
      </c>
      <c r="AQ52" s="57">
        <f t="shared" si="57"/>
        <v>1.884008419261942E-2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4368244</v>
      </c>
      <c r="AH53" s="41">
        <v>875732</v>
      </c>
      <c r="AI53" s="53">
        <f t="shared" si="51"/>
        <v>0.20047689643710379</v>
      </c>
      <c r="AJ53" s="54">
        <f t="shared" si="52"/>
        <v>175564.03347065777</v>
      </c>
      <c r="AK53" s="44">
        <f t="shared" si="38"/>
        <v>1.0094713331320434E-4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400664.13491336012</v>
      </c>
      <c r="AP53" s="56">
        <f t="shared" si="56"/>
        <v>38756174.821331687</v>
      </c>
      <c r="AQ53" s="57">
        <f t="shared" si="57"/>
        <v>2.4005146648749833E-2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54997682</v>
      </c>
      <c r="AH54" s="41">
        <v>15135193</v>
      </c>
      <c r="AI54" s="53">
        <f t="shared" si="51"/>
        <v>0.27519692557224501</v>
      </c>
      <c r="AJ54" s="54">
        <f t="shared" si="52"/>
        <v>4165158.5815425636</v>
      </c>
      <c r="AK54" s="44">
        <f t="shared" si="38"/>
        <v>2.3949143243618084E-3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9505532.6928885058</v>
      </c>
      <c r="AP54" s="56">
        <f t="shared" si="56"/>
        <v>94680485.795347989</v>
      </c>
      <c r="AQ54" s="57">
        <f t="shared" si="57"/>
        <v>5.8644047220089104E-2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1283549</v>
      </c>
      <c r="AH55" s="41">
        <v>468889</v>
      </c>
      <c r="AI55" s="53">
        <f t="shared" si="51"/>
        <v>0.36530666145195861</v>
      </c>
      <c r="AJ55" s="54">
        <f t="shared" si="52"/>
        <v>171288.27518154742</v>
      </c>
      <c r="AK55" s="44">
        <f t="shared" si="38"/>
        <v>9.8488625534058345E-5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390906.1966720327</v>
      </c>
      <c r="AP55" s="56">
        <f t="shared" si="56"/>
        <v>8165401.1566023212</v>
      </c>
      <c r="AQ55" s="57">
        <f t="shared" si="57"/>
        <v>5.0575592950990603E-3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73375379</v>
      </c>
      <c r="AH56" s="41">
        <v>15857010</v>
      </c>
      <c r="AI56" s="53">
        <f t="shared" si="51"/>
        <v>0.21610804899556293</v>
      </c>
      <c r="AJ56" s="54">
        <f t="shared" si="52"/>
        <v>3426827.4940031315</v>
      </c>
      <c r="AK56" s="44">
        <f t="shared" si="38"/>
        <v>1.9703831419224231E-3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7820547.5588572361</v>
      </c>
      <c r="AP56" s="56">
        <f t="shared" si="56"/>
        <v>66763789.812509567</v>
      </c>
      <c r="AQ56" s="57">
        <f t="shared" si="57"/>
        <v>4.1352754049232908E-2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5999815</v>
      </c>
      <c r="AH57" s="41">
        <v>1139783</v>
      </c>
      <c r="AI57" s="53">
        <f t="shared" si="51"/>
        <v>0.18996969073213091</v>
      </c>
      <c r="AJ57" s="54">
        <f t="shared" si="52"/>
        <v>216524.22401174036</v>
      </c>
      <c r="AK57" s="44">
        <f t="shared" si="38"/>
        <v>1.2449873288257726E-4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494141.59145500476</v>
      </c>
      <c r="AP57" s="56">
        <f t="shared" si="56"/>
        <v>15409593.287900362</v>
      </c>
      <c r="AQ57" s="57">
        <f t="shared" si="57"/>
        <v>9.5445318940515864E-3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1019262</v>
      </c>
      <c r="AH58" s="41">
        <v>622808</v>
      </c>
      <c r="AI58" s="53">
        <f t="shared" si="51"/>
        <v>0.6110381825281429</v>
      </c>
      <c r="AJ58" s="54">
        <f t="shared" si="52"/>
        <v>380559.46838398761</v>
      </c>
      <c r="AK58" s="44">
        <f t="shared" si="38"/>
        <v>2.1881695600814018E-4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868495.25594114477</v>
      </c>
      <c r="AP58" s="56">
        <f t="shared" si="56"/>
        <v>25913671.236552477</v>
      </c>
      <c r="AQ58" s="57">
        <f t="shared" si="57"/>
        <v>1.6050641765052245E-2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18416508</v>
      </c>
      <c r="AH59" s="41">
        <v>9313018</v>
      </c>
      <c r="AI59" s="53">
        <f t="shared" si="51"/>
        <v>0.50568859199583327</v>
      </c>
      <c r="AJ59" s="54">
        <f t="shared" si="52"/>
        <v>4709486.9596518511</v>
      </c>
      <c r="AK59" s="44">
        <f t="shared" si="38"/>
        <v>2.7078963643896261E-3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10747773.796675861</v>
      </c>
      <c r="AP59" s="56">
        <f t="shared" si="56"/>
        <v>48322985.691758491</v>
      </c>
      <c r="AQ59" s="57">
        <f t="shared" si="57"/>
        <v>2.9930723642974943E-2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4336101</v>
      </c>
      <c r="AH60" s="41">
        <v>1324391</v>
      </c>
      <c r="AI60" s="53">
        <f t="shared" si="51"/>
        <v>0.30543361420778714</v>
      </c>
      <c r="AJ60" s="54">
        <f t="shared" si="52"/>
        <v>404513.52975426544</v>
      </c>
      <c r="AK60" s="44">
        <f t="shared" si="38"/>
        <v>2.3259024304612711E-4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923162.10932138423</v>
      </c>
      <c r="AP60" s="56">
        <f t="shared" si="56"/>
        <v>14014176.574046196</v>
      </c>
      <c r="AQ60" s="57">
        <f t="shared" si="57"/>
        <v>8.6802261929185432E-3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2885796</v>
      </c>
      <c r="AH61" s="41">
        <v>606247</v>
      </c>
      <c r="AI61" s="53">
        <f t="shared" si="51"/>
        <v>0.21007964526945078</v>
      </c>
      <c r="AJ61" s="54">
        <f t="shared" si="52"/>
        <v>127360.15470566873</v>
      </c>
      <c r="AK61" s="44">
        <f t="shared" si="38"/>
        <v>7.3230503205613681E-5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290655.46740304847</v>
      </c>
      <c r="AP61" s="56">
        <f t="shared" si="56"/>
        <v>9575284.3712282386</v>
      </c>
      <c r="AQ61" s="57">
        <f t="shared" si="57"/>
        <v>5.9308253870374661E-3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1614494399.4062238</v>
      </c>
      <c r="AQ62" s="108">
        <f>SUM(AQ23:AQ61)</f>
        <v>1.0000000000000002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7593491597</v>
      </c>
      <c r="AH63" s="76">
        <f t="shared" si="61"/>
        <v>3470514480</v>
      </c>
      <c r="AI63" s="77">
        <f t="shared" ref="AI63" si="62">+AH63/$E$63</f>
        <v>54040.904924841314</v>
      </c>
      <c r="AJ63" s="78">
        <f>SUM(AJ9:AJ61)</f>
        <v>1739168094.3127208</v>
      </c>
      <c r="AK63" s="65">
        <f>SUM(AK9:AK61)</f>
        <v>1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3969049162.3000007</v>
      </c>
      <c r="AP63" s="80">
        <f>+AP62+AP21</f>
        <v>7938098324.6000004</v>
      </c>
      <c r="AQ63" s="81"/>
    </row>
    <row r="64" spans="1:43" ht="13.5" thickTop="1" x14ac:dyDescent="0.2">
      <c r="A64" s="164"/>
      <c r="B64" s="164"/>
      <c r="C64" s="164"/>
      <c r="D64" s="224"/>
      <c r="E64" s="164"/>
      <c r="F64" s="225"/>
      <c r="G64" s="224"/>
      <c r="H64" s="226"/>
      <c r="I64" s="164"/>
      <c r="J64" s="164"/>
      <c r="K64" s="164"/>
      <c r="L64" s="164"/>
      <c r="M64" s="164"/>
      <c r="N64" s="164"/>
      <c r="O64" s="164"/>
      <c r="P64" s="164"/>
      <c r="Q64" s="182"/>
      <c r="R64" s="164"/>
      <c r="S64" s="164"/>
      <c r="T64" s="164"/>
      <c r="U64" s="164"/>
      <c r="V64" s="164"/>
      <c r="W64" s="164"/>
      <c r="X64" s="164"/>
      <c r="Y64" s="164"/>
      <c r="Z64" s="164"/>
      <c r="AA64" s="224"/>
      <c r="AB64" s="164"/>
      <c r="AC64" s="164"/>
      <c r="AD64" s="224"/>
      <c r="AE64" s="224"/>
      <c r="AF64" s="226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218</v>
      </c>
      <c r="B65" s="164"/>
      <c r="C65" s="164"/>
      <c r="D65" s="224"/>
      <c r="E65" s="164"/>
      <c r="F65" s="225"/>
      <c r="G65" s="224"/>
      <c r="H65" s="226"/>
      <c r="I65" s="164"/>
      <c r="J65" s="164"/>
      <c r="K65" s="164"/>
      <c r="L65" s="164"/>
      <c r="M65" s="164"/>
      <c r="N65" s="164"/>
      <c r="O65" s="164"/>
      <c r="P65" s="164"/>
      <c r="Q65" s="182"/>
      <c r="R65" s="164"/>
      <c r="S65" s="164"/>
      <c r="T65" s="164"/>
      <c r="U65" s="164"/>
      <c r="V65" s="164"/>
      <c r="W65" s="164"/>
      <c r="X65" s="164"/>
      <c r="Y65" s="164"/>
      <c r="Z65" s="164"/>
      <c r="AA65" s="224"/>
      <c r="AB65" s="164"/>
      <c r="AC65" s="164"/>
      <c r="AD65" s="224"/>
      <c r="AE65" s="224"/>
      <c r="AF65" s="226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17:17" s="2" customFormat="1" x14ac:dyDescent="0.2">
      <c r="Q81" s="84"/>
    </row>
    <row r="82" spans="17:17" s="2" customFormat="1" x14ac:dyDescent="0.2">
      <c r="Q82" s="84"/>
    </row>
    <row r="83" spans="17:17" s="2" customFormat="1" x14ac:dyDescent="0.2">
      <c r="Q83" s="84"/>
    </row>
    <row r="84" spans="17:17" s="2" customFormat="1" x14ac:dyDescent="0.2">
      <c r="Q84" s="84"/>
    </row>
    <row r="85" spans="17:17" s="2" customFormat="1" x14ac:dyDescent="0.2">
      <c r="Q85" s="84"/>
    </row>
    <row r="86" spans="17:17" s="2" customFormat="1" x14ac:dyDescent="0.2">
      <c r="Q86" s="84"/>
    </row>
    <row r="87" spans="17:17" s="2" customFormat="1" x14ac:dyDescent="0.2">
      <c r="Q87" s="84"/>
    </row>
    <row r="88" spans="17:17" s="2" customFormat="1" x14ac:dyDescent="0.2">
      <c r="Q88" s="84"/>
    </row>
    <row r="89" spans="17:17" s="2" customFormat="1" x14ac:dyDescent="0.2">
      <c r="Q89" s="84"/>
    </row>
    <row r="90" spans="17:17" s="2" customFormat="1" x14ac:dyDescent="0.2">
      <c r="Q90" s="84"/>
    </row>
    <row r="91" spans="17:17" s="2" customFormat="1" x14ac:dyDescent="0.2">
      <c r="Q91" s="84"/>
    </row>
    <row r="92" spans="17:17" s="2" customFormat="1" x14ac:dyDescent="0.2">
      <c r="Q92" s="84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31" t="s">
        <v>159</v>
      </c>
      <c r="B1" s="231" t="s">
        <v>160</v>
      </c>
      <c r="C1" s="231" t="s">
        <v>161</v>
      </c>
      <c r="D1" s="231"/>
      <c r="E1" s="231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31"/>
      <c r="B2" s="231"/>
      <c r="C2" s="143" t="s">
        <v>162</v>
      </c>
      <c r="D2" s="143" t="s">
        <v>163</v>
      </c>
      <c r="E2" s="143" t="s">
        <v>164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165</v>
      </c>
      <c r="B4" s="148" t="s">
        <v>162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165</v>
      </c>
      <c r="B5" s="151" t="s">
        <v>166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165</v>
      </c>
      <c r="B6" s="155" t="s">
        <v>167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165</v>
      </c>
      <c r="B7" s="151" t="s">
        <v>168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165</v>
      </c>
      <c r="B8" s="155" t="s">
        <v>169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165</v>
      </c>
      <c r="B9" s="151" t="s">
        <v>170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165</v>
      </c>
      <c r="B10" s="155" t="s">
        <v>171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165</v>
      </c>
      <c r="B11" s="151" t="s">
        <v>172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165</v>
      </c>
      <c r="B12" s="155" t="s">
        <v>173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165</v>
      </c>
      <c r="B13" s="151" t="s">
        <v>174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165</v>
      </c>
      <c r="B14" s="155" t="s">
        <v>175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165</v>
      </c>
      <c r="B15" s="151" t="s">
        <v>176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165</v>
      </c>
      <c r="B16" s="155" t="s">
        <v>177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165</v>
      </c>
      <c r="B17" s="151" t="s">
        <v>178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165</v>
      </c>
      <c r="B18" s="155" t="s">
        <v>179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165</v>
      </c>
      <c r="B19" s="151" t="s">
        <v>180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165</v>
      </c>
      <c r="B20" s="155" t="s">
        <v>181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165</v>
      </c>
      <c r="B21" s="151" t="s">
        <v>182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165</v>
      </c>
      <c r="B22" s="155" t="s">
        <v>183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165</v>
      </c>
      <c r="B23" s="151" t="s">
        <v>184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165</v>
      </c>
      <c r="B24" s="155" t="s">
        <v>185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165</v>
      </c>
      <c r="B25" s="151" t="s">
        <v>186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165</v>
      </c>
      <c r="B26" s="155" t="s">
        <v>187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165</v>
      </c>
      <c r="B27" s="151" t="s">
        <v>188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165</v>
      </c>
      <c r="B28" s="155" t="s">
        <v>189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165</v>
      </c>
      <c r="B29" s="151" t="s">
        <v>190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165</v>
      </c>
      <c r="B30" s="155" t="s">
        <v>191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165</v>
      </c>
      <c r="B31" s="151" t="s">
        <v>192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165</v>
      </c>
      <c r="B32" s="155" t="s">
        <v>193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165</v>
      </c>
      <c r="B33" s="151" t="s">
        <v>194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165</v>
      </c>
      <c r="B34" s="155" t="s">
        <v>195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165</v>
      </c>
      <c r="B35" s="151" t="s">
        <v>196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165</v>
      </c>
      <c r="B36" s="155" t="s">
        <v>197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165</v>
      </c>
      <c r="B37" s="151" t="s">
        <v>198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165</v>
      </c>
      <c r="B38" s="155" t="s">
        <v>199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165</v>
      </c>
      <c r="B39" s="151" t="s">
        <v>200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165</v>
      </c>
      <c r="B40" s="155" t="s">
        <v>201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165</v>
      </c>
      <c r="B41" s="151" t="s">
        <v>202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165</v>
      </c>
      <c r="B42" s="155" t="s">
        <v>203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165</v>
      </c>
      <c r="B43" s="151" t="s">
        <v>204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165</v>
      </c>
      <c r="B44" s="155" t="s">
        <v>205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165</v>
      </c>
      <c r="B45" s="151" t="s">
        <v>206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165</v>
      </c>
      <c r="B46" s="155" t="s">
        <v>207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165</v>
      </c>
      <c r="B47" s="151" t="s">
        <v>208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165</v>
      </c>
      <c r="B48" s="155" t="s">
        <v>209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165</v>
      </c>
      <c r="B49" s="151" t="s">
        <v>210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165</v>
      </c>
      <c r="B50" s="155" t="s">
        <v>211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165</v>
      </c>
      <c r="B51" s="151" t="s">
        <v>212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165</v>
      </c>
      <c r="B52" s="155" t="s">
        <v>213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165</v>
      </c>
      <c r="B53" s="151" t="s">
        <v>214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165</v>
      </c>
      <c r="B54" s="155" t="s">
        <v>215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165</v>
      </c>
      <c r="B55" s="159" t="s">
        <v>216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217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63"/>
  <sheetViews>
    <sheetView topLeftCell="A19"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34" t="s">
        <v>145</v>
      </c>
      <c r="B1" s="234"/>
      <c r="C1" s="234"/>
      <c r="D1" s="23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33" t="s">
        <v>148</v>
      </c>
      <c r="B2" s="233"/>
      <c r="C2" s="233"/>
      <c r="D2" s="233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32"/>
      <c r="B3" s="232"/>
      <c r="C3" s="232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158</v>
      </c>
      <c r="B4" s="164"/>
      <c r="C4" s="165">
        <f>+'Part MARZO 2021'!F16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157</v>
      </c>
      <c r="C5" s="166" t="s">
        <v>138</v>
      </c>
      <c r="D5" s="184" t="s">
        <v>141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5">
        <f>+C$7*'ART 14 F I'!AQ9</f>
        <v>19895259.373581514</v>
      </c>
      <c r="D8" s="170">
        <f>C8</f>
        <v>19895259.373581514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6">
        <f>+C$7*'ART 14 F I'!AQ10</f>
        <v>3555011.8070029565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6">
        <f>+C$7*'ART 14 F I'!AQ11</f>
        <v>7889919.9641264053</v>
      </c>
      <c r="D10" s="172">
        <f>C10</f>
        <v>7889919.9641264053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6">
        <f>+C$7*'ART 14 F I'!AQ12</f>
        <v>13241112.121939156</v>
      </c>
      <c r="D11" s="172">
        <f>C11</f>
        <v>13241112.121939156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6">
        <f>+C$7*'ART 14 F I'!AQ13</f>
        <v>21304432.082106009</v>
      </c>
      <c r="D12" s="172">
        <f>C12</f>
        <v>21304432.082106009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6">
        <f>+C$7*'ART 14 F I'!AQ14</f>
        <v>9143468.1842089314</v>
      </c>
      <c r="D13" s="172">
        <f>C13</f>
        <v>9143468.1842089314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6">
        <f>+C$7*'ART 14 F I'!AQ15</f>
        <v>71665047.188028246</v>
      </c>
      <c r="D14" s="172">
        <f>C14</f>
        <v>71665047.188028246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6">
        <f>+C$7*'ART 14 F I'!AQ16</f>
        <v>2477226.934077464</v>
      </c>
      <c r="D15" s="172">
        <f>IF(B15&gt;C15,B15,C15)</f>
        <v>2477226.934077464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6">
        <f>+C$7*'ART 14 F I'!AQ17</f>
        <v>17389575.270693455</v>
      </c>
      <c r="D16" s="172">
        <f>C16</f>
        <v>17389575.270693455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6">
        <f>+C$7*'ART 14 F I'!AQ18</f>
        <v>39655340.73927319</v>
      </c>
      <c r="D17" s="172">
        <f>C17</f>
        <v>39655340.73927319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6">
        <f>+C$7*'ART 14 F I'!AQ19</f>
        <v>9793287.5930248406</v>
      </c>
      <c r="D18" s="172">
        <f>C18</f>
        <v>9793287.5930248406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6">
        <f>+C$7*'ART 14 F I'!AQ20</f>
        <v>4276513.0408179145</v>
      </c>
      <c r="D19" s="172">
        <f>IF(B19&gt;C19,B19,C19)</f>
        <v>4276513.0408179145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7">
        <f>SUM(B8:B19)</f>
        <v>236538459.55911508</v>
      </c>
      <c r="C20" s="188">
        <f>SUM(C8:C19)</f>
        <v>220286194.2988801</v>
      </c>
      <c r="D20" s="174">
        <f>SUM(D8:D19)</f>
        <v>222811954.6325399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9">
        <v>1718741.979730418</v>
      </c>
      <c r="C23" s="185">
        <f>+C$22*'ART 14 F I'!AQ23</f>
        <v>321034.55285935197</v>
      </c>
      <c r="D23" s="190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6">
        <f>+C$22*'ART 14 F I'!AQ24</f>
        <v>1794957.2961859934</v>
      </c>
      <c r="D24" s="191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6">
        <f>+C$22*'ART 14 F I'!AQ25</f>
        <v>1919332.7823664669</v>
      </c>
      <c r="D25" s="191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6">
        <f>+C$22*'ART 14 F I'!AQ26</f>
        <v>5762871.3893456738</v>
      </c>
      <c r="D26" s="191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6">
        <f>+C$22*'ART 14 F I'!AQ27</f>
        <v>5159041.0940605393</v>
      </c>
      <c r="D27" s="191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6">
        <f>+C$22*'ART 14 F I'!AQ28</f>
        <v>7515420.0320719164</v>
      </c>
      <c r="D28" s="191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6">
        <f>+C$22*'ART 14 F I'!AQ29</f>
        <v>998374.56181929028</v>
      </c>
      <c r="D29" s="191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6">
        <f>+C$22*'ART 14 F I'!AQ30</f>
        <v>3909274.6286004377</v>
      </c>
      <c r="D30" s="191">
        <f t="shared" si="0"/>
        <v>3909274.6286004377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6">
        <f>+C$22*'ART 14 F I'!AQ31</f>
        <v>2195350.0823684675</v>
      </c>
      <c r="D31" s="191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6">
        <f>+C$22*'ART 14 F I'!AQ32</f>
        <v>5069074.5656455951</v>
      </c>
      <c r="D32" s="191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6">
        <f>+C$22*'ART 14 F I'!AQ33</f>
        <v>3446851.0059571527</v>
      </c>
      <c r="D33" s="191">
        <f t="shared" si="0"/>
        <v>3446851.0059571527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6">
        <f>+C$22*'ART 14 F I'!AQ34</f>
        <v>16960873.8632969</v>
      </c>
      <c r="D34" s="191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6">
        <f>+C$22*'ART 14 F I'!AQ35</f>
        <v>2166511.1749321064</v>
      </c>
      <c r="D35" s="191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6">
        <f>+C$22*'ART 14 F I'!AQ36</f>
        <v>834504.14434504719</v>
      </c>
      <c r="D36" s="191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6">
        <f>+C$22*'ART 14 F I'!AQ37</f>
        <v>12519495.531687453</v>
      </c>
      <c r="D37" s="191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6">
        <f>+C$22*'ART 14 F I'!AQ38</f>
        <v>1915394.4986231071</v>
      </c>
      <c r="D38" s="191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6">
        <f>+C$22*'ART 14 F I'!AQ39</f>
        <v>4615740.9968765881</v>
      </c>
      <c r="D39" s="191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6">
        <f>+C$22*'ART 14 F I'!AQ40</f>
        <v>414252.37857196922</v>
      </c>
      <c r="D40" s="191">
        <f t="shared" si="0"/>
        <v>2579267.2847709395</v>
      </c>
      <c r="E40" s="164"/>
      <c r="F40" s="164"/>
      <c r="G40" s="164"/>
      <c r="H40" s="192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6">
        <f>+C$22*'ART 14 F I'!AQ41</f>
        <v>3741625.3285322664</v>
      </c>
      <c r="D41" s="191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6">
        <f>+C$22*'ART 14 F I'!AQ42</f>
        <v>4006067.462075884</v>
      </c>
      <c r="D42" s="191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6">
        <f>+C$22*'ART 14 F I'!AQ43</f>
        <v>1001841.3793680255</v>
      </c>
      <c r="D43" s="191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6">
        <f>+C$22*'ART 14 F I'!AQ44</f>
        <v>2329216.7609947585</v>
      </c>
      <c r="D44" s="191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6">
        <f>+C$22*'ART 14 F I'!AQ45</f>
        <v>1518141.8435699982</v>
      </c>
      <c r="D45" s="191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6">
        <f>+C$22*'ART 14 F I'!AQ46</f>
        <v>1673175.9676037324</v>
      </c>
      <c r="D46" s="191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6">
        <f>+C$22*'ART 14 F I'!AQ47</f>
        <v>1948156.3302872418</v>
      </c>
      <c r="D47" s="191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6">
        <f>+C$22*'ART 14 F I'!AQ48</f>
        <v>3208938.9765227181</v>
      </c>
      <c r="D48" s="191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6">
        <f>+C$22*'ART 14 F I'!AQ49</f>
        <v>12181773.105852783</v>
      </c>
      <c r="D49" s="191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6">
        <f>+C$22*'ART 14 F I'!AQ50</f>
        <v>2945985.7534230202</v>
      </c>
      <c r="D50" s="191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6">
        <f>+C$22*'ART 14 F I'!AQ51</f>
        <v>2763892.2593426076</v>
      </c>
      <c r="D51" s="191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6">
        <f>+C$22*'ART 14 F I'!AQ52</f>
        <v>2766806.9647084135</v>
      </c>
      <c r="D52" s="191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6">
        <f>+C$22*'ART 14 F I'!AQ53</f>
        <v>3525334.9325597435</v>
      </c>
      <c r="D53" s="191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6">
        <f>+C$22*'ART 14 F I'!AQ54</f>
        <v>8612315.9869314972</v>
      </c>
      <c r="D54" s="191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6">
        <f>+C$22*'ART 14 F I'!AQ55</f>
        <v>742740.32637219899</v>
      </c>
      <c r="D55" s="191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6">
        <f>+C$22*'ART 14 F I'!AQ56</f>
        <v>6072960.5421887459</v>
      </c>
      <c r="D56" s="191">
        <f t="shared" si="0"/>
        <v>6072960.5421887459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6">
        <f>+C$22*'ART 14 F I'!AQ57</f>
        <v>1401685.7382032704</v>
      </c>
      <c r="D57" s="191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6">
        <f>+C$22*'ART 14 F I'!AQ58</f>
        <v>2357156.5269853454</v>
      </c>
      <c r="D58" s="191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6">
        <f>+C$22*'ART 14 F I'!AQ59</f>
        <v>4395550.1359483078</v>
      </c>
      <c r="D59" s="191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6">
        <f>+C$22*'ART 14 F I'!AQ60</f>
        <v>1274755.9957943214</v>
      </c>
      <c r="D60" s="191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6">
        <f>+C$22*'ART 14 F I'!AQ61</f>
        <v>870985.96904111048</v>
      </c>
      <c r="D61" s="191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3">
        <f>SUM(B23:B61)</f>
        <v>187071579.52637127</v>
      </c>
      <c r="C62" s="186">
        <f>SUM(C23:C61)</f>
        <v>146857462.86592004</v>
      </c>
      <c r="D62" s="191">
        <f>SUM(D23:D61)</f>
        <v>188470583.12518287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4">
        <f>SUM(B62,B20)</f>
        <v>423610039.08548635</v>
      </c>
      <c r="C63" s="195">
        <f>+C62+C20</f>
        <v>367143657.16480017</v>
      </c>
      <c r="D63" s="196">
        <f>SUM(D20+D62)</f>
        <v>411282537.75772274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2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3"/>
      <c r="D65" s="197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2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2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2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2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2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2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2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2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2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2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2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2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2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2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2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2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2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2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2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2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2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2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2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2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2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2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33" t="s">
        <v>137</v>
      </c>
      <c r="B1" s="233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34" t="s">
        <v>145</v>
      </c>
      <c r="B2" s="23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33" t="s">
        <v>220</v>
      </c>
      <c r="B3" s="23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32"/>
      <c r="B4" s="232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MARZO 2021'!H16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138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147</v>
      </c>
      <c r="B8" s="164">
        <f>+B5*0.6</f>
        <v>18357182.858240005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170">
        <f>+'CALCULOS ANUAL'!D8/12</f>
        <v>1657938.2811317928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172">
        <f>+'CALCULOS ANUAL'!D9/12</f>
        <v>506731.01172189694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172">
        <f>+'CALCULOS ANUAL'!D10/12</f>
        <v>657493.33034386707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172">
        <f>+'CALCULOS ANUAL'!D11/12</f>
        <v>1103426.0101615964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172">
        <f>+'CALCULOS ANUAL'!D12/12</f>
        <v>1775369.3401755008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172">
        <f>+'CALCULOS ANUAL'!D13/12</f>
        <v>761955.68201741099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172">
        <f>+'CALCULOS ANUAL'!D14/12</f>
        <v>5972087.2656690208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172">
        <f>+'CALCULOS ANUAL'!D15/12</f>
        <v>206435.57783978866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172">
        <f>+'CALCULOS ANUAL'!D16/12</f>
        <v>1449131.2725577878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172">
        <f>+'CALCULOS ANUAL'!D17/12</f>
        <v>3304611.7282727659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172">
        <f>+'CALCULOS ANUAL'!D18/12</f>
        <v>816107.29941873671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172">
        <f>+'CALCULOS ANUAL'!D19/12</f>
        <v>356376.08673482621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174">
        <f>SUM(B9:B20)</f>
        <v>18567662.88604499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176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146</v>
      </c>
      <c r="B23" s="178">
        <f>+B5*0.4</f>
        <v>12238121.905493338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170">
        <f>+'CALCULOS ANUAL'!D23/12</f>
        <v>143228.49831086816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172">
        <f>+'CALCULOS ANUAL'!D24/12</f>
        <v>241719.38987015246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172">
        <f>+'CALCULOS ANUAL'!D25/12</f>
        <v>173891.59632201324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172">
        <f>+'CALCULOS ANUAL'!D26/12</f>
        <v>709853.3845789911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172">
        <f>+'CALCULOS ANUAL'!D27/12</f>
        <v>511469.03471406578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172">
        <f>+'CALCULOS ANUAL'!D28/12</f>
        <v>685389.58758655319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172">
        <f>+'CALCULOS ANUAL'!D29/12</f>
        <v>247851.5899539589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172">
        <f>+'CALCULOS ANUAL'!D30/12</f>
        <v>325772.88571670314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172">
        <f>+'CALCULOS ANUAL'!D31/12</f>
        <v>307760.28072766343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172">
        <f>+'CALCULOS ANUAL'!D32/12</f>
        <v>463594.35692536685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172">
        <f>+'CALCULOS ANUAL'!D33/12</f>
        <v>287237.58382976271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172">
        <f>+'CALCULOS ANUAL'!D34/12</f>
        <v>1542631.5958580282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172">
        <f>+'CALCULOS ANUAL'!D35/12</f>
        <v>218983.81613545283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172">
        <f>+'CALCULOS ANUAL'!D36/12</f>
        <v>74715.812187608593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172">
        <f>+'CALCULOS ANUAL'!D37/12</f>
        <v>1147558.9656069223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172">
        <f>+'CALCULOS ANUAL'!D38/12</f>
        <v>192846.38872256665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172">
        <f>+'CALCULOS ANUAL'!D39/12</f>
        <v>419650.41355675855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172">
        <f>+'CALCULOS ANUAL'!D40/12</f>
        <v>214938.94039757829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172">
        <f>+'CALCULOS ANUAL'!D41/12</f>
        <v>340332.44906135736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172">
        <f>+'CALCULOS ANUAL'!D42/12</f>
        <v>356899.62989141949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172">
        <f>+'CALCULOS ANUAL'!D43/12</f>
        <v>201348.3810511418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172">
        <f>+'CALCULOS ANUAL'!D44/12</f>
        <v>210306.25408826128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172">
        <f>+'CALCULOS ANUAL'!D45/12</f>
        <v>184361.89572382599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172">
        <f>+'CALCULOS ANUAL'!D46/12</f>
        <v>153121.62536639257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172">
        <f>+'CALCULOS ANUAL'!D47/12</f>
        <v>178350.28231501047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172">
        <f>+'CALCULOS ANUAL'!D48/12</f>
        <v>406614.37463392038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172">
        <f>+'CALCULOS ANUAL'!D49/12</f>
        <v>1180575.9285173938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172">
        <f>+'CALCULOS ANUAL'!D50/12</f>
        <v>264613.65286952077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172">
        <f>+'CALCULOS ANUAL'!D51/12</f>
        <v>258289.40990908685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172">
        <f>+'CALCULOS ANUAL'!D52/12</f>
        <v>251399.98209124338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172">
        <f>+'CALCULOS ANUAL'!D53/12</f>
        <v>318581.70930168749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172">
        <f>+'CALCULOS ANUAL'!D54/12</f>
        <v>1492133.0810259515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172">
        <f>+'CALCULOS ANUAL'!D55/12</f>
        <v>296299.24724508153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172">
        <f>+'CALCULOS ANUAL'!D56/12</f>
        <v>506080.04518239549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172">
        <f>+'CALCULOS ANUAL'!D57/12</f>
        <v>170664.01471723663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172">
        <f>+'CALCULOS ANUAL'!D58/12</f>
        <v>215238.0465662081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172">
        <f>+'CALCULOS ANUAL'!D59/12</f>
        <v>387676.73077196808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172">
        <f>+'CALCULOS ANUAL'!D60/12</f>
        <v>128262.37349582546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172">
        <f>+'CALCULOS ANUAL'!D61/12</f>
        <v>295638.69227263413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172">
        <f>SUM(B24:B62)</f>
        <v>15705881.927098576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181">
        <f>+B63+B21</f>
        <v>34273544.813143566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182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143</v>
      </c>
      <c r="B66" s="183">
        <f>+B64-B5</f>
        <v>3678240.049410224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2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2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2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2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2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2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2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2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2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2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2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2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2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2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2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2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2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2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2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2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2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2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2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2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2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2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Part MARZO 2021</vt:lpstr>
      <vt:lpstr>ART 14 F I</vt:lpstr>
      <vt:lpstr>CENSO POB 2020</vt:lpstr>
      <vt:lpstr>CALCULOS ANUAL</vt:lpstr>
      <vt:lpstr>DISTRIBUCIÓN</vt:lpstr>
      <vt:lpstr>'ART 14 F I'!Área_de_impresión</vt:lpstr>
      <vt:lpstr>'CALCULOS ANUAL'!Área_de_impresión</vt:lpstr>
      <vt:lpstr>DISTRIBUCIÓN!Área_de_impresión</vt:lpstr>
      <vt:lpstr>'Part MARZO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</cp:lastModifiedBy>
  <cp:lastPrinted>2017-02-27T18:51:03Z</cp:lastPrinted>
  <dcterms:created xsi:type="dcterms:W3CDTF">2016-01-06T17:10:31Z</dcterms:created>
  <dcterms:modified xsi:type="dcterms:W3CDTF">2021-03-29T16:15:31Z</dcterms:modified>
</cp:coreProperties>
</file>