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SEPTIEMBRE 2021\"/>
    </mc:Choice>
  </mc:AlternateContent>
  <bookViews>
    <workbookView showHorizontalScroll="0" showVerticalScroll="0" xWindow="0" yWindow="0" windowWidth="28770" windowHeight="11760" activeTab="5"/>
  </bookViews>
  <sheets>
    <sheet name="Part SEPTIEMBRE 2021" sheetId="9" r:id="rId1"/>
    <sheet name="ART 14 F I" sheetId="7" r:id="rId2"/>
    <sheet name="CENSO POB 2020" sheetId="13" state="hidden" r:id="rId3"/>
    <sheet name="CALCULOS ANUAL" sheetId="12" r:id="rId4"/>
    <sheet name="INEGI" sheetId="14" r:id="rId5"/>
    <sheet name="DISTRIBUCIÓN" sheetId="11" r:id="rId6"/>
  </sheets>
  <externalReferences>
    <externalReference r:id="rId7"/>
    <externalReference r:id="rId8"/>
    <externalReference r:id="rId9"/>
  </externalReferences>
  <definedNames>
    <definedName name="A_impresión_IM" localSheetId="1">#REF!</definedName>
    <definedName name="A_impresión_IM" localSheetId="3">#REF!</definedName>
    <definedName name="A_impresión_IM" localSheetId="5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5">DISTRIBUCIÓN!$A$1:$H$64</definedName>
    <definedName name="_xlnm.Print_Area" localSheetId="0">'Part SEPTIEMBRE 2021'!$A$1:$B$15</definedName>
    <definedName name="_xlnm.Database" localSheetId="1">#REF!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5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5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5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5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5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5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5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5">DISTRIBUCIÓN!$A:$A,DISTRIBUCIÓN!$3:$3</definedName>
    <definedName name="TOT" localSheetId="1">#REF!</definedName>
    <definedName name="TOT" localSheetId="3">#REF!</definedName>
    <definedName name="TOT" localSheetId="5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5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4" i="9" l="1"/>
  <c r="C13" i="9"/>
  <c r="D12" i="9" l="1"/>
  <c r="D11" i="9"/>
  <c r="D10" i="9"/>
  <c r="D9" i="9"/>
  <c r="D8" i="9"/>
  <c r="D7" i="9"/>
  <c r="D6" i="9"/>
  <c r="D5" i="9"/>
  <c r="U61" i="7" l="1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2" i="7"/>
  <c r="U11" i="7"/>
  <c r="U10" i="7"/>
  <c r="U9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0" i="7"/>
  <c r="T19" i="7"/>
  <c r="T18" i="7"/>
  <c r="T17" i="7"/>
  <c r="T16" i="7"/>
  <c r="T15" i="7"/>
  <c r="T14" i="7"/>
  <c r="T13" i="7"/>
  <c r="T12" i="7"/>
  <c r="T11" i="7"/>
  <c r="T10" i="7"/>
  <c r="T9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2" i="7"/>
  <c r="S11" i="7"/>
  <c r="S10" i="7"/>
  <c r="S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8" i="7"/>
  <c r="L39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7" i="7"/>
  <c r="L18" i="7"/>
  <c r="L16" i="7"/>
  <c r="L15" i="7"/>
  <c r="L14" i="7"/>
  <c r="L13" i="7"/>
  <c r="L12" i="7"/>
  <c r="L11" i="7"/>
  <c r="L10" i="7"/>
  <c r="L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2" i="7"/>
  <c r="K11" i="7"/>
  <c r="K10" i="7"/>
  <c r="K9" i="7"/>
  <c r="I63" i="7"/>
  <c r="R63" i="7"/>
  <c r="J63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55" i="14"/>
  <c r="H55" i="14"/>
  <c r="G55" i="14"/>
  <c r="F55" i="14"/>
  <c r="E55" i="14"/>
  <c r="D55" i="14"/>
  <c r="C55" i="14"/>
  <c r="B55" i="14"/>
  <c r="U63" i="7" l="1"/>
  <c r="T63" i="7"/>
  <c r="S63" i="7"/>
  <c r="L63" i="7"/>
  <c r="K63" i="7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F11" i="9" l="1"/>
  <c r="G11" i="9" s="1"/>
  <c r="F9" i="9"/>
  <c r="G9" i="9" s="1"/>
  <c r="F7" i="9"/>
  <c r="G7" i="9" s="1"/>
  <c r="F5" i="9"/>
  <c r="F6" i="9" l="1"/>
  <c r="G6" i="9" s="1"/>
  <c r="F10" i="9"/>
  <c r="G10" i="9" s="1"/>
  <c r="G5" i="9"/>
  <c r="D13" i="9"/>
  <c r="F4" i="9"/>
  <c r="G4" i="9" s="1"/>
  <c r="F8" i="9"/>
  <c r="G8" i="9" s="1"/>
  <c r="F12" i="9"/>
  <c r="G12" i="9" s="1"/>
  <c r="B13" i="9"/>
  <c r="C4" i="12" l="1"/>
  <c r="F13" i="9" l="1"/>
  <c r="I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W60" i="7"/>
  <c r="V60" i="7"/>
  <c r="P60" i="7"/>
  <c r="O60" i="7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P58" i="7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F57" i="7"/>
  <c r="G57" i="7"/>
  <c r="AI56" i="7"/>
  <c r="AJ56" i="7" s="1"/>
  <c r="Y56" i="7"/>
  <c r="X56" i="7"/>
  <c r="W56" i="7"/>
  <c r="V56" i="7"/>
  <c r="P56" i="7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AI54" i="7"/>
  <c r="AJ54" i="7" s="1"/>
  <c r="Y54" i="7"/>
  <c r="X54" i="7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AI50" i="7"/>
  <c r="AJ50" i="7" s="1"/>
  <c r="Y50" i="7"/>
  <c r="X50" i="7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F49" i="7"/>
  <c r="G49" i="7"/>
  <c r="AI48" i="7"/>
  <c r="AJ48" i="7" s="1"/>
  <c r="Y48" i="7"/>
  <c r="X48" i="7"/>
  <c r="W48" i="7"/>
  <c r="V48" i="7"/>
  <c r="P48" i="7"/>
  <c r="O48" i="7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P41" i="7"/>
  <c r="O41" i="7"/>
  <c r="N41" i="7"/>
  <c r="M41" i="7"/>
  <c r="AI40" i="7"/>
  <c r="AJ40" i="7" s="1"/>
  <c r="Y40" i="7"/>
  <c r="X40" i="7"/>
  <c r="W40" i="7"/>
  <c r="V40" i="7"/>
  <c r="P40" i="7"/>
  <c r="O40" i="7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P37" i="7"/>
  <c r="O37" i="7"/>
  <c r="N37" i="7"/>
  <c r="M37" i="7"/>
  <c r="AI36" i="7"/>
  <c r="AJ36" i="7" s="1"/>
  <c r="Y36" i="7"/>
  <c r="X36" i="7"/>
  <c r="W36" i="7"/>
  <c r="V36" i="7"/>
  <c r="P36" i="7"/>
  <c r="O36" i="7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P33" i="7"/>
  <c r="O33" i="7"/>
  <c r="N33" i="7"/>
  <c r="M33" i="7"/>
  <c r="AI32" i="7"/>
  <c r="AJ32" i="7" s="1"/>
  <c r="Y32" i="7"/>
  <c r="X32" i="7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P29" i="7"/>
  <c r="O29" i="7"/>
  <c r="N29" i="7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F25" i="7"/>
  <c r="G25" i="7" s="1"/>
  <c r="AI24" i="7"/>
  <c r="AJ24" i="7" s="1"/>
  <c r="Y24" i="7"/>
  <c r="X24" i="7"/>
  <c r="W24" i="7"/>
  <c r="V24" i="7"/>
  <c r="P24" i="7"/>
  <c r="O24" i="7"/>
  <c r="N24" i="7"/>
  <c r="M24" i="7"/>
  <c r="AI23" i="7"/>
  <c r="AJ23" i="7" s="1"/>
  <c r="Y23" i="7"/>
  <c r="X23" i="7"/>
  <c r="W23" i="7"/>
  <c r="V23" i="7"/>
  <c r="P23" i="7"/>
  <c r="O23" i="7"/>
  <c r="N23" i="7"/>
  <c r="M23" i="7"/>
  <c r="AI20" i="7"/>
  <c r="AJ20" i="7" s="1"/>
  <c r="Y20" i="7"/>
  <c r="X20" i="7"/>
  <c r="W20" i="7"/>
  <c r="V20" i="7"/>
  <c r="P20" i="7"/>
  <c r="O20" i="7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 s="1"/>
  <c r="Y14" i="7"/>
  <c r="X14" i="7"/>
  <c r="W14" i="7"/>
  <c r="V14" i="7"/>
  <c r="P14" i="7"/>
  <c r="O14" i="7"/>
  <c r="N14" i="7"/>
  <c r="M14" i="7"/>
  <c r="F14" i="7"/>
  <c r="G14" i="7"/>
  <c r="AI13" i="7"/>
  <c r="AJ13" i="7" s="1"/>
  <c r="Y13" i="7"/>
  <c r="X13" i="7"/>
  <c r="W13" i="7"/>
  <c r="V13" i="7"/>
  <c r="P13" i="7"/>
  <c r="O13" i="7"/>
  <c r="N13" i="7"/>
  <c r="M13" i="7"/>
  <c r="AI12" i="7"/>
  <c r="AJ12" i="7" s="1"/>
  <c r="Y12" i="7"/>
  <c r="X12" i="7"/>
  <c r="W12" i="7"/>
  <c r="V12" i="7"/>
  <c r="P12" i="7"/>
  <c r="O12" i="7"/>
  <c r="N12" i="7"/>
  <c r="M12" i="7"/>
  <c r="AI11" i="7"/>
  <c r="AJ11" i="7" s="1"/>
  <c r="Y11" i="7"/>
  <c r="X11" i="7"/>
  <c r="W11" i="7"/>
  <c r="V11" i="7"/>
  <c r="P11" i="7"/>
  <c r="O11" i="7"/>
  <c r="N11" i="7"/>
  <c r="M11" i="7"/>
  <c r="AI10" i="7"/>
  <c r="AJ10" i="7" s="1"/>
  <c r="Y10" i="7"/>
  <c r="X10" i="7"/>
  <c r="W10" i="7"/>
  <c r="V10" i="7"/>
  <c r="P10" i="7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F51" i="7"/>
  <c r="G51" i="7"/>
  <c r="F13" i="7"/>
  <c r="G13" i="7" s="1"/>
  <c r="F45" i="7"/>
  <c r="G45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F10" i="7"/>
  <c r="G10" i="7" s="1"/>
  <c r="F16" i="7"/>
  <c r="G16" i="7"/>
  <c r="F20" i="7"/>
  <c r="G20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F11" i="7"/>
  <c r="G11" i="7" s="1"/>
  <c r="F17" i="7"/>
  <c r="G17" i="7" s="1"/>
  <c r="F23" i="7"/>
  <c r="G23" i="7" s="1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F56" i="7"/>
  <c r="G56" i="7"/>
  <c r="AN6" i="7"/>
  <c r="AM6" i="7"/>
  <c r="Z11" i="7" l="1"/>
  <c r="AA11" i="7" s="1"/>
  <c r="Z20" i="7"/>
  <c r="AA20" i="7" s="1"/>
  <c r="Z51" i="7"/>
  <c r="AA51" i="7" s="1"/>
  <c r="Z55" i="7"/>
  <c r="AA55" i="7" s="1"/>
  <c r="Z57" i="7"/>
  <c r="Z24" i="7"/>
  <c r="AA24" i="7" s="1"/>
  <c r="Z50" i="7"/>
  <c r="AA50" i="7" s="1"/>
  <c r="Z54" i="7"/>
  <c r="AA54" i="7" s="1"/>
  <c r="Z25" i="7"/>
  <c r="AA25" i="7" s="1"/>
  <c r="Z29" i="7"/>
  <c r="AA29" i="7" s="1"/>
  <c r="Z33" i="7"/>
  <c r="AA33" i="7" s="1"/>
  <c r="Z37" i="7"/>
  <c r="AA37" i="7" s="1"/>
  <c r="Z41" i="7"/>
  <c r="AA41" i="7" s="1"/>
  <c r="Z45" i="7"/>
  <c r="AA45" i="7" s="1"/>
  <c r="Z60" i="7"/>
  <c r="AA60" i="7" s="1"/>
  <c r="Q13" i="7"/>
  <c r="Q47" i="7"/>
  <c r="Q28" i="7"/>
  <c r="Q36" i="7"/>
  <c r="Q40" i="7"/>
  <c r="Q44" i="7"/>
  <c r="Q48" i="7"/>
  <c r="Q32" i="7"/>
  <c r="Z30" i="7"/>
  <c r="AA30" i="7" s="1"/>
  <c r="Z26" i="7"/>
  <c r="AA26" i="7" s="1"/>
  <c r="Z58" i="7"/>
  <c r="AA58" i="7" s="1"/>
  <c r="Z23" i="7"/>
  <c r="AA23" i="7" s="1"/>
  <c r="X63" i="7"/>
  <c r="Z36" i="7"/>
  <c r="AA36" i="7" s="1"/>
  <c r="Z40" i="7"/>
  <c r="AA40" i="7" s="1"/>
  <c r="Z44" i="7"/>
  <c r="AA44" i="7" s="1"/>
  <c r="Z48" i="7"/>
  <c r="AA48" i="7" s="1"/>
  <c r="Z15" i="7"/>
  <c r="AA15" i="7" s="1"/>
  <c r="Z16" i="7"/>
  <c r="AA16" i="7" s="1"/>
  <c r="Z13" i="7"/>
  <c r="AA13" i="7" s="1"/>
  <c r="Z18" i="7"/>
  <c r="AA18" i="7" s="1"/>
  <c r="Z19" i="7"/>
  <c r="AA19" i="7" s="1"/>
  <c r="Z61" i="7"/>
  <c r="AA61" i="7" s="1"/>
  <c r="Z12" i="7"/>
  <c r="AA12" i="7" s="1"/>
  <c r="Z17" i="7"/>
  <c r="AA17" i="7" s="1"/>
  <c r="Z27" i="7"/>
  <c r="AA27" i="7" s="1"/>
  <c r="Z31" i="7"/>
  <c r="AA31" i="7" s="1"/>
  <c r="Z35" i="7"/>
  <c r="AA35" i="7" s="1"/>
  <c r="Z39" i="7"/>
  <c r="AA39" i="7" s="1"/>
  <c r="Z43" i="7"/>
  <c r="AA43" i="7" s="1"/>
  <c r="Z47" i="7"/>
  <c r="AA47" i="7" s="1"/>
  <c r="Z46" i="7"/>
  <c r="AA46" i="7" s="1"/>
  <c r="Z59" i="7"/>
  <c r="Z14" i="7"/>
  <c r="AA14" i="7" s="1"/>
  <c r="Z28" i="7"/>
  <c r="Z32" i="7"/>
  <c r="AA32" i="7" s="1"/>
  <c r="Z49" i="7"/>
  <c r="AA49" i="7" s="1"/>
  <c r="Z53" i="7"/>
  <c r="AA53" i="7" s="1"/>
  <c r="Q59" i="7"/>
  <c r="P63" i="7"/>
  <c r="Q14" i="7"/>
  <c r="Q12" i="7"/>
  <c r="Q17" i="7"/>
  <c r="Q41" i="7"/>
  <c r="Q50" i="7"/>
  <c r="Q54" i="7"/>
  <c r="Q61" i="7"/>
  <c r="Q51" i="7"/>
  <c r="AB51" i="7" s="1"/>
  <c r="AC51" i="7" s="1"/>
  <c r="Q56" i="7"/>
  <c r="Q60" i="7"/>
  <c r="Q16" i="7"/>
  <c r="Q20" i="7"/>
  <c r="Q15" i="7"/>
  <c r="Q19" i="7"/>
  <c r="Q58" i="7"/>
  <c r="Q57" i="7"/>
  <c r="Q55" i="7"/>
  <c r="Q53" i="7"/>
  <c r="Q49" i="7"/>
  <c r="Q45" i="7"/>
  <c r="Q43" i="7"/>
  <c r="Q39" i="7"/>
  <c r="Q37" i="7"/>
  <c r="Q35" i="7"/>
  <c r="Q33" i="7"/>
  <c r="Q31" i="7"/>
  <c r="Q29" i="7"/>
  <c r="Q27" i="7"/>
  <c r="Q25" i="7"/>
  <c r="Q24" i="7"/>
  <c r="Q23" i="7"/>
  <c r="Q18" i="7"/>
  <c r="O63" i="7"/>
  <c r="Q11" i="7"/>
  <c r="Q26" i="7"/>
  <c r="Q30" i="7"/>
  <c r="Q34" i="7"/>
  <c r="W63" i="7"/>
  <c r="AA57" i="7"/>
  <c r="M63" i="7"/>
  <c r="V63" i="7"/>
  <c r="Z9" i="7"/>
  <c r="Y63" i="7"/>
  <c r="Z10" i="7"/>
  <c r="Q9" i="7"/>
  <c r="Z34" i="7"/>
  <c r="Q38" i="7"/>
  <c r="Z38" i="7"/>
  <c r="Q42" i="7"/>
  <c r="Z42" i="7"/>
  <c r="Q46" i="7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G13" i="9"/>
  <c r="I13" i="9" s="1"/>
  <c r="AB57" i="7" l="1"/>
  <c r="AC57" i="7" s="1"/>
  <c r="AB55" i="7"/>
  <c r="AC55" i="7" s="1"/>
  <c r="AB20" i="7"/>
  <c r="AC20" i="7" s="1"/>
  <c r="AB11" i="7"/>
  <c r="AC11" i="7" s="1"/>
  <c r="AB54" i="7"/>
  <c r="AC54" i="7" s="1"/>
  <c r="AB29" i="7"/>
  <c r="AC29" i="7" s="1"/>
  <c r="AB37" i="7"/>
  <c r="AC37" i="7" s="1"/>
  <c r="AB24" i="7"/>
  <c r="AC24" i="7" s="1"/>
  <c r="AB36" i="7"/>
  <c r="AC36" i="7" s="1"/>
  <c r="AB50" i="7"/>
  <c r="AC50" i="7" s="1"/>
  <c r="AB33" i="7"/>
  <c r="AC33" i="7" s="1"/>
  <c r="AB61" i="7"/>
  <c r="AC61" i="7" s="1"/>
  <c r="AB25" i="7"/>
  <c r="AC25" i="7" s="1"/>
  <c r="AB45" i="7"/>
  <c r="AC45" i="7" s="1"/>
  <c r="AB41" i="7"/>
  <c r="AC41" i="7" s="1"/>
  <c r="AB44" i="7"/>
  <c r="AC44" i="7" s="1"/>
  <c r="AB35" i="7"/>
  <c r="AC35" i="7" s="1"/>
  <c r="AB23" i="7"/>
  <c r="AC23" i="7" s="1"/>
  <c r="AB12" i="7"/>
  <c r="AC12" i="7" s="1"/>
  <c r="AB60" i="7"/>
  <c r="AC60" i="7" s="1"/>
  <c r="AB30" i="7"/>
  <c r="AC30" i="7" s="1"/>
  <c r="AB58" i="7"/>
  <c r="AC58" i="7" s="1"/>
  <c r="AB26" i="7"/>
  <c r="AC26" i="7" s="1"/>
  <c r="AB28" i="7"/>
  <c r="AC28" i="7" s="1"/>
  <c r="AB48" i="7"/>
  <c r="AC48" i="7" s="1"/>
  <c r="AB32" i="7"/>
  <c r="AC32" i="7" s="1"/>
  <c r="AB59" i="7"/>
  <c r="AC59" i="7" s="1"/>
  <c r="AB43" i="7"/>
  <c r="AC43" i="7" s="1"/>
  <c r="AB19" i="7"/>
  <c r="AC19" i="7" s="1"/>
  <c r="AB40" i="7"/>
  <c r="AC40" i="7" s="1"/>
  <c r="AB18" i="7"/>
  <c r="AC18" i="7" s="1"/>
  <c r="AB31" i="7"/>
  <c r="AC31" i="7" s="1"/>
  <c r="AB15" i="7"/>
  <c r="AC15" i="7" s="1"/>
  <c r="AB13" i="7"/>
  <c r="AC13" i="7" s="1"/>
  <c r="AB16" i="7"/>
  <c r="AC16" i="7" s="1"/>
  <c r="AB47" i="7"/>
  <c r="AC47" i="7" s="1"/>
  <c r="AB39" i="7"/>
  <c r="AC39" i="7" s="1"/>
  <c r="AB49" i="7"/>
  <c r="AC49" i="7" s="1"/>
  <c r="AB53" i="7"/>
  <c r="AC53" i="7" s="1"/>
  <c r="AA28" i="7"/>
  <c r="AA59" i="7"/>
  <c r="AB17" i="7"/>
  <c r="AC17" i="7" s="1"/>
  <c r="AB27" i="7"/>
  <c r="AC27" i="7" s="1"/>
  <c r="AB14" i="7"/>
  <c r="AC14" i="7" s="1"/>
  <c r="AB46" i="7"/>
  <c r="AC46" i="7" s="1"/>
  <c r="AA38" i="7"/>
  <c r="AB38" i="7"/>
  <c r="AC38" i="7" s="1"/>
  <c r="Q63" i="7"/>
  <c r="AA10" i="7"/>
  <c r="AB10" i="7"/>
  <c r="AC10" i="7" s="1"/>
  <c r="AA52" i="7"/>
  <c r="AB52" i="7"/>
  <c r="AC52" i="7" s="1"/>
  <c r="AA9" i="7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A63" i="7" l="1"/>
  <c r="AC63" i="7"/>
  <c r="AD9" i="7" s="1"/>
  <c r="AO63" i="7"/>
  <c r="AK63" i="7"/>
  <c r="AD10" i="7" l="1"/>
  <c r="AE10" i="7" s="1"/>
  <c r="AF10" i="7" s="1"/>
  <c r="AN10" i="7" s="1"/>
  <c r="AP10" i="7" s="1"/>
  <c r="AD52" i="7"/>
  <c r="AE52" i="7" s="1"/>
  <c r="AF52" i="7" s="1"/>
  <c r="AN52" i="7" s="1"/>
  <c r="AP52" i="7" s="1"/>
  <c r="AD42" i="7"/>
  <c r="AE42" i="7" s="1"/>
  <c r="AF42" i="7" s="1"/>
  <c r="AN42" i="7" s="1"/>
  <c r="AP42" i="7" s="1"/>
  <c r="AD56" i="7"/>
  <c r="AE56" i="7" s="1"/>
  <c r="AF56" i="7" s="1"/>
  <c r="AN56" i="7" s="1"/>
  <c r="AP56" i="7" s="1"/>
  <c r="AE9" i="7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I18" i="9" s="1"/>
  <c r="I21" i="9" s="1"/>
  <c r="D20" i="12"/>
  <c r="D63" i="12" s="1"/>
</calcChain>
</file>

<file path=xl/sharedStrings.xml><?xml version="1.0" encoding="utf-8"?>
<sst xmlns="http://schemas.openxmlformats.org/spreadsheetml/2006/main" count="476" uniqueCount="281">
  <si>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</si>
  <si>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</si>
  <si>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</si>
  <si>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</si>
  <si>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</si>
  <si>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</si>
  <si>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</si>
  <si>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</si>
  <si>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</si>
  <si>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</si>
  <si>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</si>
  <si>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</si>
  <si>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</si>
  <si>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POB ING &lt; A 2 SALARIOS MIN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</si>
  <si>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</si>
  <si>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</si>
  <si>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</si>
  <si>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</si>
  <si>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</si>
  <si>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</si>
  <si>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</si>
  <si>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</si>
  <si>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</si>
  <si>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</si>
  <si>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</si>
  <si>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</si>
  <si>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</si>
  <si>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</si>
  <si>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</si>
  <si>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</si>
  <si>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</si>
  <si>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</si>
  <si>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</si>
  <si>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</si>
  <si>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</si>
  <si>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</si>
  <si>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</si>
  <si>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</si>
  <si>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</si>
  <si>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</si>
  <si>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</si>
  <si>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</si>
  <si>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</si>
  <si>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</si>
  <si>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</si>
  <si>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</si>
  <si>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</si>
  <si>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</si>
  <si>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</si>
  <si>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</si>
  <si>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</si>
  <si>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</si>
  <si>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</si>
  <si>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</si>
  <si>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</si>
  <si>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</si>
  <si>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</si>
  <si>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</si>
  <si>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</si>
  <si>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</si>
  <si>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</si>
  <si>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</si>
  <si>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</si>
  <si>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</si>
  <si>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</si>
  <si>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</si>
  <si>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</si>
  <si>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</si>
  <si>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</si>
  <si>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</si>
  <si>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</si>
  <si>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</si>
  <si>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</si>
  <si>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</si>
  <si>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</si>
  <si>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</si>
  <si>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</si>
  <si>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</si>
  <si>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</si>
  <si>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</si>
  <si>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</si>
  <si>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</si>
  <si>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</si>
  <si>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</si>
  <si>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</si>
  <si>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</si>
  <si>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</si>
  <si>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</si>
  <si>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</si>
  <si>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</si>
  <si>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</si>
  <si>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</si>
  <si>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</si>
  <si>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</si>
  <si>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</si>
  <si>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</si>
  <si>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</si>
  <si>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</si>
  <si>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</si>
  <si>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</si>
  <si>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</si>
  <si>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</si>
  <si>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</si>
  <si>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</si>
  <si>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</si>
  <si>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</si>
  <si>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</si>
  <si>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</si>
  <si>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</si>
  <si>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</si>
  <si>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</si>
  <si>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</si>
  <si>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</si>
  <si>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</si>
  <si>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</si>
  <si>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</si>
  <si>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</si>
  <si>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</si>
  <si>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</si>
  <si>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</si>
  <si>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</si>
  <si>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</si>
  <si>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</si>
  <si>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</si>
  <si>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</si>
  <si>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</si>
  <si>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</si>
  <si>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</si>
  <si>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</si>
  <si>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</si>
  <si>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</si>
  <si>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</si>
  <si>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</si>
  <si>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</si>
  <si>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</si>
  <si>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</si>
  <si>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</si>
  <si>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</si>
  <si>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</si>
  <si>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</si>
  <si>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</si>
  <si>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</si>
  <si>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</si>
  <si>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</si>
  <si>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</si>
  <si>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</si>
  <si>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</si>
  <si>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</si>
  <si>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</si>
  <si>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</si>
  <si>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</si>
  <si>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</si>
  <si>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</si>
  <si>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</si>
  <si>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</si>
  <si>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</si>
  <si>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</si>
  <si>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</si>
  <si>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</si>
  <si>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</si>
  <si>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</si>
  <si>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</si>
  <si>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</si>
  <si>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</si>
  <si>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</si>
  <si>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</si>
  <si>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</si>
  <si>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</si>
  <si>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</si>
  <si>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</si>
  <si>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</si>
  <si>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</si>
  <si>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</si>
  <si>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</si>
  <si>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</si>
  <si>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</si>
  <si>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</si>
  <si>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</si>
  <si>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</si>
  <si>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</si>
  <si>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</si>
  <si>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</si>
  <si>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</si>
  <si>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</si>
  <si>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</si>
  <si>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</si>
  <si>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</si>
  <si>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</si>
  <si>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</si>
  <si>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</si>
  <si>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</si>
  <si>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</si>
  <si>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</si>
  <si>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</si>
  <si>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</si>
  <si>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</si>
  <si>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</si>
  <si>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</si>
  <si>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</si>
  <si>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</si>
  <si>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</si>
  <si>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</si>
  <si>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</si>
  <si>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</si>
  <si>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</si>
  <si>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</si>
  <si>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</si>
  <si>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</si>
  <si>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</si>
  <si>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POB 15 AÑOS O + NO SABE LEER NI ESCRIBIR 2010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</si>
  <si>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</si>
  <si>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</si>
  <si>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</si>
  <si>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</si>
  <si>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</si>
  <si>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</si>
  <si>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</si>
  <si>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</si>
  <si>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</si>
  <si>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</si>
  <si>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</si>
  <si>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</si>
  <si>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</si>
  <si>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</si>
  <si>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</si>
  <si>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</si>
  <si>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</si>
  <si>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</si>
  <si>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</si>
  <si>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</si>
  <si>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</si>
  <si>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</si>
  <si>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</si>
  <si>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</si>
  <si>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</si>
  <si>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</si>
  <si>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</si>
  <si>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</si>
  <si>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</si>
  <si>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</si>
  <si>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</si>
  <si>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</si>
  <si>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</si>
  <si>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</si>
  <si>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</si>
  <si>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</si>
  <si>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</si>
  <si>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</si>
  <si>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</si>
  <si>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</si>
  <si>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</si>
  <si>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</si>
  <si>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</si>
  <si>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</si>
  <si>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</si>
  <si>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</si>
  <si>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</si>
  <si>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</si>
  <si>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</si>
  <si>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</si>
  <si>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</si>
  <si>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</si>
  <si>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</si>
  <si>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</si>
  <si>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</si>
  <si>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</si>
  <si>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</si>
  <si>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</si>
  <si>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</si>
  <si>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</si>
  <si>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</si>
  <si>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</si>
  <si>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</si>
  <si>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</si>
  <si>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</si>
  <si>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</si>
  <si>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</si>
  <si>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MEJORA SOCIAL 2020 vs 2010</t>
  </si>
  <si>
    <t>FEEIE FGP COMPENSACION</t>
  </si>
  <si>
    <t>Participaciones SEPTIEMBRE 2021</t>
  </si>
  <si>
    <t>CÁLCULO DE DISTRIBUCIÓN DE FONDOS DESCENTRALIZADOS SEPTIEMBRE 2021
CON GARANTIA A MUNICIPIOS NO METROPOLITANOS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</si>
</sst>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000000000%"/>
    <numFmt numFmtId="174" formatCode="0.000%"/>
    <numFmt numFmtId="175" formatCode="General_)"/>
    <numFmt numFmtId="176" formatCode="#,##0\ &quot;$&quot;;[Red]\-#,##0\ &quot;$&quot;"/>
    <numFmt numFmtId="177" formatCode="_-[$€-2]* #,##0.00_-;\-[$€-2]* #,##0.00_-;_-[$€-2]* &quot;-&quot;??_-"/>
    <numFmt numFmtId="178" formatCode="\U\ #,##0.00"/>
    <numFmt numFmtId="179" formatCode="_-* #,##0_-;\-* #,##0_-;_-* &quot;-&quot;??_-;_-@_-"/>
    <numFmt numFmtId="180" formatCode="#,##0.00000;\-#,##0.00000"/>
    <numFmt numFmtId="181" formatCode="###\ ###\ ###\ ##0"/>
    <numFmt numFmtId="182" formatCode="#,##0.000000;\-#,##0.00000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84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5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20" applyNumberFormat="0" applyAlignment="0" applyProtection="0"/>
    <xf numFmtId="0" fontId="26" fillId="17" borderId="21" applyNumberForma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20" applyNumberFormat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36" fillId="0" borderId="26" applyNumberFormat="0" applyFill="0" applyAlignment="0" applyProtection="0"/>
    <xf numFmtId="0" fontId="28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178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81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19" fillId="0" borderId="6" xfId="2" applyNumberFormat="1" applyFont="1" applyBorder="1" applyProtection="1">
      <protection hidden="1"/>
    </xf>
    <xf numFmtId="171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19" fillId="0" borderId="11" xfId="2" applyNumberFormat="1" applyFont="1" applyBorder="1" applyProtection="1">
      <protection hidden="1"/>
    </xf>
    <xf numFmtId="171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2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1" fontId="20" fillId="0" borderId="16" xfId="2" applyNumberFormat="1" applyFont="1" applyBorder="1" applyProtection="1">
      <protection hidden="1"/>
    </xf>
    <xf numFmtId="165" fontId="20" fillId="0" borderId="16" xfId="2" applyNumberFormat="1" applyFont="1" applyBorder="1" applyProtection="1">
      <protection hidden="1"/>
    </xf>
    <xf numFmtId="173" fontId="10" fillId="0" borderId="16" xfId="2" applyNumberFormat="1" applyFont="1" applyFill="1" applyBorder="1" applyProtection="1">
      <protection hidden="1"/>
    </xf>
    <xf numFmtId="171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2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4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4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19" fillId="0" borderId="30" xfId="2" applyNumberFormat="1" applyFont="1" applyBorder="1" applyProtection="1">
      <protection hidden="1"/>
    </xf>
    <xf numFmtId="171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2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0" fontId="43" fillId="24" borderId="46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7" xfId="0" applyFont="1" applyFill="1" applyBorder="1" applyAlignment="1" applyProtection="1">
      <alignment horizontal="center" vertical="center" wrapText="1"/>
    </xf>
    <xf numFmtId="0" fontId="45" fillId="26" borderId="46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1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6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1" fontId="46" fillId="27" borderId="0" xfId="0" applyNumberFormat="1" applyFont="1" applyFill="1" applyBorder="1" applyAlignment="1" applyProtection="1">
      <alignment horizontal="right" vertical="center" wrapText="1"/>
    </xf>
    <xf numFmtId="181" fontId="46" fillId="27" borderId="47" xfId="0" applyNumberFormat="1" applyFont="1" applyFill="1" applyBorder="1" applyAlignment="1" applyProtection="1">
      <alignment horizontal="right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1" fontId="46" fillId="26" borderId="0" xfId="0" applyNumberFormat="1" applyFont="1" applyFill="1" applyBorder="1" applyAlignment="1" applyProtection="1">
      <alignment horizontal="right" vertical="center" wrapText="1"/>
    </xf>
    <xf numFmtId="181" fontId="46" fillId="26" borderId="47" xfId="0" applyNumberFormat="1" applyFont="1" applyFill="1" applyBorder="1" applyAlignment="1" applyProtection="1">
      <alignment horizontal="right" vertical="center" wrapText="1"/>
    </xf>
    <xf numFmtId="0" fontId="46" fillId="27" borderId="48" xfId="0" applyFont="1" applyFill="1" applyBorder="1" applyAlignment="1" applyProtection="1">
      <alignment horizontal="left" vertical="center" wrapText="1"/>
    </xf>
    <xf numFmtId="0" fontId="46" fillId="27" borderId="49" xfId="0" applyFont="1" applyFill="1" applyBorder="1" applyAlignment="1" applyProtection="1">
      <alignment horizontal="left" vertical="center" wrapText="1"/>
    </xf>
    <xf numFmtId="181" fontId="46" fillId="27" borderId="49" xfId="0" applyNumberFormat="1" applyFont="1" applyFill="1" applyBorder="1" applyAlignment="1" applyProtection="1">
      <alignment horizontal="right" vertical="center" wrapText="1"/>
    </xf>
    <xf numFmtId="181" fontId="46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1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4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0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169" fontId="8" fillId="0" borderId="2" xfId="1" applyNumberFormat="1" applyFont="1" applyFill="1" applyBorder="1" applyAlignment="1">
      <alignment vertical="center" wrapText="1"/>
    </xf>
    <xf numFmtId="38" fontId="8" fillId="0" borderId="44" xfId="46" applyNumberFormat="1" applyFont="1" applyBorder="1" applyAlignment="1">
      <alignment horizontal="center" vertical="center" wrapText="1"/>
    </xf>
    <xf numFmtId="0" fontId="10" fillId="0" borderId="51" xfId="46" applyFont="1" applyBorder="1" applyAlignment="1">
      <alignment horizontal="center" vertical="center" wrapText="1"/>
    </xf>
    <xf numFmtId="38" fontId="10" fillId="0" borderId="52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54" xfId="83" applyFont="1" applyFill="1" applyBorder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  <xf numFmtId="0" fontId="47" fillId="28" borderId="55" xfId="83" applyFont="1" applyFill="1" applyBorder="1" applyAlignment="1">
      <alignment horizontal="center" vertical="center"/>
    </xf>
    <xf numFmtId="0" fontId="47" fillId="26" borderId="56" xfId="83" applyFont="1" applyFill="1" applyBorder="1" applyAlignment="1">
      <alignment horizontal="center" vertical="center" wrapText="1"/>
    </xf>
    <xf numFmtId="0" fontId="47" fillId="29" borderId="57" xfId="83" applyFont="1" applyFill="1" applyBorder="1" applyAlignment="1">
      <alignment horizontal="center" vertical="center" wrapText="1"/>
    </xf>
    <xf numFmtId="0" fontId="47" fillId="30" borderId="57" xfId="83" applyFont="1" applyFill="1" applyBorder="1" applyAlignment="1">
      <alignment horizontal="center" vertical="center" wrapText="1"/>
    </xf>
    <xf numFmtId="0" fontId="47" fillId="31" borderId="57" xfId="83" applyFont="1" applyFill="1" applyBorder="1" applyAlignment="1">
      <alignment horizontal="center" vertical="center" wrapText="1"/>
    </xf>
    <xf numFmtId="0" fontId="47" fillId="32" borderId="56" xfId="83" applyFont="1" applyFill="1" applyBorder="1" applyAlignment="1">
      <alignment horizontal="center" vertical="center" wrapText="1"/>
    </xf>
    <xf numFmtId="0" fontId="47" fillId="33" borderId="57" xfId="83" applyFont="1" applyFill="1" applyBorder="1" applyAlignment="1">
      <alignment horizontal="center" vertical="center" wrapText="1"/>
    </xf>
    <xf numFmtId="0" fontId="47" fillId="34" borderId="57" xfId="83" applyFont="1" applyFill="1" applyBorder="1" applyAlignment="1">
      <alignment horizontal="center" vertical="center" wrapText="1"/>
    </xf>
    <xf numFmtId="0" fontId="47" fillId="35" borderId="58" xfId="83" applyFont="1" applyFill="1" applyBorder="1" applyAlignment="1">
      <alignment horizontal="center" vertical="center" wrapText="1"/>
    </xf>
    <xf numFmtId="0" fontId="48" fillId="24" borderId="59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60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61" xfId="83" applyNumberFormat="1" applyFont="1" applyFill="1" applyBorder="1"/>
    <xf numFmtId="38" fontId="49" fillId="31" borderId="61" xfId="83" applyNumberFormat="1" applyFont="1" applyFill="1" applyBorder="1"/>
    <xf numFmtId="38" fontId="49" fillId="31" borderId="62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82" fontId="8" fillId="0" borderId="6" xfId="3" applyNumberFormat="1" applyFont="1" applyFill="1" applyBorder="1" applyAlignment="1" applyProtection="1">
      <protection hidden="1"/>
    </xf>
    <xf numFmtId="182" fontId="8" fillId="0" borderId="11" xfId="3" applyNumberFormat="1" applyFont="1" applyFill="1" applyBorder="1" applyAlignment="1" applyProtection="1">
      <protection hidden="1"/>
    </xf>
    <xf numFmtId="182" fontId="8" fillId="0" borderId="30" xfId="3" applyNumberFormat="1" applyFont="1" applyFill="1" applyBorder="1" applyAlignment="1" applyProtection="1">
      <protection hidden="1"/>
    </xf>
    <xf numFmtId="182" fontId="21" fillId="0" borderId="16" xfId="3" applyNumberFormat="1" applyFont="1" applyFill="1" applyBorder="1" applyAlignment="1" applyProtection="1">
      <protection hidden="1"/>
    </xf>
    <xf numFmtId="38" fontId="19" fillId="0" borderId="6" xfId="2" applyNumberFormat="1" applyFont="1" applyBorder="1" applyProtection="1">
      <protection hidden="1"/>
    </xf>
    <xf numFmtId="38" fontId="19" fillId="0" borderId="11" xfId="2" applyNumberFormat="1" applyFont="1" applyBorder="1" applyProtection="1">
      <protection hidden="1"/>
    </xf>
    <xf numFmtId="38" fontId="19" fillId="0" borderId="30" xfId="2" applyNumberFormat="1" applyFont="1" applyBorder="1" applyProtection="1">
      <protection hidden="1"/>
    </xf>
    <xf numFmtId="182" fontId="8" fillId="0" borderId="9" xfId="3" applyNumberFormat="1" applyFont="1" applyFill="1" applyBorder="1" applyAlignment="1" applyProtection="1">
      <protection hidden="1"/>
    </xf>
    <xf numFmtId="182" fontId="8" fillId="0" borderId="14" xfId="3" applyNumberFormat="1" applyFont="1" applyFill="1" applyBorder="1" applyAlignment="1" applyProtection="1">
      <protection hidden="1"/>
    </xf>
    <xf numFmtId="182" fontId="8" fillId="0" borderId="33" xfId="3" applyNumberFormat="1" applyFont="1" applyFill="1" applyBorder="1" applyAlignment="1" applyProtection="1">
      <protection hidden="1"/>
    </xf>
    <xf numFmtId="165" fontId="8" fillId="0" borderId="8" xfId="2" applyNumberFormat="1" applyFont="1" applyFill="1" applyBorder="1" applyProtection="1">
      <protection hidden="1"/>
    </xf>
    <xf numFmtId="165" fontId="8" fillId="0" borderId="13" xfId="2" applyNumberFormat="1" applyFont="1" applyFill="1" applyBorder="1" applyProtection="1">
      <protection hidden="1"/>
    </xf>
    <xf numFmtId="165" fontId="8" fillId="0" borderId="32" xfId="2" applyNumberFormat="1" applyFont="1" applyFill="1" applyBorder="1" applyProtection="1">
      <protection hidden="1"/>
    </xf>
    <xf numFmtId="165" fontId="10" fillId="0" borderId="18" xfId="2" applyNumberFormat="1" applyFont="1" applyFill="1" applyBorder="1" applyProtection="1">
      <protection hidden="1"/>
    </xf>
    <xf numFmtId="165" fontId="10" fillId="0" borderId="8" xfId="2" applyNumberFormat="1" applyFont="1" applyBorder="1" applyProtection="1">
      <protection hidden="1"/>
    </xf>
    <xf numFmtId="165" fontId="10" fillId="0" borderId="13" xfId="2" applyNumberFormat="1" applyFont="1" applyBorder="1" applyProtection="1">
      <protection hidden="1"/>
    </xf>
    <xf numFmtId="165" fontId="10" fillId="0" borderId="32" xfId="2" applyNumberFormat="1" applyFont="1" applyBorder="1" applyProtection="1">
      <protection hidden="1"/>
    </xf>
    <xf numFmtId="37" fontId="10" fillId="0" borderId="16" xfId="3" applyFont="1" applyFill="1" applyBorder="1" applyAlignment="1" applyProtection="1">
      <protection hidden="1"/>
    </xf>
    <xf numFmtId="182" fontId="10" fillId="0" borderId="19" xfId="3" applyNumberFormat="1" applyFont="1" applyFill="1" applyBorder="1" applyAlignment="1" applyProtection="1">
      <protection hidden="1"/>
    </xf>
    <xf numFmtId="38" fontId="10" fillId="0" borderId="44" xfId="46" applyNumberFormat="1" applyFont="1" applyBorder="1" applyAlignment="1">
      <alignment horizontal="center" vertical="center"/>
    </xf>
    <xf numFmtId="38" fontId="8" fillId="0" borderId="3" xfId="1" applyNumberFormat="1" applyFont="1" applyFill="1" applyBorder="1" applyAlignment="1">
      <alignment vertical="center" wrapText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179" fontId="40" fillId="24" borderId="0" xfId="40" applyNumberFormat="1" applyFont="1" applyFill="1" applyAlignment="1">
      <alignment horizontal="center" wrapText="1"/>
    </xf>
    <xf numFmtId="179" fontId="10" fillId="24" borderId="0" xfId="40" applyNumberFormat="1" applyFont="1" applyFill="1" applyAlignment="1">
      <alignment horizontal="center" vertical="center" wrapText="1"/>
    </xf>
    <xf numFmtId="179" fontId="10" fillId="24" borderId="0" xfId="40" applyNumberFormat="1" applyFont="1" applyFill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</cellXfs>
  <cellStyles count="8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SheetLayoutView="100" workbookViewId="0">
      <selection activeCell="C4" sqref="C4"/>
    </sheetView>
  </sheetViews>
  <sheetFormatPr baseColWidth="10" defaultColWidth="11.42578125" defaultRowHeight="12.75" x14ac:dyDescent="0.2"/>
  <cols>
    <col min="1" max="1" width="61.140625" style="94" customWidth="1"/>
    <col min="2" max="6" width="17.42578125" style="94" customWidth="1"/>
    <col min="7" max="7" width="17.140625" style="94" customWidth="1"/>
    <col min="8" max="8" width="12.28515625" style="94" customWidth="1"/>
    <col min="9" max="9" width="17.7109375" style="94" bestFit="1" customWidth="1"/>
    <col min="10" max="16384" width="11.42578125" style="94"/>
  </cols>
  <sheetData>
    <row r="1" spans="1:9" ht="27.75" customHeight="1" x14ac:dyDescent="0.2">
      <c r="A1" s="272" t="s">
        <v>279</v>
      </c>
      <c r="B1" s="272"/>
      <c r="C1" s="272"/>
      <c r="D1" s="272"/>
      <c r="E1" s="272"/>
      <c r="F1" s="272"/>
      <c r="G1" s="272"/>
      <c r="H1" s="272"/>
      <c r="I1" s="272"/>
    </row>
    <row r="3" spans="1:9" ht="39" thickBot="1" x14ac:dyDescent="0.25">
      <c r="A3" s="99" t="s">
        <v>115</v>
      </c>
      <c r="B3" s="213" t="s">
        <v>114</v>
      </c>
      <c r="C3" s="99" t="s">
        <v>278</v>
      </c>
      <c r="D3" s="99" t="s">
        <v>125</v>
      </c>
      <c r="E3" s="99" t="s">
        <v>129</v>
      </c>
      <c r="F3" s="99" t="s">
        <v>130</v>
      </c>
      <c r="G3" s="100" t="s">
        <v>126</v>
      </c>
      <c r="H3" s="99" t="s">
        <v>119</v>
      </c>
      <c r="I3" s="99" t="s">
        <v>120</v>
      </c>
    </row>
    <row r="4" spans="1:9" ht="25.5" customHeight="1" thickBot="1" x14ac:dyDescent="0.25">
      <c r="A4" s="101" t="s">
        <v>121</v>
      </c>
      <c r="B4" s="211">
        <v>2453504010.0843134</v>
      </c>
      <c r="C4" s="271">
        <v>-13897897.5</v>
      </c>
      <c r="D4" s="212">
        <f>B4+C4</f>
        <v>2439606112.5843134</v>
      </c>
      <c r="E4" s="117">
        <v>20</v>
      </c>
      <c r="F4" s="117">
        <f t="shared" ref="F4:F12" si="0">+E4/100*D4</f>
        <v>487921222.51686269</v>
      </c>
      <c r="G4" s="118">
        <f t="shared" ref="G4:G12" si="1">+D4-F4</f>
        <v>1951684890.0674508</v>
      </c>
    </row>
    <row r="5" spans="1:9" ht="25.5" customHeight="1" thickBot="1" x14ac:dyDescent="0.25">
      <c r="A5" s="123" t="s">
        <v>206</v>
      </c>
      <c r="B5" s="211">
        <v>64528294.793633811</v>
      </c>
      <c r="C5" s="271"/>
      <c r="D5" s="212">
        <f t="shared" ref="D5:D12" si="2">B5</f>
        <v>64528294.793633811</v>
      </c>
      <c r="E5" s="117">
        <v>100</v>
      </c>
      <c r="F5" s="117">
        <f t="shared" si="0"/>
        <v>64528294.793633811</v>
      </c>
      <c r="G5" s="118">
        <f t="shared" si="1"/>
        <v>0</v>
      </c>
    </row>
    <row r="6" spans="1:9" ht="25.5" customHeight="1" thickBot="1" x14ac:dyDescent="0.25">
      <c r="A6" s="123" t="s">
        <v>207</v>
      </c>
      <c r="B6" s="211">
        <v>15383386.399389112</v>
      </c>
      <c r="C6" s="271"/>
      <c r="D6" s="212">
        <f t="shared" si="2"/>
        <v>15383386.399389112</v>
      </c>
      <c r="E6" s="117">
        <v>100</v>
      </c>
      <c r="F6" s="117">
        <f t="shared" si="0"/>
        <v>15383386.399389112</v>
      </c>
      <c r="G6" s="118">
        <f t="shared" si="1"/>
        <v>0</v>
      </c>
    </row>
    <row r="7" spans="1:9" ht="25.5" customHeight="1" thickBot="1" x14ac:dyDescent="0.25">
      <c r="A7" s="101" t="s">
        <v>122</v>
      </c>
      <c r="B7" s="211">
        <v>96810227.166622013</v>
      </c>
      <c r="C7" s="271"/>
      <c r="D7" s="212">
        <f t="shared" si="2"/>
        <v>96810227.166622013</v>
      </c>
      <c r="E7" s="117">
        <v>20</v>
      </c>
      <c r="F7" s="117">
        <f t="shared" si="0"/>
        <v>19362045.433324404</v>
      </c>
      <c r="G7" s="118">
        <f t="shared" si="1"/>
        <v>77448181.733297616</v>
      </c>
    </row>
    <row r="8" spans="1:9" ht="25.5" customHeight="1" thickBot="1" x14ac:dyDescent="0.25">
      <c r="A8" s="101" t="s">
        <v>123</v>
      </c>
      <c r="B8" s="211">
        <v>75298111</v>
      </c>
      <c r="C8" s="271"/>
      <c r="D8" s="212">
        <f t="shared" si="2"/>
        <v>75298111</v>
      </c>
      <c r="E8" s="117">
        <v>20</v>
      </c>
      <c r="F8" s="117">
        <f t="shared" si="0"/>
        <v>15059622.200000001</v>
      </c>
      <c r="G8" s="118">
        <f t="shared" si="1"/>
        <v>60238488.799999997</v>
      </c>
    </row>
    <row r="9" spans="1:9" ht="25.5" customHeight="1" thickBot="1" x14ac:dyDescent="0.25">
      <c r="A9" s="101" t="s">
        <v>208</v>
      </c>
      <c r="B9" s="211">
        <v>72739543</v>
      </c>
      <c r="C9" s="271"/>
      <c r="D9" s="212">
        <f t="shared" si="2"/>
        <v>72739543</v>
      </c>
      <c r="E9" s="117">
        <v>20</v>
      </c>
      <c r="F9" s="117">
        <f t="shared" si="0"/>
        <v>14547908.600000001</v>
      </c>
      <c r="G9" s="118">
        <f t="shared" si="1"/>
        <v>58191634.399999999</v>
      </c>
    </row>
    <row r="10" spans="1:9" ht="25.5" customHeight="1" thickBot="1" x14ac:dyDescent="0.25">
      <c r="A10" s="101" t="s">
        <v>134</v>
      </c>
      <c r="B10" s="211">
        <v>16345374</v>
      </c>
      <c r="C10" s="271"/>
      <c r="D10" s="212">
        <f t="shared" si="2"/>
        <v>16345374</v>
      </c>
      <c r="E10" s="117">
        <v>20</v>
      </c>
      <c r="F10" s="117">
        <f t="shared" si="0"/>
        <v>3269074.8000000003</v>
      </c>
      <c r="G10" s="118">
        <f t="shared" si="1"/>
        <v>13076299.199999999</v>
      </c>
    </row>
    <row r="11" spans="1:9" ht="25.5" customHeight="1" thickBot="1" x14ac:dyDescent="0.25">
      <c r="A11" s="101" t="s">
        <v>124</v>
      </c>
      <c r="B11" s="211">
        <v>72029267</v>
      </c>
      <c r="C11" s="271"/>
      <c r="D11" s="212">
        <f t="shared" si="2"/>
        <v>72029267</v>
      </c>
      <c r="E11" s="117">
        <v>20</v>
      </c>
      <c r="F11" s="117">
        <f t="shared" si="0"/>
        <v>14405853.4</v>
      </c>
      <c r="G11" s="118">
        <f t="shared" si="1"/>
        <v>57623413.600000001</v>
      </c>
    </row>
    <row r="12" spans="1:9" ht="25.5" customHeight="1" thickBot="1" x14ac:dyDescent="0.25">
      <c r="A12" s="101" t="s">
        <v>139</v>
      </c>
      <c r="B12" s="211">
        <v>51469783</v>
      </c>
      <c r="C12" s="271"/>
      <c r="D12" s="212">
        <f t="shared" si="2"/>
        <v>51469783</v>
      </c>
      <c r="E12" s="117">
        <v>20</v>
      </c>
      <c r="F12" s="117">
        <f t="shared" si="0"/>
        <v>10293956.600000001</v>
      </c>
      <c r="G12" s="118">
        <f t="shared" si="1"/>
        <v>41175826.399999999</v>
      </c>
    </row>
    <row r="13" spans="1:9" ht="25.5" customHeight="1" x14ac:dyDescent="0.2">
      <c r="A13" s="102" t="s">
        <v>125</v>
      </c>
      <c r="B13" s="214">
        <f>SUM(B4:B12)</f>
        <v>2918107996.4439588</v>
      </c>
      <c r="C13" s="214">
        <f>SUM(C4:C12)</f>
        <v>-13897897.5</v>
      </c>
      <c r="D13" s="270">
        <f>SUM(D4:D12)</f>
        <v>2904210098.9439588</v>
      </c>
      <c r="E13" s="119"/>
      <c r="F13" s="119">
        <f>SUM(F4:F12)</f>
        <v>644771364.74321008</v>
      </c>
      <c r="G13" s="120">
        <f>SUM(G4:G12)</f>
        <v>2259438734.200748</v>
      </c>
      <c r="H13" s="103">
        <v>1.2800000000000001E-2</v>
      </c>
      <c r="I13" s="104">
        <f>+G13*H13</f>
        <v>28920815.797769576</v>
      </c>
    </row>
    <row r="14" spans="1:9" x14ac:dyDescent="0.2">
      <c r="A14" s="95"/>
      <c r="B14" s="107" t="s">
        <v>132</v>
      </c>
      <c r="C14" s="107"/>
      <c r="D14" s="107"/>
      <c r="E14" s="105" t="s">
        <v>132</v>
      </c>
      <c r="F14" s="96"/>
      <c r="G14" s="106" t="s">
        <v>132</v>
      </c>
      <c r="H14" s="108" t="s">
        <v>132</v>
      </c>
      <c r="I14" s="106" t="s">
        <v>132</v>
      </c>
    </row>
    <row r="15" spans="1:9" x14ac:dyDescent="0.2">
      <c r="A15" s="97" t="s">
        <v>116</v>
      </c>
    </row>
    <row r="16" spans="1:9" x14ac:dyDescent="0.2">
      <c r="B16" s="109"/>
      <c r="C16" s="111"/>
      <c r="D16" s="111"/>
      <c r="E16" s="110" t="s">
        <v>140</v>
      </c>
      <c r="F16" s="111"/>
      <c r="G16" s="112">
        <v>367143657.16480011</v>
      </c>
      <c r="H16" s="113">
        <v>12</v>
      </c>
      <c r="I16" s="114">
        <f>+G16/H16</f>
        <v>30595304.763733342</v>
      </c>
    </row>
    <row r="18" spans="7:9" x14ac:dyDescent="0.2">
      <c r="G18" s="121" t="s">
        <v>133</v>
      </c>
      <c r="I18" s="122">
        <f>+DISTRIBUCIÓN!B66</f>
        <v>4453670.0760919303</v>
      </c>
    </row>
    <row r="21" spans="7:9" x14ac:dyDescent="0.2">
      <c r="G21" s="273"/>
      <c r="H21" s="273"/>
      <c r="I21" s="115">
        <f>+I13+I18</f>
        <v>33374485.873861507</v>
      </c>
    </row>
    <row r="22" spans="7:9" x14ac:dyDescent="0.2">
      <c r="G22" s="273"/>
      <c r="H22" s="273"/>
      <c r="I22" s="116"/>
    </row>
    <row r="23" spans="7:9" x14ac:dyDescent="0.2">
      <c r="G23" s="273"/>
      <c r="H23" s="273"/>
      <c r="I23" s="116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D5" activePane="bottomRight" state="frozen"/>
      <selection activeCell="A4" sqref="A4"/>
      <selection pane="topRight" activeCell="B4" sqref="B4"/>
      <selection pane="bottomLeft" activeCell="A5" sqref="A5"/>
      <selection pane="bottomRight" activeCell="AN5" sqref="AN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70" customWidth="1"/>
    <col min="5" max="5" width="12.28515625" style="2" customWidth="1"/>
    <col min="6" max="6" width="15.5703125" style="2" customWidth="1"/>
    <col min="7" max="7" width="12" style="70" customWidth="1"/>
    <col min="8" max="8" width="17.7109375" style="71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70" customWidth="1"/>
    <col min="28" max="28" width="18.42578125" style="2" bestFit="1" customWidth="1"/>
    <col min="29" max="29" width="16.85546875" style="2" bestFit="1" customWidth="1"/>
    <col min="30" max="30" width="13.85546875" style="70" customWidth="1"/>
    <col min="31" max="31" width="15.140625" style="70" customWidth="1"/>
    <col min="32" max="32" width="17.5703125" style="71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75" t="s">
        <v>0</v>
      </c>
      <c r="C3" s="275"/>
      <c r="D3" s="275"/>
      <c r="E3" s="275"/>
      <c r="F3" s="275"/>
      <c r="G3" s="275"/>
      <c r="H3" s="275"/>
      <c r="I3" s="275" t="s">
        <v>1</v>
      </c>
      <c r="J3" s="275"/>
      <c r="K3" s="275"/>
      <c r="L3" s="275"/>
      <c r="M3" s="275"/>
      <c r="N3" s="275"/>
      <c r="O3" s="275" t="s">
        <v>1</v>
      </c>
      <c r="P3" s="275"/>
      <c r="Q3" s="275"/>
      <c r="R3" s="275"/>
      <c r="S3" s="275"/>
      <c r="T3" s="275"/>
      <c r="U3" s="4"/>
      <c r="V3" s="275" t="s">
        <v>1</v>
      </c>
      <c r="W3" s="275"/>
      <c r="X3" s="275"/>
      <c r="Y3" s="275"/>
      <c r="Z3" s="275"/>
      <c r="AA3" s="275"/>
      <c r="AB3" s="274" t="s">
        <v>1</v>
      </c>
      <c r="AC3" s="274"/>
      <c r="AD3" s="274"/>
      <c r="AE3" s="274"/>
      <c r="AF3" s="274"/>
      <c r="AG3" s="274" t="s">
        <v>2</v>
      </c>
      <c r="AH3" s="274"/>
      <c r="AI3" s="274"/>
      <c r="AJ3" s="274"/>
      <c r="AK3" s="274"/>
      <c r="AM3" s="274"/>
      <c r="AN3" s="274"/>
      <c r="AO3" s="274"/>
      <c r="AP3" s="274"/>
      <c r="AQ3" s="274"/>
    </row>
    <row r="4" spans="1:43" ht="64.5" thickBot="1" x14ac:dyDescent="0.25">
      <c r="A4" s="6" t="s">
        <v>3</v>
      </c>
      <c r="B4" s="6" t="s">
        <v>141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209</v>
      </c>
      <c r="K4" s="6" t="s">
        <v>270</v>
      </c>
      <c r="L4" s="6" t="s">
        <v>271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272</v>
      </c>
      <c r="R4" s="6" t="s">
        <v>13</v>
      </c>
      <c r="S4" s="6" t="s">
        <v>273</v>
      </c>
      <c r="T4" s="6" t="s">
        <v>274</v>
      </c>
      <c r="U4" s="6" t="s">
        <v>275</v>
      </c>
      <c r="V4" s="6" t="s">
        <v>9</v>
      </c>
      <c r="W4" s="6" t="s">
        <v>14</v>
      </c>
      <c r="X4" s="6" t="s">
        <v>15</v>
      </c>
      <c r="Y4" s="6" t="s">
        <v>16</v>
      </c>
      <c r="Z4" s="6" t="s">
        <v>276</v>
      </c>
      <c r="AA4" s="8">
        <v>0.85</v>
      </c>
      <c r="AB4" s="6" t="s">
        <v>277</v>
      </c>
      <c r="AC4" s="10" t="s">
        <v>17</v>
      </c>
      <c r="AD4" s="11" t="s">
        <v>18</v>
      </c>
      <c r="AE4" s="8">
        <v>0.15</v>
      </c>
      <c r="AF4" s="9" t="s">
        <v>19</v>
      </c>
      <c r="AG4" s="7" t="s">
        <v>204</v>
      </c>
      <c r="AH4" s="6" t="s">
        <v>205</v>
      </c>
      <c r="AI4" s="7" t="s">
        <v>20</v>
      </c>
      <c r="AJ4" s="10" t="s">
        <v>21</v>
      </c>
      <c r="AK4" s="12" t="s">
        <v>22</v>
      </c>
      <c r="AM4" s="13" t="s">
        <v>23</v>
      </c>
      <c r="AN4" s="13" t="s">
        <v>24</v>
      </c>
      <c r="AO4" s="13" t="s">
        <v>25</v>
      </c>
      <c r="AP4" s="13" t="s">
        <v>26</v>
      </c>
      <c r="AQ4" s="13" t="s">
        <v>27</v>
      </c>
    </row>
    <row r="5" spans="1:43" x14ac:dyDescent="0.2">
      <c r="A5" s="182"/>
      <c r="B5" s="182"/>
      <c r="C5" s="183"/>
      <c r="D5" s="184"/>
      <c r="E5" s="185"/>
      <c r="F5" s="183"/>
      <c r="G5" s="184"/>
      <c r="H5" s="186"/>
      <c r="I5" s="185"/>
      <c r="J5" s="185"/>
      <c r="K5" s="185"/>
      <c r="L5" s="185"/>
      <c r="M5" s="185"/>
      <c r="N5" s="185"/>
      <c r="O5" s="185"/>
      <c r="P5" s="185"/>
      <c r="Q5" s="182"/>
      <c r="R5" s="185"/>
      <c r="S5" s="185"/>
      <c r="T5" s="185"/>
      <c r="U5" s="185"/>
      <c r="V5" s="185"/>
      <c r="W5" s="185"/>
      <c r="X5" s="185"/>
      <c r="Y5" s="185"/>
      <c r="Z5" s="182"/>
      <c r="AA5" s="184"/>
      <c r="AB5" s="182"/>
      <c r="AC5" s="187"/>
      <c r="AD5" s="188"/>
      <c r="AE5" s="184"/>
      <c r="AF5" s="186"/>
      <c r="AG5" s="183" t="s">
        <v>28</v>
      </c>
      <c r="AH5" s="182" t="s">
        <v>28</v>
      </c>
      <c r="AI5" s="183"/>
      <c r="AJ5" s="187"/>
      <c r="AK5" s="189"/>
      <c r="AL5" s="190"/>
      <c r="AM5" s="191" t="s">
        <v>28</v>
      </c>
      <c r="AN5" s="191" t="s">
        <v>28</v>
      </c>
      <c r="AO5" s="191" t="s">
        <v>28</v>
      </c>
      <c r="AP5" s="191" t="s">
        <v>28</v>
      </c>
      <c r="AQ5" s="191"/>
    </row>
    <row r="6" spans="1:43" s="14" customFormat="1" ht="22.5" x14ac:dyDescent="0.2">
      <c r="A6" s="192"/>
      <c r="B6" s="192" t="s">
        <v>29</v>
      </c>
      <c r="C6" s="193" t="s">
        <v>30</v>
      </c>
      <c r="D6" s="194" t="s">
        <v>31</v>
      </c>
      <c r="E6" s="195" t="s">
        <v>32</v>
      </c>
      <c r="F6" s="193" t="s">
        <v>33</v>
      </c>
      <c r="G6" s="194" t="s">
        <v>34</v>
      </c>
      <c r="H6" s="196" t="s">
        <v>35</v>
      </c>
      <c r="I6" s="195" t="s">
        <v>36</v>
      </c>
      <c r="J6" s="195" t="s">
        <v>37</v>
      </c>
      <c r="K6" s="195" t="s">
        <v>38</v>
      </c>
      <c r="L6" s="195" t="s">
        <v>39</v>
      </c>
      <c r="M6" s="195" t="s">
        <v>40</v>
      </c>
      <c r="N6" s="195" t="s">
        <v>41</v>
      </c>
      <c r="O6" s="195" t="s">
        <v>42</v>
      </c>
      <c r="P6" s="195" t="s">
        <v>43</v>
      </c>
      <c r="Q6" s="192" t="s">
        <v>44</v>
      </c>
      <c r="R6" s="195" t="s">
        <v>36</v>
      </c>
      <c r="S6" s="195" t="s">
        <v>37</v>
      </c>
      <c r="T6" s="195" t="s">
        <v>38</v>
      </c>
      <c r="U6" s="195" t="s">
        <v>39</v>
      </c>
      <c r="V6" s="195" t="s">
        <v>40</v>
      </c>
      <c r="W6" s="195" t="s">
        <v>41</v>
      </c>
      <c r="X6" s="195" t="s">
        <v>42</v>
      </c>
      <c r="Y6" s="195" t="s">
        <v>43</v>
      </c>
      <c r="Z6" s="193" t="s">
        <v>45</v>
      </c>
      <c r="AA6" s="194" t="s">
        <v>46</v>
      </c>
      <c r="AB6" s="193" t="s">
        <v>47</v>
      </c>
      <c r="AC6" s="193" t="s">
        <v>48</v>
      </c>
      <c r="AD6" s="194" t="s">
        <v>49</v>
      </c>
      <c r="AE6" s="194" t="s">
        <v>50</v>
      </c>
      <c r="AF6" s="197" t="s">
        <v>51</v>
      </c>
      <c r="AG6" s="198" t="s">
        <v>52</v>
      </c>
      <c r="AH6" s="193" t="s">
        <v>53</v>
      </c>
      <c r="AI6" s="193" t="s">
        <v>54</v>
      </c>
      <c r="AJ6" s="193" t="s">
        <v>55</v>
      </c>
      <c r="AK6" s="199" t="s">
        <v>56</v>
      </c>
      <c r="AL6" s="200"/>
      <c r="AM6" s="195">
        <f>+AP6*0.25</f>
        <v>1984524581.1500001</v>
      </c>
      <c r="AN6" s="195">
        <f>+AP6*0.25</f>
        <v>1984524581.1500001</v>
      </c>
      <c r="AO6" s="195">
        <f>+AP6*0.5</f>
        <v>3969049162.3000002</v>
      </c>
      <c r="AP6" s="195">
        <v>7938098324.6000004</v>
      </c>
      <c r="AQ6" s="200"/>
    </row>
    <row r="7" spans="1:43" s="15" customFormat="1" ht="23.25" customHeight="1" x14ac:dyDescent="0.2">
      <c r="A7" s="201"/>
      <c r="B7" s="201"/>
      <c r="C7" s="202"/>
      <c r="D7" s="203"/>
      <c r="E7" s="202"/>
      <c r="F7" s="202"/>
      <c r="G7" s="203"/>
      <c r="H7" s="204"/>
      <c r="I7" s="195"/>
      <c r="J7" s="195"/>
      <c r="K7" s="195"/>
      <c r="L7" s="195"/>
      <c r="M7" s="195"/>
      <c r="N7" s="195"/>
      <c r="O7" s="195"/>
      <c r="P7" s="195"/>
      <c r="Q7" s="201"/>
      <c r="R7" s="195"/>
      <c r="S7" s="195"/>
      <c r="T7" s="195"/>
      <c r="U7" s="195"/>
      <c r="V7" s="195"/>
      <c r="W7" s="195"/>
      <c r="X7" s="195"/>
      <c r="Y7" s="195"/>
      <c r="Z7" s="202"/>
      <c r="AA7" s="205"/>
      <c r="AB7" s="202"/>
      <c r="AC7" s="202"/>
      <c r="AD7" s="203"/>
      <c r="AE7" s="203"/>
      <c r="AF7" s="204"/>
      <c r="AG7" s="202"/>
      <c r="AH7" s="202"/>
      <c r="AI7" s="202"/>
      <c r="AJ7" s="202"/>
      <c r="AK7" s="206"/>
      <c r="AL7" s="202"/>
      <c r="AM7" s="195" t="s">
        <v>57</v>
      </c>
      <c r="AN7" s="195" t="s">
        <v>58</v>
      </c>
      <c r="AO7" s="195" t="s">
        <v>59</v>
      </c>
      <c r="AP7" s="207" t="s">
        <v>60</v>
      </c>
      <c r="AQ7" s="207" t="s">
        <v>61</v>
      </c>
    </row>
    <row r="8" spans="1:43" ht="13.5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</row>
    <row r="9" spans="1:43" ht="13.5" thickTop="1" x14ac:dyDescent="0.2">
      <c r="A9" s="16" t="s">
        <v>67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f>+INEGI!C9</f>
        <v>3826</v>
      </c>
      <c r="K9" s="25">
        <f>+INEGI!D9</f>
        <v>1071</v>
      </c>
      <c r="L9" s="25">
        <f>+INEGI!E9</f>
        <v>267</v>
      </c>
      <c r="M9" s="251">
        <f t="shared" ref="M9:M20" si="5">+I9/I$63*0.25</f>
        <v>1.6123561732914474E-2</v>
      </c>
      <c r="N9" s="251">
        <f t="shared" ref="N9:N20" si="6">+J9/J$63*0.25</f>
        <v>1.3059446765517053E-2</v>
      </c>
      <c r="O9" s="251">
        <f t="shared" ref="O9:O20" si="7">+K9/K$63*0.25</f>
        <v>2.1747782579031156E-3</v>
      </c>
      <c r="P9" s="251">
        <f t="shared" ref="P9:P20" si="8">+L9/L$63*0.25</f>
        <v>4.8630336587498178E-3</v>
      </c>
      <c r="Q9" s="26">
        <f t="shared" ref="Q9:Q20" si="9">SUM(M9:P9)</f>
        <v>3.6220820415084468E-2</v>
      </c>
      <c r="R9" s="255">
        <v>34239.000000084088</v>
      </c>
      <c r="S9" s="255">
        <f>+INEGI!G9</f>
        <v>3599</v>
      </c>
      <c r="T9" s="255">
        <f>+INEGI!H9</f>
        <v>155</v>
      </c>
      <c r="U9" s="255">
        <f>+INEGI!I9</f>
        <v>93</v>
      </c>
      <c r="V9" s="258">
        <f t="shared" ref="V9:V20" si="10">+R9/R$63*0.25</f>
        <v>2.6927783615579605E-2</v>
      </c>
      <c r="W9" s="258">
        <f t="shared" ref="W9:W20" si="11">+S9/S$63*0.25</f>
        <v>1.4062988433885589E-2</v>
      </c>
      <c r="X9" s="258">
        <f t="shared" ref="X9:X20" si="12">+T9/T$63*0.25</f>
        <v>7.7404019016419638E-4</v>
      </c>
      <c r="Y9" s="258">
        <f t="shared" ref="Y9:Y20" si="13">+U9/U$63*0.25</f>
        <v>3.6957558416785886E-3</v>
      </c>
      <c r="Z9" s="27">
        <f t="shared" ref="Z9:Z20" si="14">SUM(V9:Y9)</f>
        <v>4.5460568081307974E-2</v>
      </c>
      <c r="AA9" s="28">
        <f t="shared" ref="AA9:AA20" si="15">+Z9*AA$4</f>
        <v>3.864148286911178E-2</v>
      </c>
      <c r="AB9" s="27">
        <f t="shared" ref="AB9:AB20" si="16">+(Z9-Q9)/Q9</f>
        <v>0.25509493049405185</v>
      </c>
      <c r="AC9" s="27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61">
        <f t="shared" ref="AF9:AF20" si="20">+AE9+AA9</f>
        <v>3.864148286911178E-2</v>
      </c>
      <c r="AG9" s="20">
        <v>679461530</v>
      </c>
      <c r="AH9" s="20">
        <v>299493654.98000002</v>
      </c>
      <c r="AI9" s="29">
        <f t="shared" ref="AI9:AI20" si="21">+AH9/AG9</f>
        <v>0.44078088568163676</v>
      </c>
      <c r="AJ9" s="30">
        <f t="shared" ref="AJ9:AJ20" si="22">+AI9*AH9</f>
        <v>132011078.49811494</v>
      </c>
      <c r="AK9" s="261">
        <f t="shared" ref="AK9:AK20" si="23">+AJ9/AJ$63</f>
        <v>8.2898048343445538E-2</v>
      </c>
      <c r="AM9" s="31">
        <f t="shared" ref="AM9:AM20" si="24">+H9*AM$6</f>
        <v>192539884.04484603</v>
      </c>
      <c r="AN9" s="32">
        <f t="shared" ref="AN9:AN20" si="25">+AF9*AN$6</f>
        <v>76684972.605838954</v>
      </c>
      <c r="AO9" s="32">
        <f t="shared" ref="AO9:AO20" si="26">+AK9*AO$6</f>
        <v>329026429.33385742</v>
      </c>
      <c r="AP9" s="32">
        <f t="shared" ref="AP9:AP20" si="27">SUM(AM9:AO9)</f>
        <v>598251285.98454237</v>
      </c>
      <c r="AQ9" s="265">
        <f>+AP9/AP$21</f>
        <v>9.5665947189980546E-2</v>
      </c>
    </row>
    <row r="10" spans="1:43" x14ac:dyDescent="0.2">
      <c r="A10" s="33" t="s">
        <v>70</v>
      </c>
      <c r="B10" s="34">
        <f>+'CENSO POB 2020'!C12</f>
        <v>122337</v>
      </c>
      <c r="C10" s="35">
        <f t="shared" si="0"/>
        <v>2.1149317427679282E-2</v>
      </c>
      <c r="D10" s="36">
        <f t="shared" si="1"/>
        <v>1.7976919813527389E-2</v>
      </c>
      <c r="E10" s="37">
        <v>1140.97</v>
      </c>
      <c r="F10" s="38">
        <f t="shared" si="2"/>
        <v>1.7766544887631817E-2</v>
      </c>
      <c r="G10" s="39">
        <f t="shared" si="3"/>
        <v>2.6649817331447726E-3</v>
      </c>
      <c r="H10" s="40">
        <f t="shared" si="4"/>
        <v>2.0641901546672163E-2</v>
      </c>
      <c r="I10" s="41">
        <v>6662</v>
      </c>
      <c r="J10" s="42">
        <f>+INEGI!C12</f>
        <v>1587</v>
      </c>
      <c r="K10" s="42">
        <f>+INEGI!D12</f>
        <v>3489</v>
      </c>
      <c r="L10" s="42">
        <f>+INEGI!E12</f>
        <v>461</v>
      </c>
      <c r="M10" s="252">
        <f t="shared" si="5"/>
        <v>3.895806189782251E-3</v>
      </c>
      <c r="N10" s="252">
        <f t="shared" si="6"/>
        <v>5.4169738674531009E-3</v>
      </c>
      <c r="O10" s="252">
        <f t="shared" si="7"/>
        <v>7.0847818317684138E-3</v>
      </c>
      <c r="P10" s="252">
        <f t="shared" si="8"/>
        <v>8.3964738452571765E-3</v>
      </c>
      <c r="Q10" s="43">
        <f t="shared" si="9"/>
        <v>2.4794035734260943E-2</v>
      </c>
      <c r="R10" s="256">
        <v>5056.9999999440479</v>
      </c>
      <c r="S10" s="256">
        <f>+INEGI!G12</f>
        <v>1578</v>
      </c>
      <c r="T10" s="256">
        <f>+INEGI!H12</f>
        <v>861</v>
      </c>
      <c r="U10" s="256">
        <f>+INEGI!I12</f>
        <v>132</v>
      </c>
      <c r="V10" s="259">
        <f t="shared" si="10"/>
        <v>3.9771547575029927E-3</v>
      </c>
      <c r="W10" s="259">
        <f t="shared" si="11"/>
        <v>6.1659893716786499E-3</v>
      </c>
      <c r="X10" s="259">
        <f t="shared" si="12"/>
        <v>4.2996684111701487E-3</v>
      </c>
      <c r="Y10" s="259">
        <f t="shared" si="13"/>
        <v>5.2455889365760613E-3</v>
      </c>
      <c r="Z10" s="44">
        <f t="shared" si="14"/>
        <v>1.9688401476927853E-2</v>
      </c>
      <c r="AA10" s="45">
        <f t="shared" si="15"/>
        <v>1.6735141255388674E-2</v>
      </c>
      <c r="AB10" s="44">
        <f t="shared" si="16"/>
        <v>-0.20592187218146227</v>
      </c>
      <c r="AC10" s="44">
        <f t="shared" si="17"/>
        <v>-0.20592187218146227</v>
      </c>
      <c r="AD10" s="36">
        <f t="shared" si="18"/>
        <v>2.6118787105111889E-2</v>
      </c>
      <c r="AE10" s="36">
        <f t="shared" si="19"/>
        <v>3.9178180657667835E-3</v>
      </c>
      <c r="AF10" s="262">
        <f t="shared" si="20"/>
        <v>2.0652959321155458E-2</v>
      </c>
      <c r="AG10" s="37">
        <v>96076042</v>
      </c>
      <c r="AH10" s="37">
        <v>27527682</v>
      </c>
      <c r="AI10" s="46">
        <f t="shared" si="21"/>
        <v>0.28651973402484671</v>
      </c>
      <c r="AJ10" s="47">
        <f t="shared" si="22"/>
        <v>7887224.1249605604</v>
      </c>
      <c r="AK10" s="262">
        <f t="shared" si="23"/>
        <v>4.9528834567919003E-3</v>
      </c>
      <c r="AM10" s="48">
        <f t="shared" si="24"/>
        <v>40964361.021049112</v>
      </c>
      <c r="AN10" s="49">
        <f t="shared" si="25"/>
        <v>40986305.446324028</v>
      </c>
      <c r="AO10" s="49">
        <f t="shared" si="26"/>
        <v>19658237.93514942</v>
      </c>
      <c r="AP10" s="49">
        <f t="shared" si="27"/>
        <v>101608904.40252255</v>
      </c>
      <c r="AQ10" s="266">
        <f t="shared" ref="AQ10:AQ20" si="28">+AP10/AP$21</f>
        <v>1.6248209256427178E-2</v>
      </c>
    </row>
    <row r="11" spans="1:43" x14ac:dyDescent="0.2">
      <c r="A11" s="33" t="s">
        <v>79</v>
      </c>
      <c r="B11" s="34">
        <f>+'CENSO POB 2020'!C21</f>
        <v>397205</v>
      </c>
      <c r="C11" s="35">
        <f t="shared" si="0"/>
        <v>6.8667816186937305E-2</v>
      </c>
      <c r="D11" s="36">
        <f t="shared" si="1"/>
        <v>5.8367643758896706E-2</v>
      </c>
      <c r="E11" s="37">
        <v>1040.01</v>
      </c>
      <c r="F11" s="38">
        <f t="shared" si="2"/>
        <v>1.6194452394529189E-2</v>
      </c>
      <c r="G11" s="39">
        <f t="shared" si="3"/>
        <v>2.4291678591793781E-3</v>
      </c>
      <c r="H11" s="40">
        <f t="shared" si="4"/>
        <v>6.0796811618076083E-2</v>
      </c>
      <c r="I11" s="41">
        <v>3671</v>
      </c>
      <c r="J11" s="42">
        <f>+INEGI!C21</f>
        <v>1809</v>
      </c>
      <c r="K11" s="42">
        <f>+INEGI!D21</f>
        <v>2369</v>
      </c>
      <c r="L11" s="42">
        <f>+INEGI!E21</f>
        <v>783</v>
      </c>
      <c r="M11" s="252">
        <f t="shared" si="5"/>
        <v>2.1467283882753894E-3</v>
      </c>
      <c r="N11" s="252">
        <f t="shared" si="6"/>
        <v>6.1747358073236669E-3</v>
      </c>
      <c r="O11" s="252">
        <f t="shared" si="7"/>
        <v>4.8105039150069849E-3</v>
      </c>
      <c r="P11" s="252">
        <f t="shared" si="8"/>
        <v>1.4261256010491039E-2</v>
      </c>
      <c r="Q11" s="43">
        <f t="shared" si="9"/>
        <v>2.7393224121097081E-2</v>
      </c>
      <c r="R11" s="256">
        <v>8688.9999999445354</v>
      </c>
      <c r="S11" s="256">
        <f>+INEGI!G21</f>
        <v>2884</v>
      </c>
      <c r="T11" s="256">
        <f>+INEGI!H21</f>
        <v>626</v>
      </c>
      <c r="U11" s="256">
        <f>+INEGI!I21</f>
        <v>329</v>
      </c>
      <c r="V11" s="259">
        <f t="shared" si="10"/>
        <v>6.8335965370981341E-3</v>
      </c>
      <c r="W11" s="259">
        <f t="shared" si="11"/>
        <v>1.1269146608315099E-2</v>
      </c>
      <c r="X11" s="259">
        <f t="shared" si="12"/>
        <v>3.1261236067276579E-3</v>
      </c>
      <c r="Y11" s="259">
        <f t="shared" si="13"/>
        <v>1.3074233031314577E-2</v>
      </c>
      <c r="Z11" s="44">
        <f t="shared" si="14"/>
        <v>3.4303099783455471E-2</v>
      </c>
      <c r="AA11" s="45">
        <f t="shared" si="15"/>
        <v>2.9157634815937149E-2</v>
      </c>
      <c r="AB11" s="44">
        <f t="shared" si="16"/>
        <v>0.25224762268990092</v>
      </c>
      <c r="AC11" s="44">
        <f t="shared" si="17"/>
        <v>0</v>
      </c>
      <c r="AD11" s="36">
        <f t="shared" si="18"/>
        <v>0</v>
      </c>
      <c r="AE11" s="36">
        <f t="shared" si="19"/>
        <v>0</v>
      </c>
      <c r="AF11" s="262">
        <f t="shared" si="20"/>
        <v>2.9157634815937149E-2</v>
      </c>
      <c r="AG11" s="37">
        <v>377012210</v>
      </c>
      <c r="AH11" s="37">
        <v>90011508</v>
      </c>
      <c r="AI11" s="46">
        <f t="shared" si="21"/>
        <v>0.23874958320315409</v>
      </c>
      <c r="AJ11" s="47">
        <f t="shared" si="22"/>
        <v>21490210.018487372</v>
      </c>
      <c r="AK11" s="262">
        <f t="shared" si="23"/>
        <v>1.3495052758384991E-2</v>
      </c>
      <c r="AM11" s="48">
        <f t="shared" si="24"/>
        <v>120652767.11161789</v>
      </c>
      <c r="AN11" s="49">
        <f t="shared" si="25"/>
        <v>57864043.020422332</v>
      </c>
      <c r="AO11" s="49">
        <f t="shared" si="26"/>
        <v>53562527.845862255</v>
      </c>
      <c r="AP11" s="49">
        <f t="shared" si="27"/>
        <v>232079337.97790247</v>
      </c>
      <c r="AQ11" s="266">
        <f t="shared" si="28"/>
        <v>3.7111645576058692E-2</v>
      </c>
    </row>
    <row r="12" spans="1:43" x14ac:dyDescent="0.2">
      <c r="A12" s="33" t="s">
        <v>81</v>
      </c>
      <c r="B12" s="34">
        <f>+'CENSO POB 2020'!C23</f>
        <v>481213</v>
      </c>
      <c r="C12" s="35">
        <f t="shared" si="0"/>
        <v>8.3190911067999293E-2</v>
      </c>
      <c r="D12" s="36">
        <f t="shared" si="1"/>
        <v>7.0712274407799397E-2</v>
      </c>
      <c r="E12" s="37">
        <v>151.27000000000001</v>
      </c>
      <c r="F12" s="38">
        <f t="shared" si="2"/>
        <v>2.3554915950043079E-3</v>
      </c>
      <c r="G12" s="39">
        <f t="shared" si="3"/>
        <v>3.5332373925064616E-4</v>
      </c>
      <c r="H12" s="40">
        <f t="shared" si="4"/>
        <v>7.1065598147050046E-2</v>
      </c>
      <c r="I12" s="41">
        <v>25525</v>
      </c>
      <c r="J12" s="42">
        <f>+INEGI!C23</f>
        <v>4791</v>
      </c>
      <c r="K12" s="42">
        <f>+INEGI!D23</f>
        <v>5994</v>
      </c>
      <c r="L12" s="42">
        <f>+INEGI!E23</f>
        <v>875</v>
      </c>
      <c r="M12" s="252">
        <f t="shared" si="5"/>
        <v>1.4926516510686275E-2</v>
      </c>
      <c r="N12" s="252">
        <f t="shared" si="6"/>
        <v>1.6353321864503972E-2</v>
      </c>
      <c r="O12" s="252">
        <f t="shared" si="7"/>
        <v>1.2171448065239286E-2</v>
      </c>
      <c r="P12" s="252">
        <f t="shared" si="8"/>
        <v>1.5936908057700715E-2</v>
      </c>
      <c r="Q12" s="43">
        <f t="shared" si="9"/>
        <v>5.9388194498130251E-2</v>
      </c>
      <c r="R12" s="256">
        <v>20136.00000070727</v>
      </c>
      <c r="S12" s="256">
        <f>+INEGI!G23</f>
        <v>4953</v>
      </c>
      <c r="T12" s="256">
        <f>+INEGI!H23</f>
        <v>1151</v>
      </c>
      <c r="U12" s="256">
        <f>+INEGI!I23</f>
        <v>297</v>
      </c>
      <c r="V12" s="259">
        <f t="shared" si="10"/>
        <v>1.5836264227957138E-2</v>
      </c>
      <c r="W12" s="259">
        <f t="shared" si="11"/>
        <v>1.935370428258831E-2</v>
      </c>
      <c r="X12" s="259">
        <f t="shared" si="12"/>
        <v>5.7478726379289677E-3</v>
      </c>
      <c r="Y12" s="259">
        <f t="shared" si="13"/>
        <v>1.1802575107296138E-2</v>
      </c>
      <c r="Z12" s="44">
        <f t="shared" si="14"/>
        <v>5.2740416255770556E-2</v>
      </c>
      <c r="AA12" s="45">
        <f t="shared" si="15"/>
        <v>4.4829353817404972E-2</v>
      </c>
      <c r="AB12" s="44">
        <f t="shared" si="16"/>
        <v>-0.11193770577701247</v>
      </c>
      <c r="AC12" s="44">
        <f t="shared" si="17"/>
        <v>-0.11193770577701247</v>
      </c>
      <c r="AD12" s="36">
        <f t="shared" si="18"/>
        <v>1.4197992060056846E-2</v>
      </c>
      <c r="AE12" s="36">
        <f t="shared" si="19"/>
        <v>2.129698809008527E-3</v>
      </c>
      <c r="AF12" s="262">
        <f t="shared" si="20"/>
        <v>4.6959052626413499E-2</v>
      </c>
      <c r="AG12" s="37">
        <v>437682929</v>
      </c>
      <c r="AH12" s="37">
        <v>130662277.23999999</v>
      </c>
      <c r="AI12" s="46">
        <f t="shared" si="21"/>
        <v>0.29853181054726491</v>
      </c>
      <c r="AJ12" s="47">
        <f t="shared" si="22"/>
        <v>39006846.194685884</v>
      </c>
      <c r="AK12" s="262">
        <f t="shared" si="23"/>
        <v>2.4494848904810584E-2</v>
      </c>
      <c r="AM12" s="48">
        <f t="shared" si="24"/>
        <v>141031426.39694872</v>
      </c>
      <c r="AN12" s="49">
        <f t="shared" si="25"/>
        <v>93191394.244634062</v>
      </c>
      <c r="AO12" s="49">
        <f t="shared" si="26"/>
        <v>97221259.52630353</v>
      </c>
      <c r="AP12" s="49">
        <f t="shared" si="27"/>
        <v>331444080.16788632</v>
      </c>
      <c r="AQ12" s="266">
        <f t="shared" si="28"/>
        <v>5.3000992413398611E-2</v>
      </c>
    </row>
    <row r="13" spans="1:43" x14ac:dyDescent="0.2">
      <c r="A13" s="33" t="s">
        <v>86</v>
      </c>
      <c r="B13" s="34">
        <f>+'CENSO POB 2020'!C28</f>
        <v>643143</v>
      </c>
      <c r="C13" s="35">
        <f t="shared" si="0"/>
        <v>0.11118496823029775</v>
      </c>
      <c r="D13" s="36">
        <f t="shared" si="1"/>
        <v>9.4507222995753079E-2</v>
      </c>
      <c r="E13" s="37">
        <v>117.79</v>
      </c>
      <c r="F13" s="38">
        <f t="shared" si="2"/>
        <v>1.8341598134167874E-3</v>
      </c>
      <c r="G13" s="39">
        <f t="shared" si="3"/>
        <v>2.7512397201251811E-4</v>
      </c>
      <c r="H13" s="40">
        <f t="shared" si="4"/>
        <v>9.4782346967765593E-2</v>
      </c>
      <c r="I13" s="41">
        <v>69698</v>
      </c>
      <c r="J13" s="42">
        <f>+INEGI!C28</f>
        <v>9468</v>
      </c>
      <c r="K13" s="42">
        <f>+INEGI!D28</f>
        <v>3881</v>
      </c>
      <c r="L13" s="42">
        <f>+INEGI!E28</f>
        <v>299</v>
      </c>
      <c r="M13" s="252">
        <f t="shared" si="5"/>
        <v>4.0758015583224762E-2</v>
      </c>
      <c r="N13" s="252">
        <f t="shared" si="6"/>
        <v>3.2317522732858199E-2</v>
      </c>
      <c r="O13" s="252">
        <f t="shared" si="7"/>
        <v>7.8807791026349137E-3</v>
      </c>
      <c r="P13" s="252">
        <f t="shared" si="8"/>
        <v>5.4458691534314436E-3</v>
      </c>
      <c r="Q13" s="43">
        <f t="shared" si="9"/>
        <v>8.640218657214932E-2</v>
      </c>
      <c r="R13" s="256">
        <v>32769.999999791457</v>
      </c>
      <c r="S13" s="256">
        <f>+INEGI!G28</f>
        <v>7194</v>
      </c>
      <c r="T13" s="256">
        <f>+INEGI!H28</f>
        <v>736</v>
      </c>
      <c r="U13" s="256">
        <f>+INEGI!I28</f>
        <v>247</v>
      </c>
      <c r="V13" s="259">
        <f t="shared" si="10"/>
        <v>2.5772466166499048E-2</v>
      </c>
      <c r="W13" s="259">
        <f t="shared" si="11"/>
        <v>2.8110346983432323E-2</v>
      </c>
      <c r="X13" s="259">
        <f t="shared" si="12"/>
        <v>3.6754424513603134E-3</v>
      </c>
      <c r="Y13" s="259">
        <f t="shared" si="13"/>
        <v>9.8156096010173256E-3</v>
      </c>
      <c r="Z13" s="44">
        <f t="shared" si="14"/>
        <v>6.7373865202309008E-2</v>
      </c>
      <c r="AA13" s="45">
        <f t="shared" si="15"/>
        <v>5.7267785421962654E-2</v>
      </c>
      <c r="AB13" s="44">
        <f t="shared" si="16"/>
        <v>-0.22022962756794232</v>
      </c>
      <c r="AC13" s="44">
        <f t="shared" si="17"/>
        <v>-0.22022962756794232</v>
      </c>
      <c r="AD13" s="36">
        <f t="shared" si="18"/>
        <v>2.7933558954904406E-2</v>
      </c>
      <c r="AE13" s="36">
        <f t="shared" si="19"/>
        <v>4.1900338432356611E-3</v>
      </c>
      <c r="AF13" s="262">
        <f t="shared" si="20"/>
        <v>6.1457819265198319E-2</v>
      </c>
      <c r="AG13" s="37">
        <v>542535324</v>
      </c>
      <c r="AH13" s="37">
        <v>215375991.11000001</v>
      </c>
      <c r="AI13" s="46">
        <f t="shared" si="21"/>
        <v>0.39698058648435586</v>
      </c>
      <c r="AJ13" s="47">
        <f t="shared" si="22"/>
        <v>85500087.265497223</v>
      </c>
      <c r="AK13" s="262">
        <f t="shared" si="23"/>
        <v>5.3690875403348902E-2</v>
      </c>
      <c r="AM13" s="48">
        <f t="shared" si="24"/>
        <v>188097897.416619</v>
      </c>
      <c r="AN13" s="49">
        <f t="shared" si="25"/>
        <v>121964553.0356601</v>
      </c>
      <c r="AO13" s="49">
        <f t="shared" si="26"/>
        <v>213101724.04281566</v>
      </c>
      <c r="AP13" s="49">
        <f t="shared" si="27"/>
        <v>523164174.49509478</v>
      </c>
      <c r="AQ13" s="266">
        <f t="shared" si="28"/>
        <v>8.3658819398226378E-2</v>
      </c>
    </row>
    <row r="14" spans="1:43" x14ac:dyDescent="0.2">
      <c r="A14" s="33" t="s">
        <v>92</v>
      </c>
      <c r="B14" s="34">
        <f>+'CENSO POB 2020'!C33</f>
        <v>471523</v>
      </c>
      <c r="C14" s="35">
        <f t="shared" si="0"/>
        <v>8.1515727878332944E-2</v>
      </c>
      <c r="D14" s="36">
        <f t="shared" si="1"/>
        <v>6.9288368696583003E-2</v>
      </c>
      <c r="E14" s="37">
        <v>247</v>
      </c>
      <c r="F14" s="38">
        <f t="shared" si="2"/>
        <v>3.8461454615327825E-3</v>
      </c>
      <c r="G14" s="39">
        <f t="shared" si="3"/>
        <v>5.769218192299174E-4</v>
      </c>
      <c r="H14" s="40">
        <f t="shared" si="4"/>
        <v>6.9865290515812917E-2</v>
      </c>
      <c r="I14" s="41">
        <v>7826</v>
      </c>
      <c r="J14" s="42">
        <f>+INEGI!C34</f>
        <v>2619</v>
      </c>
      <c r="K14" s="42">
        <f>+INEGI!D34</f>
        <v>3702</v>
      </c>
      <c r="L14" s="42">
        <f>+INEGI!E34</f>
        <v>260</v>
      </c>
      <c r="M14" s="252">
        <f t="shared" si="5"/>
        <v>4.5764904294860248E-3</v>
      </c>
      <c r="N14" s="252">
        <f t="shared" si="6"/>
        <v>8.939542885229787E-3</v>
      </c>
      <c r="O14" s="252">
        <f t="shared" si="7"/>
        <v>7.5173007570096496E-3</v>
      </c>
      <c r="P14" s="252">
        <f t="shared" si="8"/>
        <v>4.7355383942882124E-3</v>
      </c>
      <c r="Q14" s="43">
        <f t="shared" si="9"/>
        <v>2.5768872466013677E-2</v>
      </c>
      <c r="R14" s="256">
        <v>16068.000000124277</v>
      </c>
      <c r="S14" s="256">
        <f>+INEGI!G34</f>
        <v>3566</v>
      </c>
      <c r="T14" s="256">
        <f>+INEGI!H34</f>
        <v>735</v>
      </c>
      <c r="U14" s="256">
        <f>+INEGI!I34</f>
        <v>271</v>
      </c>
      <c r="V14" s="259">
        <f t="shared" si="10"/>
        <v>1.2636923599912876E-2</v>
      </c>
      <c r="W14" s="259">
        <f t="shared" si="11"/>
        <v>1.3934041888090028E-2</v>
      </c>
      <c r="X14" s="259">
        <f t="shared" si="12"/>
        <v>3.6704486436818346E-3</v>
      </c>
      <c r="Y14" s="259">
        <f t="shared" si="13"/>
        <v>1.0769353044031156E-2</v>
      </c>
      <c r="Z14" s="44">
        <f t="shared" si="14"/>
        <v>4.101076717571589E-2</v>
      </c>
      <c r="AA14" s="45">
        <f t="shared" si="15"/>
        <v>3.4859152099358505E-2</v>
      </c>
      <c r="AB14" s="44">
        <f t="shared" si="16"/>
        <v>0.59148473530631207</v>
      </c>
      <c r="AC14" s="44">
        <f t="shared" si="17"/>
        <v>0</v>
      </c>
      <c r="AD14" s="36">
        <f t="shared" si="18"/>
        <v>0</v>
      </c>
      <c r="AE14" s="36">
        <f t="shared" si="19"/>
        <v>0</v>
      </c>
      <c r="AF14" s="262">
        <f t="shared" si="20"/>
        <v>3.4859152099358505E-2</v>
      </c>
      <c r="AG14" s="37">
        <v>369239404</v>
      </c>
      <c r="AH14" s="37">
        <v>99086847.890000001</v>
      </c>
      <c r="AI14" s="46">
        <f t="shared" si="21"/>
        <v>0.26835393735496332</v>
      </c>
      <c r="AJ14" s="47">
        <f t="shared" si="22"/>
        <v>26590345.771373838</v>
      </c>
      <c r="AK14" s="262">
        <f t="shared" si="23"/>
        <v>1.669774835795889E-2</v>
      </c>
      <c r="AM14" s="48">
        <f t="shared" si="24"/>
        <v>138649386.39781669</v>
      </c>
      <c r="AN14" s="49">
        <f t="shared" si="25"/>
        <v>69178844.219223589</v>
      </c>
      <c r="AO14" s="49">
        <f t="shared" si="26"/>
        <v>66274184.132452935</v>
      </c>
      <c r="AP14" s="49">
        <f t="shared" si="27"/>
        <v>274102414.74949324</v>
      </c>
      <c r="AQ14" s="266">
        <f t="shared" si="28"/>
        <v>4.3831526564823295E-2</v>
      </c>
    </row>
    <row r="15" spans="1:43" x14ac:dyDescent="0.2">
      <c r="A15" s="33" t="s">
        <v>100</v>
      </c>
      <c r="B15" s="34">
        <f>+'CENSO POB 2020'!C44</f>
        <v>1142994</v>
      </c>
      <c r="C15" s="35">
        <f t="shared" si="0"/>
        <v>0.19759797055619194</v>
      </c>
      <c r="D15" s="36">
        <f t="shared" si="1"/>
        <v>0.16795827497276314</v>
      </c>
      <c r="E15" s="37">
        <v>323.60000000000002</v>
      </c>
      <c r="F15" s="38">
        <f t="shared" si="2"/>
        <v>5.0389176977814112E-3</v>
      </c>
      <c r="G15" s="39">
        <f t="shared" si="3"/>
        <v>7.558376546672117E-4</v>
      </c>
      <c r="H15" s="40">
        <f t="shared" si="4"/>
        <v>0.16871411262743036</v>
      </c>
      <c r="I15" s="41">
        <v>123398</v>
      </c>
      <c r="J15" s="42">
        <f>+INEGI!C42</f>
        <v>19246</v>
      </c>
      <c r="K15" s="42">
        <f>+INEGI!D42</f>
        <v>4982</v>
      </c>
      <c r="L15" s="42">
        <f>+INEGI!E42</f>
        <v>694</v>
      </c>
      <c r="M15" s="252">
        <f t="shared" si="5"/>
        <v>7.2160716332445252E-2</v>
      </c>
      <c r="N15" s="252">
        <f t="shared" si="6"/>
        <v>6.5693181507877993E-2</v>
      </c>
      <c r="O15" s="252">
        <f t="shared" si="7"/>
        <v>1.011647551902271E-2</v>
      </c>
      <c r="P15" s="252">
        <f t="shared" si="8"/>
        <v>1.2640244790907766E-2</v>
      </c>
      <c r="Q15" s="43">
        <f t="shared" si="9"/>
        <v>0.16061061815025374</v>
      </c>
      <c r="R15" s="256">
        <v>88873.999998769097</v>
      </c>
      <c r="S15" s="256">
        <f>+INEGI!G42</f>
        <v>14067</v>
      </c>
      <c r="T15" s="256">
        <f>+INEGI!H42</f>
        <v>2251</v>
      </c>
      <c r="U15" s="256">
        <f>+INEGI!I42</f>
        <v>390</v>
      </c>
      <c r="V15" s="259">
        <f t="shared" si="10"/>
        <v>6.9896312421858078E-2</v>
      </c>
      <c r="W15" s="259">
        <f t="shared" si="11"/>
        <v>5.4966395748671459E-2</v>
      </c>
      <c r="X15" s="259">
        <f t="shared" si="12"/>
        <v>1.1241061084255523E-2</v>
      </c>
      <c r="Y15" s="259">
        <f t="shared" si="13"/>
        <v>1.5498330948974726E-2</v>
      </c>
      <c r="Z15" s="44">
        <f t="shared" si="14"/>
        <v>0.1516021002037598</v>
      </c>
      <c r="AA15" s="45">
        <f t="shared" si="15"/>
        <v>0.12886178517319583</v>
      </c>
      <c r="AB15" s="44">
        <f t="shared" si="16"/>
        <v>-5.6089180467921017E-2</v>
      </c>
      <c r="AC15" s="44">
        <f t="shared" si="17"/>
        <v>-5.6089180467921017E-2</v>
      </c>
      <c r="AD15" s="36">
        <f t="shared" si="18"/>
        <v>7.1142581796792316E-3</v>
      </c>
      <c r="AE15" s="36">
        <f t="shared" si="19"/>
        <v>1.0671387269518848E-3</v>
      </c>
      <c r="AF15" s="262">
        <f t="shared" si="20"/>
        <v>0.12992892390014771</v>
      </c>
      <c r="AG15" s="37">
        <v>2430413136</v>
      </c>
      <c r="AH15" s="37">
        <v>1205887491.6800001</v>
      </c>
      <c r="AI15" s="46">
        <f t="shared" si="21"/>
        <v>0.49616564106654831</v>
      </c>
      <c r="AJ15" s="47">
        <f t="shared" si="22"/>
        <v>598319940.36353922</v>
      </c>
      <c r="AK15" s="262">
        <f t="shared" si="23"/>
        <v>0.37572267347101768</v>
      </c>
      <c r="AM15" s="48">
        <f t="shared" si="24"/>
        <v>334817303.69604516</v>
      </c>
      <c r="AN15" s="49">
        <f t="shared" si="25"/>
        <v>257847143.28221086</v>
      </c>
      <c r="AO15" s="49">
        <f t="shared" si="26"/>
        <v>1491261762.3972592</v>
      </c>
      <c r="AP15" s="49">
        <f t="shared" si="27"/>
        <v>2083926209.3755152</v>
      </c>
      <c r="AQ15" s="266">
        <f t="shared" si="28"/>
        <v>0.33323919123023077</v>
      </c>
    </row>
    <row r="16" spans="1:43" x14ac:dyDescent="0.2">
      <c r="A16" s="33" t="s">
        <v>106</v>
      </c>
      <c r="B16" s="34">
        <f>+'CENSO POB 2020'!C49</f>
        <v>86766</v>
      </c>
      <c r="C16" s="35">
        <f t="shared" si="0"/>
        <v>1.4999891087161044E-2</v>
      </c>
      <c r="D16" s="36">
        <f t="shared" si="1"/>
        <v>1.2749907424086887E-2</v>
      </c>
      <c r="E16" s="37">
        <v>1658.08</v>
      </c>
      <c r="F16" s="38">
        <f t="shared" si="2"/>
        <v>2.5818691768656987E-2</v>
      </c>
      <c r="G16" s="39">
        <f t="shared" si="3"/>
        <v>3.8728037652985478E-3</v>
      </c>
      <c r="H16" s="40">
        <f t="shared" si="4"/>
        <v>1.6622711189385436E-2</v>
      </c>
      <c r="I16" s="41">
        <v>2382</v>
      </c>
      <c r="J16" s="42">
        <f>+INEGI!C48</f>
        <v>775</v>
      </c>
      <c r="K16" s="42">
        <f>+INEGI!D48</f>
        <v>2276</v>
      </c>
      <c r="L16" s="42">
        <f>+INEGI!E48</f>
        <v>675</v>
      </c>
      <c r="M16" s="252">
        <f t="shared" si="5"/>
        <v>1.3929466142391658E-3</v>
      </c>
      <c r="N16" s="252">
        <f t="shared" si="6"/>
        <v>2.6453401054040032E-3</v>
      </c>
      <c r="O16" s="252">
        <f t="shared" si="7"/>
        <v>4.6216576237044739E-3</v>
      </c>
      <c r="P16" s="252">
        <f t="shared" si="8"/>
        <v>1.2294186215940551E-2</v>
      </c>
      <c r="Q16" s="43">
        <f t="shared" si="9"/>
        <v>2.0954130559288194E-2</v>
      </c>
      <c r="R16" s="256">
        <v>1795.99999997852</v>
      </c>
      <c r="S16" s="256">
        <f>+INEGI!G48</f>
        <v>951</v>
      </c>
      <c r="T16" s="256">
        <f>+INEGI!H48</f>
        <v>379</v>
      </c>
      <c r="U16" s="256">
        <f>+INEGI!I48</f>
        <v>86</v>
      </c>
      <c r="V16" s="259">
        <f t="shared" si="10"/>
        <v>1.4124915848267702E-3</v>
      </c>
      <c r="W16" s="259">
        <f t="shared" si="11"/>
        <v>3.7160050015629885E-3</v>
      </c>
      <c r="X16" s="259">
        <f t="shared" si="12"/>
        <v>1.8926531101434222E-3</v>
      </c>
      <c r="Y16" s="259">
        <f t="shared" si="13"/>
        <v>3.4175806707995547E-3</v>
      </c>
      <c r="Z16" s="44">
        <f t="shared" si="14"/>
        <v>1.0438730367332736E-2</v>
      </c>
      <c r="AA16" s="45">
        <f t="shared" si="15"/>
        <v>8.8729208122328256E-3</v>
      </c>
      <c r="AB16" s="44">
        <f t="shared" si="16"/>
        <v>-0.50182946804702278</v>
      </c>
      <c r="AC16" s="44">
        <f t="shared" si="17"/>
        <v>-0.50182946804702278</v>
      </c>
      <c r="AD16" s="36">
        <f t="shared" si="18"/>
        <v>6.3651213443909657E-2</v>
      </c>
      <c r="AE16" s="36">
        <f t="shared" si="19"/>
        <v>9.5476820165864475E-3</v>
      </c>
      <c r="AF16" s="262">
        <f t="shared" si="20"/>
        <v>1.8420602828819271E-2</v>
      </c>
      <c r="AG16" s="37">
        <v>119215481</v>
      </c>
      <c r="AH16" s="37">
        <v>19038713.890000001</v>
      </c>
      <c r="AI16" s="46">
        <f t="shared" si="21"/>
        <v>0.15970001320549973</v>
      </c>
      <c r="AJ16" s="47">
        <f t="shared" si="22"/>
        <v>3040482.8596487311</v>
      </c>
      <c r="AK16" s="262">
        <f t="shared" si="23"/>
        <v>1.9093101727077942E-3</v>
      </c>
      <c r="AM16" s="48">
        <f t="shared" si="24"/>
        <v>32988178.960692551</v>
      </c>
      <c r="AN16" s="49">
        <f t="shared" si="25"/>
        <v>36556139.113393068</v>
      </c>
      <c r="AO16" s="49">
        <f t="shared" si="26"/>
        <v>7578145.9415567396</v>
      </c>
      <c r="AP16" s="49">
        <f t="shared" si="27"/>
        <v>77122464.01564236</v>
      </c>
      <c r="AQ16" s="266">
        <f t="shared" si="28"/>
        <v>1.2332599599079256E-2</v>
      </c>
    </row>
    <row r="17" spans="1:43" x14ac:dyDescent="0.2">
      <c r="A17" s="33" t="s">
        <v>107</v>
      </c>
      <c r="B17" s="34">
        <f>+'CENSO POB 2020'!C50</f>
        <v>412199</v>
      </c>
      <c r="C17" s="35">
        <f t="shared" si="0"/>
        <v>7.125994175410523E-2</v>
      </c>
      <c r="D17" s="36">
        <f t="shared" si="1"/>
        <v>6.0570950490989442E-2</v>
      </c>
      <c r="E17" s="37">
        <v>60.1</v>
      </c>
      <c r="F17" s="38">
        <f t="shared" si="2"/>
        <v>9.3584349084259205E-4</v>
      </c>
      <c r="G17" s="39">
        <f t="shared" si="3"/>
        <v>1.403765236263888E-4</v>
      </c>
      <c r="H17" s="40">
        <f t="shared" si="4"/>
        <v>6.0711327014615832E-2</v>
      </c>
      <c r="I17" s="41">
        <v>40580</v>
      </c>
      <c r="J17" s="42">
        <f>+INEGI!C49</f>
        <v>4217</v>
      </c>
      <c r="K17" s="42">
        <f>+INEGI!D49</f>
        <v>161</v>
      </c>
      <c r="L17" s="42">
        <f>+INEGI!E49</f>
        <v>91</v>
      </c>
      <c r="M17" s="252">
        <f t="shared" si="5"/>
        <v>2.3730383545686545E-2</v>
      </c>
      <c r="N17" s="252">
        <f t="shared" si="6"/>
        <v>1.4394063515469267E-2</v>
      </c>
      <c r="O17" s="252">
        <f t="shared" si="7"/>
        <v>3.2692745053445531E-4</v>
      </c>
      <c r="P17" s="252">
        <f t="shared" si="8"/>
        <v>1.6574384380008743E-3</v>
      </c>
      <c r="Q17" s="43">
        <f t="shared" si="9"/>
        <v>4.0108812949691139E-2</v>
      </c>
      <c r="R17" s="256">
        <v>18155.999999995089</v>
      </c>
      <c r="S17" s="256">
        <f>+INEGI!G49</f>
        <v>3293</v>
      </c>
      <c r="T17" s="256">
        <f>+INEGI!H49</f>
        <v>78</v>
      </c>
      <c r="U17" s="256">
        <f>+INEGI!I49</f>
        <v>74</v>
      </c>
      <c r="V17" s="259">
        <f t="shared" si="10"/>
        <v>1.4279063036979187E-2</v>
      </c>
      <c r="W17" s="259">
        <f t="shared" si="11"/>
        <v>1.2867302281963113E-2</v>
      </c>
      <c r="X17" s="259">
        <f t="shared" si="12"/>
        <v>3.8951699892133754E-4</v>
      </c>
      <c r="Y17" s="259">
        <f t="shared" si="13"/>
        <v>2.9407089492926404E-3</v>
      </c>
      <c r="Z17" s="44">
        <f t="shared" si="14"/>
        <v>3.0476591267156281E-2</v>
      </c>
      <c r="AA17" s="45">
        <f t="shared" si="15"/>
        <v>2.5905102577082839E-2</v>
      </c>
      <c r="AB17" s="44">
        <f t="shared" si="16"/>
        <v>-0.24015225019540332</v>
      </c>
      <c r="AC17" s="44">
        <f t="shared" si="17"/>
        <v>-0.24015225019540332</v>
      </c>
      <c r="AD17" s="36">
        <f t="shared" si="18"/>
        <v>3.046051120854161E-2</v>
      </c>
      <c r="AE17" s="36">
        <f t="shared" si="19"/>
        <v>4.5690766812812415E-3</v>
      </c>
      <c r="AF17" s="262">
        <f t="shared" si="20"/>
        <v>3.0474179258364081E-2</v>
      </c>
      <c r="AG17" s="37">
        <v>642295900</v>
      </c>
      <c r="AH17" s="37">
        <v>306694612.58999997</v>
      </c>
      <c r="AI17" s="46">
        <f t="shared" si="21"/>
        <v>0.47749738491246785</v>
      </c>
      <c r="AJ17" s="47">
        <f t="shared" si="22"/>
        <v>146445875.47846743</v>
      </c>
      <c r="AK17" s="262">
        <f t="shared" si="23"/>
        <v>9.1962564075904835E-2</v>
      </c>
      <c r="AM17" s="48">
        <f t="shared" si="24"/>
        <v>120483120.81474116</v>
      </c>
      <c r="AN17" s="49">
        <f t="shared" si="25"/>
        <v>60476757.828594998</v>
      </c>
      <c r="AO17" s="49">
        <f t="shared" si="26"/>
        <v>365003937.90843016</v>
      </c>
      <c r="AP17" s="49">
        <f t="shared" si="27"/>
        <v>545963816.5517664</v>
      </c>
      <c r="AQ17" s="266">
        <f t="shared" si="28"/>
        <v>8.7304694307386813E-2</v>
      </c>
    </row>
    <row r="18" spans="1:43" x14ac:dyDescent="0.2">
      <c r="A18" s="33" t="s">
        <v>108</v>
      </c>
      <c r="B18" s="34">
        <f>+'CENSO POB 2020'!C51</f>
        <v>132169</v>
      </c>
      <c r="C18" s="35">
        <f t="shared" si="0"/>
        <v>2.2849049225491413E-2</v>
      </c>
      <c r="D18" s="36">
        <f t="shared" si="1"/>
        <v>1.9421691841667702E-2</v>
      </c>
      <c r="E18" s="37">
        <v>72.010000000000005</v>
      </c>
      <c r="F18" s="38">
        <f t="shared" si="2"/>
        <v>1.1212993307084037E-3</v>
      </c>
      <c r="G18" s="39">
        <f t="shared" si="3"/>
        <v>1.6819489960626053E-4</v>
      </c>
      <c r="H18" s="40">
        <f t="shared" si="4"/>
        <v>1.9589886741273963E-2</v>
      </c>
      <c r="I18" s="41">
        <v>9903</v>
      </c>
      <c r="J18" s="42">
        <f>+INEGI!C50</f>
        <v>1283</v>
      </c>
      <c r="K18" s="42">
        <f>+INEGI!D50</f>
        <v>140</v>
      </c>
      <c r="L18" s="42">
        <f>+INEGI!E50</f>
        <v>21</v>
      </c>
      <c r="M18" s="252">
        <f t="shared" si="5"/>
        <v>5.7910790599540133E-3</v>
      </c>
      <c r="N18" s="252">
        <f t="shared" si="6"/>
        <v>4.3793178777204334E-3</v>
      </c>
      <c r="O18" s="252">
        <f t="shared" si="7"/>
        <v>2.8428473959517855E-4</v>
      </c>
      <c r="P18" s="252">
        <f t="shared" si="8"/>
        <v>3.8248579338481716E-4</v>
      </c>
      <c r="Q18" s="43">
        <f t="shared" si="9"/>
        <v>1.0837167470654441E-2</v>
      </c>
      <c r="R18" s="256">
        <v>4908.0000000006539</v>
      </c>
      <c r="S18" s="256">
        <f>+INEGI!G50</f>
        <v>1055</v>
      </c>
      <c r="T18" s="256">
        <f>+INEGI!H50</f>
        <v>49</v>
      </c>
      <c r="U18" s="256">
        <f>+INEGI!I50</f>
        <v>43</v>
      </c>
      <c r="V18" s="259">
        <f t="shared" si="10"/>
        <v>3.8599714356423297E-3</v>
      </c>
      <c r="W18" s="259">
        <f t="shared" si="11"/>
        <v>4.1223819943732413E-3</v>
      </c>
      <c r="X18" s="259">
        <f t="shared" si="12"/>
        <v>2.4469657624545563E-4</v>
      </c>
      <c r="Y18" s="259">
        <f t="shared" si="13"/>
        <v>1.7087903353997774E-3</v>
      </c>
      <c r="Z18" s="44">
        <f t="shared" si="14"/>
        <v>9.9358403416608034E-3</v>
      </c>
      <c r="AA18" s="45">
        <f t="shared" si="15"/>
        <v>8.4454642904116823E-3</v>
      </c>
      <c r="AB18" s="44">
        <f t="shared" si="16"/>
        <v>-8.3169991737629526E-2</v>
      </c>
      <c r="AC18" s="44">
        <f t="shared" si="17"/>
        <v>-8.3169991737629526E-2</v>
      </c>
      <c r="AD18" s="36">
        <f t="shared" si="18"/>
        <v>1.0549143151800743E-2</v>
      </c>
      <c r="AE18" s="36">
        <f t="shared" si="19"/>
        <v>1.5823714727701114E-3</v>
      </c>
      <c r="AF18" s="262">
        <f t="shared" si="20"/>
        <v>1.0027835763181794E-2</v>
      </c>
      <c r="AG18" s="37">
        <v>1119704293</v>
      </c>
      <c r="AH18" s="37">
        <v>671271036.40999997</v>
      </c>
      <c r="AI18" s="46">
        <f t="shared" si="21"/>
        <v>0.5995074240641497</v>
      </c>
      <c r="AJ18" s="47">
        <f t="shared" si="22"/>
        <v>402431969.88703114</v>
      </c>
      <c r="AK18" s="262">
        <f t="shared" si="23"/>
        <v>0.25271231228612001</v>
      </c>
      <c r="AM18" s="48">
        <f t="shared" si="24"/>
        <v>38876611.780002654</v>
      </c>
      <c r="AN18" s="49">
        <f t="shared" si="25"/>
        <v>19900486.567769341</v>
      </c>
      <c r="AO18" s="49">
        <f t="shared" si="26"/>
        <v>1003027591.3821207</v>
      </c>
      <c r="AP18" s="49">
        <f t="shared" si="27"/>
        <v>1061804689.7298927</v>
      </c>
      <c r="AQ18" s="266">
        <f t="shared" si="28"/>
        <v>0.16979244968375745</v>
      </c>
    </row>
    <row r="19" spans="1:43" x14ac:dyDescent="0.2">
      <c r="A19" s="33" t="s">
        <v>109</v>
      </c>
      <c r="B19" s="34">
        <f>+'CENSO POB 2020'!C52</f>
        <v>306322</v>
      </c>
      <c r="C19" s="35">
        <f t="shared" si="0"/>
        <v>5.2956188341070756E-2</v>
      </c>
      <c r="D19" s="36">
        <f t="shared" si="1"/>
        <v>4.5012760089910141E-2</v>
      </c>
      <c r="E19" s="37">
        <v>885.01</v>
      </c>
      <c r="F19" s="38">
        <f t="shared" si="2"/>
        <v>1.3780879331624E-2</v>
      </c>
      <c r="G19" s="39">
        <f t="shared" si="3"/>
        <v>2.0671318997435998E-3</v>
      </c>
      <c r="H19" s="40">
        <f t="shared" si="4"/>
        <v>4.707989198965374E-2</v>
      </c>
      <c r="I19" s="41">
        <v>25924</v>
      </c>
      <c r="J19" s="42">
        <f>+INEGI!C51</f>
        <v>4306</v>
      </c>
      <c r="K19" s="42">
        <f>+INEGI!D51</f>
        <v>2328</v>
      </c>
      <c r="L19" s="42">
        <f>+INEGI!E51</f>
        <v>359</v>
      </c>
      <c r="M19" s="252">
        <f t="shared" si="5"/>
        <v>1.5159843840275454E-2</v>
      </c>
      <c r="N19" s="252">
        <f t="shared" si="6"/>
        <v>1.4697850959831791E-2</v>
      </c>
      <c r="O19" s="252">
        <f t="shared" si="7"/>
        <v>4.7272490984112542E-3</v>
      </c>
      <c r="P19" s="252">
        <f t="shared" si="8"/>
        <v>6.5386857059594929E-3</v>
      </c>
      <c r="Q19" s="43">
        <f t="shared" si="9"/>
        <v>4.1123629604477997E-2</v>
      </c>
      <c r="R19" s="256">
        <v>21053.000000219407</v>
      </c>
      <c r="S19" s="256">
        <f>+INEGI!G51</f>
        <v>3591</v>
      </c>
      <c r="T19" s="256">
        <f>+INEGI!H51</f>
        <v>756</v>
      </c>
      <c r="U19" s="256">
        <f>+INEGI!I51</f>
        <v>199</v>
      </c>
      <c r="V19" s="259">
        <f t="shared" si="10"/>
        <v>1.6557452859701314E-2</v>
      </c>
      <c r="W19" s="259">
        <f t="shared" si="11"/>
        <v>1.4031728665207877E-2</v>
      </c>
      <c r="X19" s="259">
        <f t="shared" si="12"/>
        <v>3.7753186049298867E-3</v>
      </c>
      <c r="Y19" s="259">
        <f t="shared" si="13"/>
        <v>7.9081227149896682E-3</v>
      </c>
      <c r="Z19" s="44">
        <f t="shared" si="14"/>
        <v>4.2272622844828744E-2</v>
      </c>
      <c r="AA19" s="45">
        <f t="shared" si="15"/>
        <v>3.5931729418104429E-2</v>
      </c>
      <c r="AB19" s="44">
        <f t="shared" si="16"/>
        <v>2.7939976393174012E-2</v>
      </c>
      <c r="AC19" s="44">
        <f t="shared" si="17"/>
        <v>0</v>
      </c>
      <c r="AD19" s="36">
        <f t="shared" si="18"/>
        <v>0</v>
      </c>
      <c r="AE19" s="36">
        <f t="shared" si="19"/>
        <v>0</v>
      </c>
      <c r="AF19" s="262">
        <f t="shared" si="20"/>
        <v>3.5931729418104429E-2</v>
      </c>
      <c r="AG19" s="37">
        <v>274755070</v>
      </c>
      <c r="AH19" s="37">
        <v>112141719.38</v>
      </c>
      <c r="AI19" s="46">
        <f t="shared" si="21"/>
        <v>0.40815159254386096</v>
      </c>
      <c r="AJ19" s="47">
        <f t="shared" si="22"/>
        <v>45770821.355553754</v>
      </c>
      <c r="AK19" s="262">
        <f t="shared" si="23"/>
        <v>2.8742373781198108E-2</v>
      </c>
      <c r="AM19" s="48">
        <f t="shared" si="24"/>
        <v>93431202.931354836</v>
      </c>
      <c r="AN19" s="49">
        <f t="shared" si="25"/>
        <v>71307400.273458824</v>
      </c>
      <c r="AO19" s="49">
        <f t="shared" si="26"/>
        <v>114079894.57877783</v>
      </c>
      <c r="AP19" s="49">
        <f t="shared" si="27"/>
        <v>278818497.78359151</v>
      </c>
      <c r="AQ19" s="266">
        <f t="shared" si="28"/>
        <v>4.4585672123810469E-2</v>
      </c>
    </row>
    <row r="20" spans="1:43" x14ac:dyDescent="0.2">
      <c r="A20" s="33" t="s">
        <v>110</v>
      </c>
      <c r="B20" s="34">
        <f>+'CENSO POB 2020'!C53</f>
        <v>46784</v>
      </c>
      <c r="C20" s="35">
        <f t="shared" si="0"/>
        <v>8.0879019964242016E-3</v>
      </c>
      <c r="D20" s="36">
        <f t="shared" si="1"/>
        <v>6.8747166969605712E-3</v>
      </c>
      <c r="E20" s="37">
        <v>746.48</v>
      </c>
      <c r="F20" s="38">
        <f t="shared" si="2"/>
        <v>1.1623767870951384E-2</v>
      </c>
      <c r="G20" s="39">
        <f t="shared" si="3"/>
        <v>1.7435651806427075E-3</v>
      </c>
      <c r="H20" s="40">
        <f t="shared" si="4"/>
        <v>8.6182818776032784E-3</v>
      </c>
      <c r="I20" s="41">
        <v>4577</v>
      </c>
      <c r="J20" s="42">
        <f>+INEGI!C52</f>
        <v>666</v>
      </c>
      <c r="K20" s="42">
        <f>+INEGI!D52</f>
        <v>1225</v>
      </c>
      <c r="L20" s="42">
        <f>+INEGI!E52</f>
        <v>325</v>
      </c>
      <c r="M20" s="252">
        <f t="shared" si="5"/>
        <v>2.6765393171169867E-3</v>
      </c>
      <c r="N20" s="252">
        <f t="shared" si="6"/>
        <v>2.2732858196116983E-3</v>
      </c>
      <c r="O20" s="252">
        <f t="shared" si="7"/>
        <v>2.4874914714578121E-3</v>
      </c>
      <c r="P20" s="252">
        <f t="shared" si="8"/>
        <v>5.9194229928602651E-3</v>
      </c>
      <c r="Q20" s="43">
        <f t="shared" si="9"/>
        <v>1.3356739601046762E-2</v>
      </c>
      <c r="R20" s="256">
        <v>2792.0000000464884</v>
      </c>
      <c r="S20" s="256">
        <f>+INEGI!G52</f>
        <v>715</v>
      </c>
      <c r="T20" s="256">
        <f>+INEGI!H52</f>
        <v>322</v>
      </c>
      <c r="U20" s="256">
        <f>+INEGI!I52</f>
        <v>122</v>
      </c>
      <c r="V20" s="259">
        <f t="shared" si="10"/>
        <v>2.1958109715752632E-3</v>
      </c>
      <c r="W20" s="259">
        <f t="shared" si="11"/>
        <v>2.7938418255704909E-3</v>
      </c>
      <c r="X20" s="259">
        <f t="shared" si="12"/>
        <v>1.608006072470137E-3</v>
      </c>
      <c r="Y20" s="259">
        <f t="shared" si="13"/>
        <v>4.8481958353202986E-3</v>
      </c>
      <c r="Z20" s="44">
        <f t="shared" si="14"/>
        <v>1.1445854704936191E-2</v>
      </c>
      <c r="AA20" s="45">
        <f t="shared" si="15"/>
        <v>9.7289764991957614E-3</v>
      </c>
      <c r="AB20" s="44">
        <f t="shared" si="16"/>
        <v>-0.14306522049443982</v>
      </c>
      <c r="AC20" s="44">
        <f t="shared" si="17"/>
        <v>-0.14306522049443982</v>
      </c>
      <c r="AD20" s="36">
        <f t="shared" si="18"/>
        <v>1.8146154153781787E-2</v>
      </c>
      <c r="AE20" s="36">
        <f t="shared" si="19"/>
        <v>2.721923123067268E-3</v>
      </c>
      <c r="AF20" s="262">
        <f t="shared" si="20"/>
        <v>1.2450899622263029E-2</v>
      </c>
      <c r="AG20" s="37">
        <v>175563518</v>
      </c>
      <c r="AH20" s="37">
        <v>85362095.170000002</v>
      </c>
      <c r="AI20" s="46">
        <f t="shared" si="21"/>
        <v>0.48621772987027978</v>
      </c>
      <c r="AJ20" s="47">
        <f t="shared" si="22"/>
        <v>41504564.130528174</v>
      </c>
      <c r="AK20" s="262">
        <f t="shared" si="23"/>
        <v>2.606332288858083E-2</v>
      </c>
      <c r="AM20" s="48">
        <f t="shared" si="24"/>
        <v>17103192.233383283</v>
      </c>
      <c r="AN20" s="49">
        <f t="shared" si="25"/>
        <v>24709116.357812233</v>
      </c>
      <c r="AO20" s="49">
        <f t="shared" si="26"/>
        <v>103446609.87767616</v>
      </c>
      <c r="AP20" s="49">
        <f t="shared" si="27"/>
        <v>145258918.46887168</v>
      </c>
      <c r="AQ20" s="266">
        <f t="shared" si="28"/>
        <v>2.3228252656820568E-2</v>
      </c>
    </row>
    <row r="21" spans="1:43" x14ac:dyDescent="0.2">
      <c r="A21" s="76" t="s">
        <v>114</v>
      </c>
      <c r="B21" s="34"/>
      <c r="C21" s="35"/>
      <c r="D21" s="36"/>
      <c r="E21" s="37"/>
      <c r="F21" s="38"/>
      <c r="G21" s="39"/>
      <c r="H21" s="40"/>
      <c r="I21" s="41"/>
      <c r="J21" s="42"/>
      <c r="K21" s="42"/>
      <c r="L21" s="42"/>
      <c r="M21" s="252"/>
      <c r="N21" s="252"/>
      <c r="O21" s="252"/>
      <c r="P21" s="252"/>
      <c r="Q21" s="43"/>
      <c r="R21" s="256"/>
      <c r="S21" s="256"/>
      <c r="T21" s="256"/>
      <c r="U21" s="256"/>
      <c r="V21" s="259"/>
      <c r="W21" s="259"/>
      <c r="X21" s="259"/>
      <c r="Y21" s="259"/>
      <c r="Z21" s="44"/>
      <c r="AA21" s="45"/>
      <c r="AB21" s="44"/>
      <c r="AC21" s="44"/>
      <c r="AD21" s="36"/>
      <c r="AE21" s="36"/>
      <c r="AF21" s="262"/>
      <c r="AG21" s="37"/>
      <c r="AH21" s="37"/>
      <c r="AI21" s="46"/>
      <c r="AJ21" s="47"/>
      <c r="AK21" s="262"/>
      <c r="AM21" s="48"/>
      <c r="AN21" s="49"/>
      <c r="AO21" s="49"/>
      <c r="AP21" s="98">
        <f>SUM(AP9:AP20)</f>
        <v>6253544793.7027216</v>
      </c>
      <c r="AQ21" s="266">
        <f>SUM(AQ9:AQ20)</f>
        <v>1.0000000000000002</v>
      </c>
    </row>
    <row r="22" spans="1:43" ht="13.5" thickBot="1" x14ac:dyDescent="0.25">
      <c r="A22" s="33"/>
      <c r="B22" s="34"/>
      <c r="C22" s="35"/>
      <c r="D22" s="36"/>
      <c r="E22" s="37"/>
      <c r="F22" s="38"/>
      <c r="G22" s="39"/>
      <c r="H22" s="40"/>
      <c r="I22" s="41"/>
      <c r="J22" s="42"/>
      <c r="K22" s="42"/>
      <c r="L22" s="42"/>
      <c r="M22" s="252"/>
      <c r="N22" s="252"/>
      <c r="O22" s="252"/>
      <c r="P22" s="252"/>
      <c r="Q22" s="43"/>
      <c r="R22" s="256"/>
      <c r="S22" s="256"/>
      <c r="T22" s="256"/>
      <c r="U22" s="256"/>
      <c r="V22" s="259"/>
      <c r="W22" s="259"/>
      <c r="X22" s="259"/>
      <c r="Y22" s="259"/>
      <c r="Z22" s="44"/>
      <c r="AA22" s="45"/>
      <c r="AB22" s="44"/>
      <c r="AC22" s="44"/>
      <c r="AD22" s="36"/>
      <c r="AE22" s="36"/>
      <c r="AF22" s="262"/>
      <c r="AG22" s="37"/>
      <c r="AH22" s="37"/>
      <c r="AI22" s="46"/>
      <c r="AJ22" s="47"/>
      <c r="AK22" s="262"/>
      <c r="AM22" s="48"/>
      <c r="AN22" s="49"/>
      <c r="AO22" s="49"/>
      <c r="AP22" s="49"/>
      <c r="AQ22" s="266"/>
    </row>
    <row r="23" spans="1:43" ht="13.5" thickTop="1" x14ac:dyDescent="0.2">
      <c r="A23" s="16" t="s">
        <v>62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f>+INEGI!C4</f>
        <v>51</v>
      </c>
      <c r="K23" s="25">
        <f>+INEGI!D4</f>
        <v>69</v>
      </c>
      <c r="L23" s="25">
        <f>+INEGI!E4</f>
        <v>52</v>
      </c>
      <c r="M23" s="251">
        <f t="shared" ref="M23:M61" si="29">+I23/I$63*0.25</f>
        <v>1.9531661173630621E-4</v>
      </c>
      <c r="N23" s="251">
        <f t="shared" ref="N23:N61" si="30">+J23/J$63*0.25</f>
        <v>1.7408044564594084E-4</v>
      </c>
      <c r="O23" s="251">
        <f t="shared" ref="O23:O61" si="31">+K23/K$63*0.25</f>
        <v>1.4011176451476657E-4</v>
      </c>
      <c r="P23" s="251">
        <f t="shared" ref="P23:P61" si="32">+L23/L$63*0.25</f>
        <v>9.4710767885764239E-4</v>
      </c>
      <c r="Q23" s="26">
        <f>SUM(M23:P23)</f>
        <v>1.456616500754656E-3</v>
      </c>
      <c r="R23" s="255">
        <v>194.999999997044</v>
      </c>
      <c r="S23" s="255">
        <f>+INEGI!G4</f>
        <v>48</v>
      </c>
      <c r="T23" s="255">
        <f>+INEGI!H4</f>
        <v>30</v>
      </c>
      <c r="U23" s="255">
        <f>+INEGI!I4</f>
        <v>7</v>
      </c>
      <c r="V23" s="258">
        <f t="shared" ref="V23:V61" si="33">+R23/R$63*0.25</f>
        <v>1.533607232964026E-4</v>
      </c>
      <c r="W23" s="258">
        <f t="shared" ref="W23:W61" si="34">+S23/S$63*0.25</f>
        <v>1.8755861206627071E-4</v>
      </c>
      <c r="X23" s="258">
        <f t="shared" ref="X23:X61" si="35">+T23/T$63*0.25</f>
        <v>1.498142303543606E-4</v>
      </c>
      <c r="Y23" s="258">
        <f t="shared" ref="Y23:Y61" si="36">+U23/U$63*0.25</f>
        <v>2.7817517087903355E-4</v>
      </c>
      <c r="Z23" s="27">
        <f>SUM(V23:Y23)</f>
        <v>7.6890873659606746E-4</v>
      </c>
      <c r="AA23" s="28">
        <f>+Z23*AA$4</f>
        <v>6.5357242610665728E-4</v>
      </c>
      <c r="AB23" s="27">
        <f>+(Z23-Q23)/Q23</f>
        <v>-0.47212685274558897</v>
      </c>
      <c r="AC23" s="27">
        <f>IF(AB23&gt;0,0,AB23)</f>
        <v>-0.47212685274558897</v>
      </c>
      <c r="AD23" s="19">
        <f t="shared" ref="AD23:AD61" si="37">+AC23/AC$63</f>
        <v>5.9883783217558849E-2</v>
      </c>
      <c r="AE23" s="19">
        <f>+AD23*AE$4</f>
        <v>8.9825674826338273E-3</v>
      </c>
      <c r="AF23" s="261">
        <f>+AE23+AA23</f>
        <v>9.6361399087404841E-3</v>
      </c>
      <c r="AG23" s="20">
        <v>558823</v>
      </c>
      <c r="AH23" s="20">
        <v>145672.85</v>
      </c>
      <c r="AI23" s="29">
        <f>+AH23/AG23</f>
        <v>0.26067797853703228</v>
      </c>
      <c r="AJ23" s="30">
        <f>+AI23*AH23</f>
        <v>37973.704065728321</v>
      </c>
      <c r="AK23" s="261">
        <f t="shared" ref="AK23:AK61" si="38">+AJ23/AJ$63</f>
        <v>2.3846074066165529E-5</v>
      </c>
      <c r="AM23" s="31">
        <f>+H23*AM$6</f>
        <v>1087215.4535215963</v>
      </c>
      <c r="AN23" s="32">
        <f>+AF23*AN$6</f>
        <v>19123156.51629601</v>
      </c>
      <c r="AO23" s="32">
        <f>+AK23*AO$6</f>
        <v>94646.240296458054</v>
      </c>
      <c r="AP23" s="32">
        <f>SUM(AM23:AO23)</f>
        <v>20305018.210114066</v>
      </c>
      <c r="AQ23" s="265">
        <f>+AP23/AP$62</f>
        <v>1.2053649728363681E-2</v>
      </c>
    </row>
    <row r="24" spans="1:43" x14ac:dyDescent="0.2">
      <c r="A24" s="33" t="s">
        <v>63</v>
      </c>
      <c r="B24" s="34">
        <f>+'CENSO POB 2020'!C6</f>
        <v>3382</v>
      </c>
      <c r="C24" s="35">
        <f t="shared" ref="C24" si="39">+B24/$B$63</f>
        <v>5.8467177992276519E-4</v>
      </c>
      <c r="D24" s="36">
        <f t="shared" ref="D24:D61" si="40">+C24*D$4</f>
        <v>4.9697101293435045E-4</v>
      </c>
      <c r="E24" s="37">
        <v>978.99</v>
      </c>
      <c r="F24" s="38">
        <f t="shared" ref="F24" si="41">+E24/$E$63</f>
        <v>1.524428317970032E-2</v>
      </c>
      <c r="G24" s="39">
        <f t="shared" ref="G24:G61" si="42">+F24*G$4</f>
        <v>2.2866424769550477E-3</v>
      </c>
      <c r="H24" s="40">
        <f t="shared" ref="H24:H61" si="43">+G24+D24</f>
        <v>2.783613489889398E-3</v>
      </c>
      <c r="I24" s="41">
        <v>768</v>
      </c>
      <c r="J24" s="42">
        <f>+INEGI!C5</f>
        <v>120</v>
      </c>
      <c r="K24" s="42">
        <f>+INEGI!D5</f>
        <v>175</v>
      </c>
      <c r="L24" s="42">
        <f>+INEGI!E5</f>
        <v>44</v>
      </c>
      <c r="M24" s="252">
        <f t="shared" si="29"/>
        <v>4.4911125093857236E-4</v>
      </c>
      <c r="N24" s="252">
        <f t="shared" si="30"/>
        <v>4.0960104857868437E-4</v>
      </c>
      <c r="O24" s="252">
        <f t="shared" si="31"/>
        <v>3.5535592449397314E-4</v>
      </c>
      <c r="P24" s="252">
        <f t="shared" si="32"/>
        <v>8.0139880518723594E-4</v>
      </c>
      <c r="Q24" s="43">
        <f t="shared" ref="Q24:Q61" si="44">SUM(M24:P24)</f>
        <v>2.0154670291984656E-3</v>
      </c>
      <c r="R24" s="256">
        <v>468.99999999269994</v>
      </c>
      <c r="S24" s="256">
        <f>+INEGI!G5</f>
        <v>131</v>
      </c>
      <c r="T24" s="256">
        <f>+INEGI!H5</f>
        <v>85</v>
      </c>
      <c r="U24" s="256">
        <f>+INEGI!I5</f>
        <v>16</v>
      </c>
      <c r="V24" s="259">
        <f t="shared" si="33"/>
        <v>3.688522011588903E-4</v>
      </c>
      <c r="W24" s="259">
        <f t="shared" si="34"/>
        <v>5.1187871209753047E-4</v>
      </c>
      <c r="X24" s="259">
        <f t="shared" si="35"/>
        <v>4.2447365267068836E-4</v>
      </c>
      <c r="Y24" s="259">
        <f t="shared" si="36"/>
        <v>6.3582896200921953E-4</v>
      </c>
      <c r="Z24" s="44">
        <f t="shared" ref="Z24:Z61" si="45">SUM(V24:Y24)</f>
        <v>1.9410335279363288E-3</v>
      </c>
      <c r="AA24" s="45">
        <f t="shared" ref="AA24:AA61" si="46">+Z24*AA$4</f>
        <v>1.6498784987458795E-3</v>
      </c>
      <c r="AB24" s="44">
        <f t="shared" ref="AB24:AB61" si="47">+(Z24-Q24)/Q24</f>
        <v>-3.6931143096763264E-2</v>
      </c>
      <c r="AC24" s="44">
        <f t="shared" ref="AC24:AC61" si="48">IF(AB24&gt;0,0,AB24)</f>
        <v>-3.6931143096763264E-2</v>
      </c>
      <c r="AD24" s="36">
        <f t="shared" si="37"/>
        <v>4.6842846457940193E-3</v>
      </c>
      <c r="AE24" s="36">
        <f t="shared" ref="AE24:AE61" si="49">+AD24*AE$4</f>
        <v>7.0264269686910285E-4</v>
      </c>
      <c r="AF24" s="262">
        <f t="shared" ref="AF24:AF61" si="50">+AE24+AA24</f>
        <v>2.3525211956149823E-3</v>
      </c>
      <c r="AG24" s="37">
        <v>2588435</v>
      </c>
      <c r="AH24" s="37">
        <v>768052</v>
      </c>
      <c r="AI24" s="46">
        <f t="shared" ref="AI24:AI61" si="51">+AH24/AG24</f>
        <v>0.2967244686461124</v>
      </c>
      <c r="AJ24" s="47">
        <f t="shared" ref="AJ24:AJ61" si="52">+AI24*AH24</f>
        <v>227899.82159258393</v>
      </c>
      <c r="AK24" s="262">
        <f t="shared" si="38"/>
        <v>1.4311261329566678E-4</v>
      </c>
      <c r="AM24" s="48">
        <f t="shared" ref="AM24:AM61" si="53">+H24*AM$6</f>
        <v>5524149.3951062476</v>
      </c>
      <c r="AN24" s="49">
        <f t="shared" ref="AN24:AN61" si="54">+AF24*AN$6</f>
        <v>4668636.1403743206</v>
      </c>
      <c r="AO24" s="49">
        <f t="shared" ref="AO24:AO61" si="55">+AK24*AO$6</f>
        <v>568020.99791573011</v>
      </c>
      <c r="AP24" s="49">
        <f t="shared" ref="AP24:AP61" si="56">SUM(AM24:AO24)</f>
        <v>10760806.533396298</v>
      </c>
      <c r="AQ24" s="266">
        <f t="shared" ref="AQ24:AQ61" si="57">+AP24/AP$62</f>
        <v>6.3879279203816969E-3</v>
      </c>
    </row>
    <row r="25" spans="1:43" x14ac:dyDescent="0.2">
      <c r="A25" s="33" t="s">
        <v>64</v>
      </c>
      <c r="B25" s="34">
        <f>+'CENSO POB 2020'!C36</f>
        <v>1407</v>
      </c>
      <c r="C25" s="35">
        <f t="shared" ref="C25:C61" si="58">+B25/$B$63</f>
        <v>2.4323867366981983E-4</v>
      </c>
      <c r="D25" s="36">
        <f t="shared" si="40"/>
        <v>2.0675287261934686E-4</v>
      </c>
      <c r="E25" s="37">
        <v>696.75</v>
      </c>
      <c r="F25" s="38">
        <f t="shared" ref="F25:F61" si="59">+E25/$E$63</f>
        <v>1.0849400203736705E-2</v>
      </c>
      <c r="G25" s="39">
        <f t="shared" si="42"/>
        <v>1.6274100305605057E-3</v>
      </c>
      <c r="H25" s="40">
        <f t="shared" si="43"/>
        <v>1.8341629031798526E-3</v>
      </c>
      <c r="I25" s="41">
        <v>363</v>
      </c>
      <c r="J25" s="42">
        <f>+INEGI!C6</f>
        <v>60</v>
      </c>
      <c r="K25" s="42">
        <f>+INEGI!D6</f>
        <v>193</v>
      </c>
      <c r="L25" s="42">
        <f>+INEGI!E6</f>
        <v>19</v>
      </c>
      <c r="M25" s="252">
        <f t="shared" si="29"/>
        <v>2.1227523970143459E-4</v>
      </c>
      <c r="N25" s="252">
        <f t="shared" si="30"/>
        <v>2.0480052428934218E-4</v>
      </c>
      <c r="O25" s="252">
        <f t="shared" si="31"/>
        <v>3.9190681958478185E-4</v>
      </c>
      <c r="P25" s="252">
        <f t="shared" si="32"/>
        <v>3.4605857496721549E-4</v>
      </c>
      <c r="Q25" s="43">
        <f t="shared" si="44"/>
        <v>1.1550411585427741E-3</v>
      </c>
      <c r="R25" s="256">
        <v>209.00000000199</v>
      </c>
      <c r="S25" s="256">
        <f>+INEGI!G6</f>
        <v>47</v>
      </c>
      <c r="T25" s="256">
        <f>+INEGI!H6</f>
        <v>10</v>
      </c>
      <c r="U25" s="256">
        <f>+INEGI!I6</f>
        <v>2</v>
      </c>
      <c r="V25" s="259">
        <f t="shared" si="33"/>
        <v>1.6437123676789339E-4</v>
      </c>
      <c r="W25" s="259">
        <f t="shared" si="34"/>
        <v>1.8365114098155673E-4</v>
      </c>
      <c r="X25" s="259">
        <f t="shared" si="35"/>
        <v>4.9938076784786864E-5</v>
      </c>
      <c r="Y25" s="259">
        <f t="shared" si="36"/>
        <v>7.9478620251152441E-5</v>
      </c>
      <c r="Z25" s="44">
        <f t="shared" si="45"/>
        <v>4.7743907478538944E-4</v>
      </c>
      <c r="AA25" s="45">
        <f t="shared" si="46"/>
        <v>4.0582321356758103E-4</v>
      </c>
      <c r="AB25" s="44">
        <f t="shared" si="47"/>
        <v>-0.58664756553979658</v>
      </c>
      <c r="AC25" s="44">
        <f t="shared" si="48"/>
        <v>-0.58664756553979658</v>
      </c>
      <c r="AD25" s="36">
        <f t="shared" si="37"/>
        <v>7.4409399583176009E-2</v>
      </c>
      <c r="AE25" s="36">
        <f t="shared" si="49"/>
        <v>1.1161409937476401E-2</v>
      </c>
      <c r="AF25" s="262">
        <f t="shared" si="50"/>
        <v>1.1567233151043983E-2</v>
      </c>
      <c r="AG25" s="37">
        <v>1115974</v>
      </c>
      <c r="AH25" s="37">
        <v>272877</v>
      </c>
      <c r="AI25" s="46">
        <f t="shared" si="51"/>
        <v>0.24451913754263091</v>
      </c>
      <c r="AJ25" s="47">
        <f t="shared" si="52"/>
        <v>66723.648695220501</v>
      </c>
      <c r="AK25" s="262">
        <f t="shared" si="38"/>
        <v>4.1899970200352918E-5</v>
      </c>
      <c r="AM25" s="48">
        <f t="shared" si="53"/>
        <v>3639941.3671938651</v>
      </c>
      <c r="AN25" s="49">
        <f t="shared" si="54"/>
        <v>22955458.524139956</v>
      </c>
      <c r="AO25" s="49">
        <f t="shared" si="55"/>
        <v>166303.04162410571</v>
      </c>
      <c r="AP25" s="49">
        <f t="shared" si="56"/>
        <v>26761702.932957929</v>
      </c>
      <c r="AQ25" s="266">
        <f t="shared" si="57"/>
        <v>1.5886525682982176E-2</v>
      </c>
    </row>
    <row r="26" spans="1:43" ht="13.5" customHeight="1" x14ac:dyDescent="0.2">
      <c r="A26" s="33" t="s">
        <v>65</v>
      </c>
      <c r="B26" s="34">
        <f>+'CENSO POB 2020'!C7</f>
        <v>35289</v>
      </c>
      <c r="C26" s="35">
        <f t="shared" si="58"/>
        <v>6.1006748792709828E-3</v>
      </c>
      <c r="D26" s="36">
        <f t="shared" si="40"/>
        <v>5.1855736473803348E-3</v>
      </c>
      <c r="E26" s="37">
        <v>190.52</v>
      </c>
      <c r="F26" s="38">
        <f t="shared" si="59"/>
        <v>2.9666705802883636E-3</v>
      </c>
      <c r="G26" s="39">
        <f t="shared" si="42"/>
        <v>4.4500058704325453E-4</v>
      </c>
      <c r="H26" s="40">
        <f t="shared" si="43"/>
        <v>5.6305742344235892E-3</v>
      </c>
      <c r="I26" s="41">
        <v>3420</v>
      </c>
      <c r="J26" s="42">
        <f>+INEGI!C7</f>
        <v>629</v>
      </c>
      <c r="K26" s="42">
        <f>+INEGI!D7</f>
        <v>1238</v>
      </c>
      <c r="L26" s="42">
        <f>+INEGI!E7</f>
        <v>59</v>
      </c>
      <c r="M26" s="252">
        <f t="shared" si="29"/>
        <v>1.99994853933583E-3</v>
      </c>
      <c r="N26" s="252">
        <f t="shared" si="30"/>
        <v>2.1469921629666037E-3</v>
      </c>
      <c r="O26" s="252">
        <f t="shared" si="31"/>
        <v>2.5138893401345074E-3</v>
      </c>
      <c r="P26" s="252">
        <f t="shared" si="32"/>
        <v>1.074602943319248E-3</v>
      </c>
      <c r="Q26" s="43">
        <f t="shared" si="44"/>
        <v>7.7354329857561889E-3</v>
      </c>
      <c r="R26" s="256">
        <v>2055.0000000045479</v>
      </c>
      <c r="S26" s="256">
        <f>+INEGI!G7</f>
        <v>459</v>
      </c>
      <c r="T26" s="256">
        <f>+INEGI!H7</f>
        <v>244</v>
      </c>
      <c r="U26" s="256">
        <f>+INEGI!I7</f>
        <v>11</v>
      </c>
      <c r="V26" s="259">
        <f t="shared" si="33"/>
        <v>1.6161860839978579E-3</v>
      </c>
      <c r="W26" s="259">
        <f t="shared" si="34"/>
        <v>1.7935292278837137E-3</v>
      </c>
      <c r="X26" s="259">
        <f t="shared" si="35"/>
        <v>1.2184890735487995E-3</v>
      </c>
      <c r="Y26" s="259">
        <f t="shared" si="36"/>
        <v>4.3713241138133841E-4</v>
      </c>
      <c r="Z26" s="44">
        <f t="shared" si="45"/>
        <v>5.0653367968117096E-3</v>
      </c>
      <c r="AA26" s="45">
        <f t="shared" si="46"/>
        <v>4.3055362772899527E-3</v>
      </c>
      <c r="AB26" s="44">
        <f t="shared" si="47"/>
        <v>-0.34517734092727842</v>
      </c>
      <c r="AC26" s="44">
        <f t="shared" si="48"/>
        <v>-0.34517734092727842</v>
      </c>
      <c r="AD26" s="36">
        <f t="shared" si="37"/>
        <v>4.3781718695930852E-2</v>
      </c>
      <c r="AE26" s="36">
        <f t="shared" si="49"/>
        <v>6.5672578043896278E-3</v>
      </c>
      <c r="AF26" s="262">
        <f t="shared" si="50"/>
        <v>1.0872794081679581E-2</v>
      </c>
      <c r="AG26" s="37">
        <v>37146815</v>
      </c>
      <c r="AH26" s="37">
        <v>23142962</v>
      </c>
      <c r="AI26" s="46">
        <f t="shared" si="51"/>
        <v>0.62301335928800361</v>
      </c>
      <c r="AJ26" s="47">
        <f t="shared" si="52"/>
        <v>14418374.499494614</v>
      </c>
      <c r="AK26" s="262">
        <f t="shared" si="38"/>
        <v>9.0542030251656077E-3</v>
      </c>
      <c r="AM26" s="48">
        <f t="shared" si="53"/>
        <v>11174012.974203456</v>
      </c>
      <c r="AN26" s="49">
        <f t="shared" si="54"/>
        <v>21577327.12087537</v>
      </c>
      <c r="AO26" s="49">
        <f t="shared" si="55"/>
        <v>35936576.93232768</v>
      </c>
      <c r="AP26" s="49">
        <f t="shared" si="56"/>
        <v>68687917.027406514</v>
      </c>
      <c r="AQ26" s="266">
        <f t="shared" si="57"/>
        <v>4.0775146510672086E-2</v>
      </c>
    </row>
    <row r="27" spans="1:43" x14ac:dyDescent="0.2">
      <c r="A27" s="33" t="s">
        <v>66</v>
      </c>
      <c r="B27" s="34">
        <f>+'CENSO POB 2020'!C8</f>
        <v>18030</v>
      </c>
      <c r="C27" s="35">
        <f t="shared" si="58"/>
        <v>3.1169817244256232E-3</v>
      </c>
      <c r="D27" s="36">
        <f t="shared" si="40"/>
        <v>2.6494344657617798E-3</v>
      </c>
      <c r="E27" s="37">
        <v>4572.87</v>
      </c>
      <c r="F27" s="38">
        <f t="shared" si="59"/>
        <v>7.1206166788175776E-2</v>
      </c>
      <c r="G27" s="39">
        <f t="shared" si="42"/>
        <v>1.0680925018226366E-2</v>
      </c>
      <c r="H27" s="40">
        <f t="shared" si="43"/>
        <v>1.3330359483988145E-2</v>
      </c>
      <c r="I27" s="41">
        <v>3207</v>
      </c>
      <c r="J27" s="42">
        <f>+INEGI!C8</f>
        <v>510</v>
      </c>
      <c r="K27" s="42">
        <f>+INEGI!D8</f>
        <v>1865</v>
      </c>
      <c r="L27" s="42">
        <f>+INEGI!E8</f>
        <v>534</v>
      </c>
      <c r="M27" s="252">
        <f t="shared" si="29"/>
        <v>1.8753903408333353E-3</v>
      </c>
      <c r="N27" s="252">
        <f t="shared" si="30"/>
        <v>1.7408044564594086E-3</v>
      </c>
      <c r="O27" s="252">
        <f t="shared" si="31"/>
        <v>3.7870788524643428E-3</v>
      </c>
      <c r="P27" s="252">
        <f t="shared" si="32"/>
        <v>9.7260673174996357E-3</v>
      </c>
      <c r="Q27" s="43">
        <f t="shared" si="44"/>
        <v>1.7129340967256722E-2</v>
      </c>
      <c r="R27" s="256">
        <v>2802.0000000077798</v>
      </c>
      <c r="S27" s="256">
        <f>+INEGI!G8</f>
        <v>476</v>
      </c>
      <c r="T27" s="256">
        <f>+INEGI!H8</f>
        <v>516</v>
      </c>
      <c r="U27" s="256">
        <f>+INEGI!I8</f>
        <v>204</v>
      </c>
      <c r="V27" s="259">
        <f t="shared" si="33"/>
        <v>2.2036756240216785E-3</v>
      </c>
      <c r="W27" s="259">
        <f t="shared" si="34"/>
        <v>1.8599562363238512E-3</v>
      </c>
      <c r="X27" s="259">
        <f t="shared" si="35"/>
        <v>2.5768047620950024E-3</v>
      </c>
      <c r="Y27" s="259">
        <f t="shared" si="36"/>
        <v>8.1068192656175483E-3</v>
      </c>
      <c r="Z27" s="44">
        <f t="shared" si="45"/>
        <v>1.4747255888058081E-2</v>
      </c>
      <c r="AA27" s="45">
        <f t="shared" si="46"/>
        <v>1.2535167504849369E-2</v>
      </c>
      <c r="AB27" s="44">
        <f t="shared" si="47"/>
        <v>-0.13906460754982183</v>
      </c>
      <c r="AC27" s="44">
        <f t="shared" si="48"/>
        <v>-0.13906460754982183</v>
      </c>
      <c r="AD27" s="36">
        <f t="shared" si="37"/>
        <v>1.7638723074783282E-2</v>
      </c>
      <c r="AE27" s="36">
        <f t="shared" si="49"/>
        <v>2.6458084612174921E-3</v>
      </c>
      <c r="AF27" s="262">
        <f t="shared" si="50"/>
        <v>1.5180975966066861E-2</v>
      </c>
      <c r="AG27" s="37">
        <v>10240869</v>
      </c>
      <c r="AH27" s="37">
        <v>2531264</v>
      </c>
      <c r="AI27" s="46">
        <f t="shared" si="51"/>
        <v>0.24717277410735358</v>
      </c>
      <c r="AJ27" s="47">
        <f t="shared" si="52"/>
        <v>625659.5448780763</v>
      </c>
      <c r="AK27" s="262">
        <f t="shared" si="38"/>
        <v>3.9289092845780761E-4</v>
      </c>
      <c r="AM27" s="48">
        <f t="shared" si="53"/>
        <v>26454426.071540505</v>
      </c>
      <c r="AN27" s="49">
        <f t="shared" si="54"/>
        <v>30127019.970507056</v>
      </c>
      <c r="AO27" s="49">
        <f t="shared" si="55"/>
        <v>1559403.4104707306</v>
      </c>
      <c r="AP27" s="49">
        <f t="shared" si="56"/>
        <v>58140849.452518292</v>
      </c>
      <c r="AQ27" s="266">
        <f t="shared" si="57"/>
        <v>3.4514100256315107E-2</v>
      </c>
    </row>
    <row r="28" spans="1:43" x14ac:dyDescent="0.2">
      <c r="A28" s="33" t="s">
        <v>68</v>
      </c>
      <c r="B28" s="34">
        <f>+'CENSO POB 2020'!C10</f>
        <v>14992</v>
      </c>
      <c r="C28" s="35">
        <f t="shared" si="58"/>
        <v>2.5917798121236242E-3</v>
      </c>
      <c r="D28" s="36">
        <f t="shared" si="40"/>
        <v>2.2030128403050806E-3</v>
      </c>
      <c r="E28" s="37">
        <v>2664.8</v>
      </c>
      <c r="F28" s="38">
        <f t="shared" si="59"/>
        <v>4.149477095503061E-2</v>
      </c>
      <c r="G28" s="39">
        <f t="shared" si="42"/>
        <v>6.224215643254591E-3</v>
      </c>
      <c r="H28" s="40">
        <f t="shared" si="43"/>
        <v>8.4272284835596716E-3</v>
      </c>
      <c r="I28" s="41">
        <v>3888</v>
      </c>
      <c r="J28" s="42">
        <f>+INEGI!C10</f>
        <v>1140</v>
      </c>
      <c r="K28" s="42">
        <f>+INEGI!D10</f>
        <v>7405</v>
      </c>
      <c r="L28" s="42">
        <f>+INEGI!E10</f>
        <v>920</v>
      </c>
      <c r="M28" s="252">
        <f t="shared" si="29"/>
        <v>2.2736257078765226E-3</v>
      </c>
      <c r="N28" s="252">
        <f t="shared" si="30"/>
        <v>3.8912099614975015E-3</v>
      </c>
      <c r="O28" s="252">
        <f t="shared" si="31"/>
        <v>1.5036632119302121E-2</v>
      </c>
      <c r="P28" s="252">
        <f t="shared" si="32"/>
        <v>1.6756520472096751E-2</v>
      </c>
      <c r="Q28" s="43">
        <f t="shared" si="44"/>
        <v>3.7957988260772901E-2</v>
      </c>
      <c r="R28" s="256">
        <v>3560.0000000065597</v>
      </c>
      <c r="S28" s="256">
        <f>+INEGI!G10</f>
        <v>882</v>
      </c>
      <c r="T28" s="256">
        <f>+INEGI!H10</f>
        <v>2312</v>
      </c>
      <c r="U28" s="256">
        <f>+INEGI!I10</f>
        <v>356</v>
      </c>
      <c r="V28" s="259">
        <f t="shared" si="33"/>
        <v>2.7998162817665412E-3</v>
      </c>
      <c r="W28" s="259">
        <f t="shared" si="34"/>
        <v>3.4463894967177245E-3</v>
      </c>
      <c r="X28" s="259">
        <f t="shared" si="35"/>
        <v>1.1545683352642723E-2</v>
      </c>
      <c r="Y28" s="259">
        <f t="shared" si="36"/>
        <v>1.4147194404705134E-2</v>
      </c>
      <c r="Z28" s="44">
        <f t="shared" si="45"/>
        <v>3.1939083535832122E-2</v>
      </c>
      <c r="AA28" s="45">
        <f t="shared" si="46"/>
        <v>2.7148221005457301E-2</v>
      </c>
      <c r="AB28" s="44">
        <f t="shared" si="47"/>
        <v>-0.15856753744668087</v>
      </c>
      <c r="AC28" s="44">
        <f t="shared" si="48"/>
        <v>-0.15856753744668087</v>
      </c>
      <c r="AD28" s="36">
        <f t="shared" si="37"/>
        <v>2.0112442201875795E-2</v>
      </c>
      <c r="AE28" s="36">
        <f t="shared" si="49"/>
        <v>3.0168663302813691E-3</v>
      </c>
      <c r="AF28" s="262">
        <f t="shared" si="50"/>
        <v>3.016508733573867E-2</v>
      </c>
      <c r="AG28" s="37">
        <v>1835394</v>
      </c>
      <c r="AH28" s="37">
        <v>788778.4</v>
      </c>
      <c r="AI28" s="46">
        <f t="shared" si="51"/>
        <v>0.42975971371814448</v>
      </c>
      <c r="AJ28" s="47">
        <f t="shared" si="52"/>
        <v>338985.17937105609</v>
      </c>
      <c r="AK28" s="262">
        <f t="shared" si="38"/>
        <v>2.1287008716934795E-4</v>
      </c>
      <c r="AM28" s="48">
        <f t="shared" si="53"/>
        <v>16724042.076591607</v>
      </c>
      <c r="AN28" s="49">
        <f t="shared" si="54"/>
        <v>59863357.310309954</v>
      </c>
      <c r="AO28" s="49">
        <f t="shared" si="55"/>
        <v>844891.84115822846</v>
      </c>
      <c r="AP28" s="49">
        <f t="shared" si="56"/>
        <v>77432291.228059784</v>
      </c>
      <c r="AQ28" s="266">
        <f t="shared" si="57"/>
        <v>4.5966061515905293E-2</v>
      </c>
    </row>
    <row r="29" spans="1:43" x14ac:dyDescent="0.2">
      <c r="A29" s="33" t="s">
        <v>69</v>
      </c>
      <c r="B29" s="34">
        <f>+'CENSO POB 2020'!C11</f>
        <v>3661</v>
      </c>
      <c r="C29" s="35">
        <f t="shared" si="58"/>
        <v>6.329046086035611E-4</v>
      </c>
      <c r="D29" s="36">
        <f t="shared" si="40"/>
        <v>5.3796891731302697E-4</v>
      </c>
      <c r="E29" s="37">
        <v>465.62</v>
      </c>
      <c r="F29" s="38">
        <f t="shared" si="59"/>
        <v>7.2503734809671837E-3</v>
      </c>
      <c r="G29" s="39">
        <f t="shared" si="42"/>
        <v>1.0875560221450776E-3</v>
      </c>
      <c r="H29" s="40">
        <f t="shared" si="43"/>
        <v>1.6255249394581046E-3</v>
      </c>
      <c r="I29" s="41">
        <v>739</v>
      </c>
      <c r="J29" s="42">
        <f>+INEGI!C11</f>
        <v>104</v>
      </c>
      <c r="K29" s="42">
        <f>+INEGI!D11</f>
        <v>89</v>
      </c>
      <c r="L29" s="42">
        <f>+INEGI!E11</f>
        <v>41</v>
      </c>
      <c r="M29" s="252">
        <f t="shared" si="29"/>
        <v>4.3215262297344398E-4</v>
      </c>
      <c r="N29" s="252">
        <f t="shared" si="30"/>
        <v>3.5498757543485978E-4</v>
      </c>
      <c r="O29" s="252">
        <f t="shared" si="31"/>
        <v>1.8072387017122063E-4</v>
      </c>
      <c r="P29" s="252">
        <f t="shared" si="32"/>
        <v>7.4675797756083341E-4</v>
      </c>
      <c r="Q29" s="43">
        <f t="shared" si="44"/>
        <v>1.7146220461403579E-3</v>
      </c>
      <c r="R29" s="256">
        <v>518.99999999744</v>
      </c>
      <c r="S29" s="256">
        <f>+INEGI!G11</f>
        <v>104</v>
      </c>
      <c r="T29" s="256">
        <f>+INEGI!H11</f>
        <v>66</v>
      </c>
      <c r="U29" s="256">
        <f>+INEGI!I11</f>
        <v>26</v>
      </c>
      <c r="V29" s="259">
        <f t="shared" si="33"/>
        <v>4.0817546354690723E-4</v>
      </c>
      <c r="W29" s="259">
        <f t="shared" si="34"/>
        <v>4.0637699281025318E-4</v>
      </c>
      <c r="X29" s="259">
        <f t="shared" si="35"/>
        <v>3.2959130677959333E-4</v>
      </c>
      <c r="Y29" s="259">
        <f t="shared" si="36"/>
        <v>1.0332220632649817E-3</v>
      </c>
      <c r="Z29" s="44">
        <f t="shared" si="45"/>
        <v>2.1773658264017354E-3</v>
      </c>
      <c r="AA29" s="45">
        <f t="shared" si="46"/>
        <v>1.850760952441475E-3</v>
      </c>
      <c r="AB29" s="44">
        <f t="shared" si="47"/>
        <v>0.26988092291419047</v>
      </c>
      <c r="AC29" s="44">
        <f t="shared" si="48"/>
        <v>0</v>
      </c>
      <c r="AD29" s="36">
        <f t="shared" si="37"/>
        <v>0</v>
      </c>
      <c r="AE29" s="36">
        <f t="shared" si="49"/>
        <v>0</v>
      </c>
      <c r="AF29" s="262">
        <f t="shared" si="50"/>
        <v>1.850760952441475E-3</v>
      </c>
      <c r="AG29" s="37">
        <v>2443492</v>
      </c>
      <c r="AH29" s="37">
        <v>799410</v>
      </c>
      <c r="AI29" s="46">
        <f t="shared" si="51"/>
        <v>0.32715883661579409</v>
      </c>
      <c r="AJ29" s="47">
        <f t="shared" si="52"/>
        <v>261534.04557903195</v>
      </c>
      <c r="AK29" s="262">
        <f t="shared" si="38"/>
        <v>1.6423365523960225E-4</v>
      </c>
      <c r="AM29" s="48">
        <f t="shared" si="53"/>
        <v>3225894.1996269743</v>
      </c>
      <c r="AN29" s="49">
        <f t="shared" si="54"/>
        <v>3672880.6039526933</v>
      </c>
      <c r="AO29" s="49">
        <f t="shared" si="55"/>
        <v>651851.45175021037</v>
      </c>
      <c r="AP29" s="49">
        <f t="shared" si="56"/>
        <v>7550626.2553298781</v>
      </c>
      <c r="AQ29" s="266">
        <f t="shared" si="57"/>
        <v>4.4822714843071989E-3</v>
      </c>
    </row>
    <row r="30" spans="1:43" x14ac:dyDescent="0.2">
      <c r="A30" s="33" t="s">
        <v>71</v>
      </c>
      <c r="B30" s="34">
        <f>+'CENSO POB 2020'!C19</f>
        <v>104478</v>
      </c>
      <c r="C30" s="35">
        <f t="shared" si="58"/>
        <v>1.8061897759541888E-2</v>
      </c>
      <c r="D30" s="36">
        <f t="shared" si="40"/>
        <v>1.5352613095610604E-2</v>
      </c>
      <c r="E30" s="37">
        <v>102.38</v>
      </c>
      <c r="F30" s="38">
        <f t="shared" si="59"/>
        <v>1.5942039366466652E-3</v>
      </c>
      <c r="G30" s="39">
        <f t="shared" si="42"/>
        <v>2.3913059049699976E-4</v>
      </c>
      <c r="H30" s="40">
        <f t="shared" si="43"/>
        <v>1.5591743686107603E-2</v>
      </c>
      <c r="I30" s="41">
        <v>981</v>
      </c>
      <c r="J30" s="42">
        <f>+INEGI!C13</f>
        <v>253</v>
      </c>
      <c r="K30" s="42">
        <f>+INEGI!D13</f>
        <v>273</v>
      </c>
      <c r="L30" s="42">
        <f>+INEGI!E13</f>
        <v>153</v>
      </c>
      <c r="M30" s="252">
        <f t="shared" si="29"/>
        <v>5.73669449441067E-4</v>
      </c>
      <c r="N30" s="252">
        <f t="shared" si="30"/>
        <v>8.6357554408672619E-4</v>
      </c>
      <c r="O30" s="252">
        <f t="shared" si="31"/>
        <v>5.5435524221059812E-4</v>
      </c>
      <c r="P30" s="252">
        <f t="shared" si="32"/>
        <v>2.786682208946525E-3</v>
      </c>
      <c r="Q30" s="43">
        <f t="shared" si="44"/>
        <v>4.7782824446849165E-3</v>
      </c>
      <c r="R30" s="256">
        <v>716.99999998365001</v>
      </c>
      <c r="S30" s="256">
        <f>+INEGI!G13</f>
        <v>718</v>
      </c>
      <c r="T30" s="256">
        <f>+INEGI!H13</f>
        <v>221</v>
      </c>
      <c r="U30" s="256">
        <f>+INEGI!I13</f>
        <v>186</v>
      </c>
      <c r="V30" s="259">
        <f t="shared" si="33"/>
        <v>5.6389558257784666E-4</v>
      </c>
      <c r="W30" s="259">
        <f t="shared" si="34"/>
        <v>2.8055642388246328E-3</v>
      </c>
      <c r="X30" s="259">
        <f t="shared" si="35"/>
        <v>1.1036314969437896E-3</v>
      </c>
      <c r="Y30" s="259">
        <f t="shared" si="36"/>
        <v>7.3915116833571772E-3</v>
      </c>
      <c r="Z30" s="44">
        <f t="shared" si="45"/>
        <v>1.1864603001703446E-2</v>
      </c>
      <c r="AA30" s="45">
        <f t="shared" si="46"/>
        <v>1.0084912551447929E-2</v>
      </c>
      <c r="AB30" s="44">
        <f t="shared" si="47"/>
        <v>1.4830267233158099</v>
      </c>
      <c r="AC30" s="44">
        <f t="shared" si="48"/>
        <v>0</v>
      </c>
      <c r="AD30" s="36">
        <f t="shared" si="37"/>
        <v>0</v>
      </c>
      <c r="AE30" s="36">
        <f t="shared" si="49"/>
        <v>0</v>
      </c>
      <c r="AF30" s="262">
        <f t="shared" si="50"/>
        <v>1.0084912551447929E-2</v>
      </c>
      <c r="AG30" s="37">
        <v>25918809</v>
      </c>
      <c r="AH30" s="37">
        <v>4946842.92</v>
      </c>
      <c r="AI30" s="46">
        <f t="shared" si="51"/>
        <v>0.19085919109940583</v>
      </c>
      <c r="AJ30" s="47">
        <f t="shared" si="52"/>
        <v>944150.43820702273</v>
      </c>
      <c r="AK30" s="262">
        <f t="shared" si="38"/>
        <v>5.9289136609158675E-4</v>
      </c>
      <c r="AM30" s="48">
        <f t="shared" si="53"/>
        <v>30942198.60807085</v>
      </c>
      <c r="AN30" s="49">
        <f t="shared" si="54"/>
        <v>20013756.857096579</v>
      </c>
      <c r="AO30" s="49">
        <f t="shared" si="55"/>
        <v>2353214.9799207151</v>
      </c>
      <c r="AP30" s="49">
        <f t="shared" si="56"/>
        <v>53309170.445088148</v>
      </c>
      <c r="AQ30" s="266">
        <f t="shared" si="57"/>
        <v>3.1645874985458594E-2</v>
      </c>
    </row>
    <row r="31" spans="1:43" x14ac:dyDescent="0.2">
      <c r="A31" s="33" t="s">
        <v>72</v>
      </c>
      <c r="B31" s="34">
        <f>+'CENSO POB 2020'!C13</f>
        <v>7340</v>
      </c>
      <c r="C31" s="35">
        <f t="shared" si="58"/>
        <v>1.2689210126058832E-3</v>
      </c>
      <c r="D31" s="36">
        <f t="shared" si="40"/>
        <v>1.0785828607150008E-3</v>
      </c>
      <c r="E31" s="37">
        <v>1006.89</v>
      </c>
      <c r="F31" s="38">
        <f t="shared" si="59"/>
        <v>1.5678726331023254E-2</v>
      </c>
      <c r="G31" s="39">
        <f t="shared" si="42"/>
        <v>2.3518089496534882E-3</v>
      </c>
      <c r="H31" s="40">
        <f t="shared" si="43"/>
        <v>3.430391810368489E-3</v>
      </c>
      <c r="I31" s="41">
        <v>1343</v>
      </c>
      <c r="J31" s="42">
        <f>+INEGI!C14</f>
        <v>319</v>
      </c>
      <c r="K31" s="42">
        <f>+INEGI!D14</f>
        <v>345</v>
      </c>
      <c r="L31" s="42">
        <f>+INEGI!E14</f>
        <v>110</v>
      </c>
      <c r="M31" s="252">
        <f t="shared" si="29"/>
        <v>7.85359908867842E-4</v>
      </c>
      <c r="N31" s="252">
        <f t="shared" si="30"/>
        <v>1.0888561208050025E-3</v>
      </c>
      <c r="O31" s="252">
        <f t="shared" si="31"/>
        <v>7.0055882257383283E-4</v>
      </c>
      <c r="P31" s="252">
        <f t="shared" si="32"/>
        <v>2.0034970129680896E-3</v>
      </c>
      <c r="Q31" s="43">
        <f t="shared" si="44"/>
        <v>4.5782718652147671E-3</v>
      </c>
      <c r="R31" s="256">
        <v>655.00000000354908</v>
      </c>
      <c r="S31" s="256">
        <f>+INEGI!G14</f>
        <v>225</v>
      </c>
      <c r="T31" s="256">
        <f>+INEGI!H14</f>
        <v>136</v>
      </c>
      <c r="U31" s="256">
        <f>+INEGI!I14</f>
        <v>78</v>
      </c>
      <c r="V31" s="259">
        <f t="shared" si="33"/>
        <v>5.1513473723697805E-4</v>
      </c>
      <c r="W31" s="259">
        <f t="shared" si="34"/>
        <v>8.7918099406064393E-4</v>
      </c>
      <c r="X31" s="259">
        <f t="shared" si="35"/>
        <v>6.791578442731013E-4</v>
      </c>
      <c r="Y31" s="259">
        <f t="shared" si="36"/>
        <v>3.099666189794945E-3</v>
      </c>
      <c r="Z31" s="44">
        <f t="shared" si="45"/>
        <v>5.1731397653656686E-3</v>
      </c>
      <c r="AA31" s="45">
        <f t="shared" si="46"/>
        <v>4.3971688005608181E-3</v>
      </c>
      <c r="AB31" s="44">
        <f t="shared" si="47"/>
        <v>0.129932847516253</v>
      </c>
      <c r="AC31" s="44">
        <f t="shared" si="48"/>
        <v>0</v>
      </c>
      <c r="AD31" s="36">
        <f t="shared" si="37"/>
        <v>0</v>
      </c>
      <c r="AE31" s="36">
        <f t="shared" si="49"/>
        <v>0</v>
      </c>
      <c r="AF31" s="262">
        <f t="shared" si="50"/>
        <v>4.3971688005608181E-3</v>
      </c>
      <c r="AG31" s="37">
        <v>2065528</v>
      </c>
      <c r="AH31" s="37">
        <v>1221813</v>
      </c>
      <c r="AI31" s="46">
        <f t="shared" si="51"/>
        <v>0.59152575031662602</v>
      </c>
      <c r="AJ31" s="47">
        <f t="shared" si="52"/>
        <v>722733.85157160775</v>
      </c>
      <c r="AK31" s="262">
        <f t="shared" si="38"/>
        <v>4.5384998326396719E-4</v>
      </c>
      <c r="AM31" s="48">
        <f t="shared" si="53"/>
        <v>6807696.8706519166</v>
      </c>
      <c r="AN31" s="49">
        <f t="shared" si="54"/>
        <v>8726289.5721788052</v>
      </c>
      <c r="AO31" s="49">
        <f t="shared" si="55"/>
        <v>1801352.895883718</v>
      </c>
      <c r="AP31" s="49">
        <f t="shared" si="56"/>
        <v>17335339.338714439</v>
      </c>
      <c r="AQ31" s="266">
        <f t="shared" si="57"/>
        <v>1.0290761926384588E-2</v>
      </c>
    </row>
    <row r="32" spans="1:43" x14ac:dyDescent="0.2">
      <c r="A32" s="33" t="s">
        <v>73</v>
      </c>
      <c r="B32" s="34">
        <f>+'CENSO POB 2020'!C14</f>
        <v>9930</v>
      </c>
      <c r="C32" s="35">
        <f t="shared" si="58"/>
        <v>1.7166737949831634E-3</v>
      </c>
      <c r="D32" s="36">
        <f t="shared" si="40"/>
        <v>1.4591727257356889E-3</v>
      </c>
      <c r="E32" s="37">
        <v>4292.05</v>
      </c>
      <c r="F32" s="38">
        <f t="shared" si="59"/>
        <v>6.6833395255756198E-2</v>
      </c>
      <c r="G32" s="39">
        <f t="shared" si="42"/>
        <v>1.002500928836343E-2</v>
      </c>
      <c r="H32" s="40">
        <f t="shared" si="43"/>
        <v>1.1484182014099118E-2</v>
      </c>
      <c r="I32" s="41">
        <v>2046</v>
      </c>
      <c r="J32" s="42">
        <f>+INEGI!C15</f>
        <v>378</v>
      </c>
      <c r="K32" s="42">
        <f>+INEGI!D15</f>
        <v>1925</v>
      </c>
      <c r="L32" s="42">
        <f>+INEGI!E15</f>
        <v>123</v>
      </c>
      <c r="M32" s="252">
        <f t="shared" si="29"/>
        <v>1.1964604419535403E-3</v>
      </c>
      <c r="N32" s="252">
        <f t="shared" si="30"/>
        <v>1.2902433030228557E-3</v>
      </c>
      <c r="O32" s="252">
        <f t="shared" si="31"/>
        <v>3.9089151694337047E-3</v>
      </c>
      <c r="P32" s="252">
        <f t="shared" si="32"/>
        <v>2.2402739326825003E-3</v>
      </c>
      <c r="Q32" s="43">
        <f t="shared" si="44"/>
        <v>8.6358928470926001E-3</v>
      </c>
      <c r="R32" s="256">
        <v>787.99999998764804</v>
      </c>
      <c r="S32" s="256">
        <f>+INEGI!G15</f>
        <v>297</v>
      </c>
      <c r="T32" s="256">
        <f>+INEGI!H15</f>
        <v>938</v>
      </c>
      <c r="U32" s="256">
        <f>+INEGI!I15</f>
        <v>242</v>
      </c>
      <c r="V32" s="259">
        <f t="shared" si="33"/>
        <v>6.1973461516668142E-4</v>
      </c>
      <c r="W32" s="259">
        <f t="shared" si="34"/>
        <v>1.1605189121600501E-3</v>
      </c>
      <c r="X32" s="259">
        <f t="shared" si="35"/>
        <v>4.6841916024130082E-3</v>
      </c>
      <c r="Y32" s="259">
        <f t="shared" si="36"/>
        <v>9.6169130503894456E-3</v>
      </c>
      <c r="Z32" s="44">
        <f t="shared" si="45"/>
        <v>1.6081358180129186E-2</v>
      </c>
      <c r="AA32" s="45">
        <f t="shared" si="46"/>
        <v>1.3669154453109808E-2</v>
      </c>
      <c r="AB32" s="44">
        <f t="shared" si="47"/>
        <v>0.86215351033949095</v>
      </c>
      <c r="AC32" s="44">
        <f t="shared" si="48"/>
        <v>0</v>
      </c>
      <c r="AD32" s="36">
        <f t="shared" si="37"/>
        <v>0</v>
      </c>
      <c r="AE32" s="36">
        <f t="shared" si="49"/>
        <v>0</v>
      </c>
      <c r="AF32" s="262">
        <f t="shared" si="50"/>
        <v>1.3669154453109808E-2</v>
      </c>
      <c r="AG32" s="37">
        <v>4522487</v>
      </c>
      <c r="AH32" s="37">
        <v>1408205</v>
      </c>
      <c r="AI32" s="46">
        <f t="shared" si="51"/>
        <v>0.31137845172357598</v>
      </c>
      <c r="AJ32" s="47">
        <f t="shared" si="52"/>
        <v>438484.69260939833</v>
      </c>
      <c r="AK32" s="262">
        <f t="shared" si="38"/>
        <v>2.7535208150211281E-4</v>
      </c>
      <c r="AM32" s="48">
        <f t="shared" si="53"/>
        <v>22790641.501380417</v>
      </c>
      <c r="AN32" s="49">
        <f t="shared" si="54"/>
        <v>27126773.0157324</v>
      </c>
      <c r="AO32" s="49">
        <f t="shared" si="55"/>
        <v>1092885.9484235223</v>
      </c>
      <c r="AP32" s="49">
        <f t="shared" si="56"/>
        <v>51010300.465536341</v>
      </c>
      <c r="AQ32" s="266">
        <f t="shared" si="57"/>
        <v>3.0281198863633417E-2</v>
      </c>
    </row>
    <row r="33" spans="1:43" x14ac:dyDescent="0.2">
      <c r="A33" s="33" t="s">
        <v>74</v>
      </c>
      <c r="B33" s="34">
        <f>+'CENSO POB 2020'!C15</f>
        <v>68747</v>
      </c>
      <c r="C33" s="35">
        <f t="shared" si="58"/>
        <v>1.1884811015479108E-2</v>
      </c>
      <c r="D33" s="36">
        <f t="shared" si="40"/>
        <v>1.0102089363157242E-2</v>
      </c>
      <c r="E33" s="37">
        <v>146.56</v>
      </c>
      <c r="F33" s="38">
        <f t="shared" si="59"/>
        <v>2.2821501167702212E-3</v>
      </c>
      <c r="G33" s="39">
        <f t="shared" si="42"/>
        <v>3.4232251751553319E-4</v>
      </c>
      <c r="H33" s="40">
        <f t="shared" si="43"/>
        <v>1.0444411880672775E-2</v>
      </c>
      <c r="I33" s="41">
        <v>1162</v>
      </c>
      <c r="J33" s="42">
        <f>+INEGI!C16</f>
        <v>358</v>
      </c>
      <c r="K33" s="42">
        <f>+INEGI!D16</f>
        <v>131</v>
      </c>
      <c r="L33" s="42">
        <f>+INEGI!E16</f>
        <v>31</v>
      </c>
      <c r="M33" s="252">
        <f t="shared" si="29"/>
        <v>6.7951467915445456E-4</v>
      </c>
      <c r="N33" s="252">
        <f t="shared" si="30"/>
        <v>1.221976461593075E-3</v>
      </c>
      <c r="O33" s="252">
        <f t="shared" si="31"/>
        <v>2.6600929204977422E-4</v>
      </c>
      <c r="P33" s="252">
        <f t="shared" si="32"/>
        <v>5.6462188547282534E-4</v>
      </c>
      <c r="Q33" s="43">
        <f t="shared" si="44"/>
        <v>2.732122318270129E-3</v>
      </c>
      <c r="R33" s="256">
        <v>2032.9999999577099</v>
      </c>
      <c r="S33" s="256">
        <f>+INEGI!G16</f>
        <v>691</v>
      </c>
      <c r="T33" s="256">
        <f>+INEGI!H16</f>
        <v>56</v>
      </c>
      <c r="U33" s="256">
        <f>+INEGI!I16</f>
        <v>67</v>
      </c>
      <c r="V33" s="259">
        <f t="shared" si="33"/>
        <v>1.5988838485119341E-3</v>
      </c>
      <c r="W33" s="259">
        <f t="shared" si="34"/>
        <v>2.7000625195373554E-3</v>
      </c>
      <c r="X33" s="259">
        <f t="shared" si="35"/>
        <v>2.7965322999480644E-4</v>
      </c>
      <c r="Y33" s="259">
        <f t="shared" si="36"/>
        <v>2.6625337784136069E-3</v>
      </c>
      <c r="Z33" s="44">
        <f t="shared" si="45"/>
        <v>7.241133376457703E-3</v>
      </c>
      <c r="AA33" s="45">
        <f t="shared" si="46"/>
        <v>6.1549633699890475E-3</v>
      </c>
      <c r="AB33" s="44">
        <f t="shared" si="47"/>
        <v>1.6503693952628373</v>
      </c>
      <c r="AC33" s="44">
        <f t="shared" si="48"/>
        <v>0</v>
      </c>
      <c r="AD33" s="36">
        <f t="shared" si="37"/>
        <v>0</v>
      </c>
      <c r="AE33" s="36">
        <f t="shared" si="49"/>
        <v>0</v>
      </c>
      <c r="AF33" s="262">
        <f t="shared" si="50"/>
        <v>6.1549633699890475E-3</v>
      </c>
      <c r="AG33" s="37">
        <v>45557174</v>
      </c>
      <c r="AH33" s="37">
        <v>12990205</v>
      </c>
      <c r="AI33" s="46">
        <f t="shared" si="51"/>
        <v>0.28514071131804619</v>
      </c>
      <c r="AJ33" s="47">
        <f t="shared" si="52"/>
        <v>3704036.2938672402</v>
      </c>
      <c r="AK33" s="262">
        <f t="shared" si="38"/>
        <v>2.3259970545522657E-3</v>
      </c>
      <c r="AM33" s="48">
        <f t="shared" si="53"/>
        <v>20727192.112850223</v>
      </c>
      <c r="AN33" s="49">
        <f t="shared" si="54"/>
        <v>12214676.103821108</v>
      </c>
      <c r="AO33" s="49">
        <f t="shared" si="55"/>
        <v>9231996.6608829387</v>
      </c>
      <c r="AP33" s="49">
        <f t="shared" si="56"/>
        <v>42173864.877554268</v>
      </c>
      <c r="AQ33" s="266">
        <f t="shared" si="57"/>
        <v>2.5035633539701362E-2</v>
      </c>
    </row>
    <row r="34" spans="1:43" x14ac:dyDescent="0.2">
      <c r="A34" s="33" t="s">
        <v>75</v>
      </c>
      <c r="B34" s="34">
        <f>+'CENSO POB 2020'!C16</f>
        <v>36088</v>
      </c>
      <c r="C34" s="35">
        <f t="shared" si="58"/>
        <v>6.2388040194715413E-3</v>
      </c>
      <c r="D34" s="36">
        <f t="shared" si="40"/>
        <v>5.3029834165508102E-3</v>
      </c>
      <c r="E34" s="37">
        <v>5091.18</v>
      </c>
      <c r="F34" s="38">
        <f t="shared" si="59"/>
        <v>7.9276999396139566E-2</v>
      </c>
      <c r="G34" s="39">
        <f t="shared" si="42"/>
        <v>1.1891549909420934E-2</v>
      </c>
      <c r="H34" s="40">
        <f t="shared" si="43"/>
        <v>1.7194533325971744E-2</v>
      </c>
      <c r="I34" s="41">
        <v>7369</v>
      </c>
      <c r="J34" s="42">
        <f>+INEGI!C17</f>
        <v>3170</v>
      </c>
      <c r="K34" s="42">
        <f>+INEGI!D17</f>
        <v>23798</v>
      </c>
      <c r="L34" s="42">
        <f>+INEGI!E17</f>
        <v>1385</v>
      </c>
      <c r="M34" s="252">
        <f t="shared" si="29"/>
        <v>4.3092458439665882E-3</v>
      </c>
      <c r="N34" s="252">
        <f t="shared" si="30"/>
        <v>1.0820294366620246E-2</v>
      </c>
      <c r="O34" s="252">
        <f t="shared" si="31"/>
        <v>4.8324344520614702E-2</v>
      </c>
      <c r="P34" s="252">
        <f t="shared" si="32"/>
        <v>2.522584875418913E-2</v>
      </c>
      <c r="Q34" s="43">
        <f t="shared" si="44"/>
        <v>8.8679733485390655E-2</v>
      </c>
      <c r="R34" s="256">
        <v>7387.0000000238397</v>
      </c>
      <c r="S34" s="256">
        <f>+INEGI!G17</f>
        <v>2297</v>
      </c>
      <c r="T34" s="256">
        <f>+INEGI!H17</f>
        <v>15800</v>
      </c>
      <c r="U34" s="256">
        <f>+INEGI!I17</f>
        <v>477</v>
      </c>
      <c r="V34" s="259">
        <f t="shared" si="33"/>
        <v>5.8096187846736168E-3</v>
      </c>
      <c r="W34" s="259">
        <f t="shared" si="34"/>
        <v>8.9754610815879956E-3</v>
      </c>
      <c r="X34" s="259">
        <f t="shared" si="35"/>
        <v>7.8902161319963249E-2</v>
      </c>
      <c r="Y34" s="259">
        <f t="shared" si="36"/>
        <v>1.8955650929899856E-2</v>
      </c>
      <c r="Z34" s="44">
        <f t="shared" si="45"/>
        <v>0.11264289211612472</v>
      </c>
      <c r="AA34" s="45">
        <f t="shared" si="46"/>
        <v>9.5746458298706011E-2</v>
      </c>
      <c r="AB34" s="44">
        <f t="shared" si="47"/>
        <v>0.27022136500536303</v>
      </c>
      <c r="AC34" s="44">
        <f t="shared" si="48"/>
        <v>0</v>
      </c>
      <c r="AD34" s="36">
        <f t="shared" si="37"/>
        <v>0</v>
      </c>
      <c r="AE34" s="36">
        <f t="shared" si="49"/>
        <v>0</v>
      </c>
      <c r="AF34" s="262">
        <f t="shared" si="50"/>
        <v>9.5746458298706011E-2</v>
      </c>
      <c r="AG34" s="37">
        <v>6492908</v>
      </c>
      <c r="AH34" s="37">
        <v>691812</v>
      </c>
      <c r="AI34" s="46">
        <f t="shared" si="51"/>
        <v>0.10654886839610234</v>
      </c>
      <c r="AJ34" s="47">
        <f t="shared" si="52"/>
        <v>73711.785742844353</v>
      </c>
      <c r="AK34" s="262">
        <f t="shared" si="38"/>
        <v>4.6288260405957263E-5</v>
      </c>
      <c r="AM34" s="48">
        <f t="shared" si="53"/>
        <v>34122974.046793796</v>
      </c>
      <c r="AN34" s="49">
        <f t="shared" si="54"/>
        <v>190011200.05183551</v>
      </c>
      <c r="AO34" s="49">
        <f t="shared" si="55"/>
        <v>183720.38118858894</v>
      </c>
      <c r="AP34" s="49">
        <f t="shared" si="56"/>
        <v>224317894.4798179</v>
      </c>
      <c r="AQ34" s="266">
        <f t="shared" si="57"/>
        <v>0.1331616302868896</v>
      </c>
    </row>
    <row r="35" spans="1:43" x14ac:dyDescent="0.2">
      <c r="A35" s="33" t="s">
        <v>76</v>
      </c>
      <c r="B35" s="34">
        <f>+'CENSO POB 2020'!C17</f>
        <v>1360</v>
      </c>
      <c r="C35" s="35">
        <f t="shared" si="58"/>
        <v>2.351134301286105E-4</v>
      </c>
      <c r="D35" s="36">
        <f t="shared" si="40"/>
        <v>1.9984641560931893E-4</v>
      </c>
      <c r="E35" s="37">
        <v>720.74</v>
      </c>
      <c r="F35" s="38">
        <f t="shared" si="59"/>
        <v>1.1222959028117967E-2</v>
      </c>
      <c r="G35" s="39">
        <f t="shared" si="42"/>
        <v>1.683443854217695E-3</v>
      </c>
      <c r="H35" s="40">
        <f t="shared" si="43"/>
        <v>1.883290269827014E-3</v>
      </c>
      <c r="I35" s="41">
        <v>381</v>
      </c>
      <c r="J35" s="42">
        <f>+INEGI!C18</f>
        <v>83</v>
      </c>
      <c r="K35" s="42">
        <f>+INEGI!D18</f>
        <v>189</v>
      </c>
      <c r="L35" s="42">
        <f>+INEGI!E18</f>
        <v>25</v>
      </c>
      <c r="M35" s="252">
        <f t="shared" si="29"/>
        <v>2.2280128464530736E-4</v>
      </c>
      <c r="N35" s="252">
        <f t="shared" si="30"/>
        <v>2.8330739193359002E-4</v>
      </c>
      <c r="O35" s="252">
        <f t="shared" si="31"/>
        <v>3.8378439845349104E-4</v>
      </c>
      <c r="P35" s="252">
        <f t="shared" si="32"/>
        <v>4.5534023022002039E-4</v>
      </c>
      <c r="Q35" s="43">
        <f t="shared" si="44"/>
        <v>1.3452333052524088E-3</v>
      </c>
      <c r="R35" s="256">
        <v>157.99999999728001</v>
      </c>
      <c r="S35" s="256">
        <f>+INEGI!G18</f>
        <v>46</v>
      </c>
      <c r="T35" s="256">
        <f>+INEGI!H18</f>
        <v>88</v>
      </c>
      <c r="U35" s="256">
        <f>+INEGI!I18</f>
        <v>15</v>
      </c>
      <c r="V35" s="259">
        <f t="shared" si="33"/>
        <v>1.242615091322143E-4</v>
      </c>
      <c r="W35" s="259">
        <f t="shared" si="34"/>
        <v>1.7974366989684275E-4</v>
      </c>
      <c r="X35" s="259">
        <f t="shared" si="35"/>
        <v>4.3945507570612442E-4</v>
      </c>
      <c r="Y35" s="259">
        <f t="shared" si="36"/>
        <v>5.9608965188364326E-4</v>
      </c>
      <c r="Z35" s="44">
        <f t="shared" si="45"/>
        <v>1.3395499066188249E-3</v>
      </c>
      <c r="AA35" s="45">
        <f t="shared" si="46"/>
        <v>1.1386174206260012E-3</v>
      </c>
      <c r="AB35" s="44">
        <f t="shared" si="47"/>
        <v>-4.2248423462259363E-3</v>
      </c>
      <c r="AC35" s="44">
        <f t="shared" si="48"/>
        <v>-4.2248423462259363E-3</v>
      </c>
      <c r="AD35" s="36">
        <f t="shared" si="37"/>
        <v>5.3587196262714677E-4</v>
      </c>
      <c r="AE35" s="36">
        <f t="shared" si="49"/>
        <v>8.0380794394072007E-5</v>
      </c>
      <c r="AF35" s="262">
        <f t="shared" si="50"/>
        <v>1.2189982150200731E-3</v>
      </c>
      <c r="AG35" s="37">
        <v>1493874</v>
      </c>
      <c r="AH35" s="37">
        <v>329170</v>
      </c>
      <c r="AI35" s="46">
        <f t="shared" si="51"/>
        <v>0.22034656202598077</v>
      </c>
      <c r="AJ35" s="47">
        <f t="shared" si="52"/>
        <v>72531.477822092085</v>
      </c>
      <c r="AK35" s="262">
        <f t="shared" si="38"/>
        <v>4.5547070922560457E-5</v>
      </c>
      <c r="AM35" s="48">
        <f t="shared" si="53"/>
        <v>3737435.8339123256</v>
      </c>
      <c r="AN35" s="49">
        <f t="shared" si="54"/>
        <v>2419131.9220853085</v>
      </c>
      <c r="AO35" s="49">
        <f t="shared" si="55"/>
        <v>180778.56369040729</v>
      </c>
      <c r="AP35" s="49">
        <f t="shared" si="56"/>
        <v>6337346.3196880408</v>
      </c>
      <c r="AQ35" s="266">
        <f t="shared" si="57"/>
        <v>3.7620332055060598E-3</v>
      </c>
    </row>
    <row r="36" spans="1:43" x14ac:dyDescent="0.2">
      <c r="A36" s="33" t="s">
        <v>77</v>
      </c>
      <c r="B36" s="34">
        <f>+'CENSO POB 2020'!C18</f>
        <v>3256</v>
      </c>
      <c r="C36" s="35">
        <f t="shared" si="58"/>
        <v>5.6288921213143808E-4</v>
      </c>
      <c r="D36" s="36">
        <f t="shared" si="40"/>
        <v>4.7845583031172234E-4</v>
      </c>
      <c r="E36" s="37">
        <v>615.78</v>
      </c>
      <c r="F36" s="38">
        <f t="shared" si="59"/>
        <v>9.5885807785532663E-3</v>
      </c>
      <c r="G36" s="39">
        <f t="shared" si="42"/>
        <v>1.4382871167829899E-3</v>
      </c>
      <c r="H36" s="40">
        <f t="shared" si="43"/>
        <v>1.9167429470947123E-3</v>
      </c>
      <c r="I36" s="41">
        <v>519</v>
      </c>
      <c r="J36" s="42">
        <f>+INEGI!C19</f>
        <v>136</v>
      </c>
      <c r="K36" s="42">
        <f>+INEGI!D19</f>
        <v>317</v>
      </c>
      <c r="L36" s="42">
        <f>+INEGI!E19</f>
        <v>84</v>
      </c>
      <c r="M36" s="252">
        <f t="shared" si="29"/>
        <v>3.0350096254833211E-4</v>
      </c>
      <c r="N36" s="252">
        <f t="shared" si="30"/>
        <v>4.6421452172250896E-4</v>
      </c>
      <c r="O36" s="252">
        <f t="shared" si="31"/>
        <v>6.4370187465479715E-4</v>
      </c>
      <c r="P36" s="252">
        <f t="shared" si="32"/>
        <v>1.5299431735392686E-3</v>
      </c>
      <c r="Q36" s="43">
        <f t="shared" si="44"/>
        <v>2.9413605324649069E-3</v>
      </c>
      <c r="R36" s="256">
        <v>277.00000000287605</v>
      </c>
      <c r="S36" s="256">
        <f>+INEGI!G19</f>
        <v>120</v>
      </c>
      <c r="T36" s="256">
        <f>+INEGI!H19</f>
        <v>75</v>
      </c>
      <c r="U36" s="256">
        <f>+INEGI!I19</f>
        <v>23</v>
      </c>
      <c r="V36" s="259">
        <f t="shared" si="33"/>
        <v>2.1785087361122338E-4</v>
      </c>
      <c r="W36" s="259">
        <f t="shared" si="34"/>
        <v>4.6889653016567677E-4</v>
      </c>
      <c r="X36" s="259">
        <f t="shared" si="35"/>
        <v>3.7453557588590147E-4</v>
      </c>
      <c r="Y36" s="259">
        <f t="shared" si="36"/>
        <v>9.1400413288825308E-4</v>
      </c>
      <c r="Z36" s="44">
        <f t="shared" si="45"/>
        <v>1.9752871125510545E-3</v>
      </c>
      <c r="AA36" s="45">
        <f t="shared" si="46"/>
        <v>1.6789940456683962E-3</v>
      </c>
      <c r="AB36" s="44">
        <f t="shared" si="47"/>
        <v>-0.32844440837868571</v>
      </c>
      <c r="AC36" s="44">
        <f t="shared" si="48"/>
        <v>-0.32844440837868571</v>
      </c>
      <c r="AD36" s="36">
        <f t="shared" si="37"/>
        <v>4.1659341416378157E-2</v>
      </c>
      <c r="AE36" s="36">
        <f t="shared" si="49"/>
        <v>6.2489012124567235E-3</v>
      </c>
      <c r="AF36" s="262">
        <f t="shared" si="50"/>
        <v>7.9278952581251193E-3</v>
      </c>
      <c r="AG36" s="37">
        <v>2353237</v>
      </c>
      <c r="AH36" s="37">
        <v>632096</v>
      </c>
      <c r="AI36" s="46">
        <f t="shared" si="51"/>
        <v>0.26860702938123104</v>
      </c>
      <c r="AJ36" s="47">
        <f t="shared" si="52"/>
        <v>169785.42884375862</v>
      </c>
      <c r="AK36" s="262">
        <f t="shared" si="38"/>
        <v>1.0661893568654935E-4</v>
      </c>
      <c r="AM36" s="48">
        <f t="shared" si="53"/>
        <v>3803823.4942553504</v>
      </c>
      <c r="AN36" s="49">
        <f t="shared" si="54"/>
        <v>15733103.016531825</v>
      </c>
      <c r="AO36" s="49">
        <f t="shared" si="55"/>
        <v>423175.7973720163</v>
      </c>
      <c r="AP36" s="49">
        <f t="shared" si="56"/>
        <v>19960102.308159191</v>
      </c>
      <c r="AQ36" s="266">
        <f t="shared" si="57"/>
        <v>1.1848897611183318E-2</v>
      </c>
    </row>
    <row r="37" spans="1:43" x14ac:dyDescent="0.2">
      <c r="A37" s="33" t="s">
        <v>78</v>
      </c>
      <c r="B37" s="34">
        <f>+'CENSO POB 2020'!C20</f>
        <v>40903</v>
      </c>
      <c r="C37" s="35">
        <f t="shared" si="58"/>
        <v>7.0712092886401146E-3</v>
      </c>
      <c r="D37" s="36">
        <f t="shared" si="40"/>
        <v>6.0105278953440974E-3</v>
      </c>
      <c r="E37" s="37">
        <v>7010.79</v>
      </c>
      <c r="F37" s="38">
        <f t="shared" si="59"/>
        <v>0.1091680896366778</v>
      </c>
      <c r="G37" s="39">
        <f t="shared" si="42"/>
        <v>1.637521344550167E-2</v>
      </c>
      <c r="H37" s="40">
        <f t="shared" si="43"/>
        <v>2.2385741340845769E-2</v>
      </c>
      <c r="I37" s="41">
        <v>6824</v>
      </c>
      <c r="J37" s="42">
        <f>+INEGI!C20</f>
        <v>2466</v>
      </c>
      <c r="K37" s="42">
        <f>+INEGI!D20</f>
        <v>13627</v>
      </c>
      <c r="L37" s="42">
        <f>+INEGI!E20</f>
        <v>715</v>
      </c>
      <c r="M37" s="252">
        <f t="shared" si="29"/>
        <v>3.9905405942771066E-3</v>
      </c>
      <c r="N37" s="252">
        <f t="shared" si="30"/>
        <v>8.4173015482919642E-3</v>
      </c>
      <c r="O37" s="252">
        <f t="shared" si="31"/>
        <v>2.7671058189024985E-2</v>
      </c>
      <c r="P37" s="252">
        <f t="shared" si="32"/>
        <v>1.3022730584292583E-2</v>
      </c>
      <c r="Q37" s="43">
        <f t="shared" si="44"/>
        <v>5.3101630915886641E-2</v>
      </c>
      <c r="R37" s="256">
        <v>7532.9999999958</v>
      </c>
      <c r="S37" s="256">
        <f>+INEGI!G20</f>
        <v>1907</v>
      </c>
      <c r="T37" s="256">
        <f>+INEGI!H20</f>
        <v>3888</v>
      </c>
      <c r="U37" s="256">
        <f>+INEGI!I20</f>
        <v>352</v>
      </c>
      <c r="V37" s="259">
        <f t="shared" si="33"/>
        <v>5.9244427108136885E-3</v>
      </c>
      <c r="W37" s="259">
        <f t="shared" si="34"/>
        <v>7.451547358549547E-3</v>
      </c>
      <c r="X37" s="259">
        <f t="shared" si="35"/>
        <v>1.9415924253925132E-2</v>
      </c>
      <c r="Y37" s="259">
        <f t="shared" si="36"/>
        <v>1.3988237164202829E-2</v>
      </c>
      <c r="Z37" s="44">
        <f t="shared" si="45"/>
        <v>4.6780151487491192E-2</v>
      </c>
      <c r="AA37" s="45">
        <f t="shared" si="46"/>
        <v>3.9763128764367515E-2</v>
      </c>
      <c r="AB37" s="44">
        <f t="shared" si="47"/>
        <v>-0.11904492045467902</v>
      </c>
      <c r="AC37" s="44">
        <f t="shared" si="48"/>
        <v>-0.11904492045467902</v>
      </c>
      <c r="AD37" s="36">
        <f t="shared" si="37"/>
        <v>1.5099459325820226E-2</v>
      </c>
      <c r="AE37" s="36">
        <f t="shared" si="49"/>
        <v>2.2649188988730336E-3</v>
      </c>
      <c r="AF37" s="262">
        <f t="shared" si="50"/>
        <v>4.2028047663240552E-2</v>
      </c>
      <c r="AG37" s="37">
        <v>9897478</v>
      </c>
      <c r="AH37" s="37">
        <v>1193413</v>
      </c>
      <c r="AI37" s="46">
        <f t="shared" si="51"/>
        <v>0.120577484486452</v>
      </c>
      <c r="AJ37" s="47">
        <f t="shared" si="52"/>
        <v>143898.73749343015</v>
      </c>
      <c r="AK37" s="262">
        <f t="shared" si="38"/>
        <v>9.0363056138970116E-5</v>
      </c>
      <c r="AM37" s="48">
        <f t="shared" si="53"/>
        <v>44425053.958174191</v>
      </c>
      <c r="AN37" s="49">
        <f t="shared" si="54"/>
        <v>83405693.685444698</v>
      </c>
      <c r="AO37" s="49">
        <f t="shared" si="55"/>
        <v>358655.41227124725</v>
      </c>
      <c r="AP37" s="49">
        <f t="shared" si="56"/>
        <v>128189403.05589013</v>
      </c>
      <c r="AQ37" s="266">
        <f t="shared" si="57"/>
        <v>7.6096960235873271E-2</v>
      </c>
    </row>
    <row r="38" spans="1:43" x14ac:dyDescent="0.2">
      <c r="A38" s="33" t="s">
        <v>80</v>
      </c>
      <c r="B38" s="34">
        <f>+'CENSO POB 2020'!C22</f>
        <v>5506</v>
      </c>
      <c r="C38" s="35">
        <f t="shared" si="58"/>
        <v>9.5186363697656574E-4</v>
      </c>
      <c r="D38" s="36">
        <f t="shared" si="40"/>
        <v>8.0908409143008091E-4</v>
      </c>
      <c r="E38" s="37">
        <v>1894.8</v>
      </c>
      <c r="F38" s="38">
        <f t="shared" si="59"/>
        <v>2.9504762836082252E-2</v>
      </c>
      <c r="G38" s="39">
        <f t="shared" si="42"/>
        <v>4.425714425412338E-3</v>
      </c>
      <c r="H38" s="40">
        <f t="shared" si="43"/>
        <v>5.2347985168424193E-3</v>
      </c>
      <c r="I38" s="41">
        <v>814</v>
      </c>
      <c r="J38" s="42">
        <f>+INEGI!C22</f>
        <v>216</v>
      </c>
      <c r="K38" s="42">
        <f>+INEGI!D22</f>
        <v>671</v>
      </c>
      <c r="L38" s="42">
        <f>+INEGI!E22</f>
        <v>199</v>
      </c>
      <c r="M38" s="252">
        <f t="shared" si="29"/>
        <v>4.760111435729139E-4</v>
      </c>
      <c r="N38" s="252">
        <f t="shared" si="30"/>
        <v>7.372818874416319E-4</v>
      </c>
      <c r="O38" s="252">
        <f t="shared" si="31"/>
        <v>1.3625361447740343E-3</v>
      </c>
      <c r="P38" s="252">
        <f t="shared" si="32"/>
        <v>3.6245082325513625E-3</v>
      </c>
      <c r="Q38" s="43">
        <f t="shared" si="44"/>
        <v>6.2003374083399419E-3</v>
      </c>
      <c r="R38" s="256">
        <v>320.00000000721394</v>
      </c>
      <c r="S38" s="256">
        <f>+INEGI!G22</f>
        <v>121</v>
      </c>
      <c r="T38" s="256">
        <f>+INEGI!H22</f>
        <v>244</v>
      </c>
      <c r="U38" s="256">
        <f>+INEGI!I22</f>
        <v>76</v>
      </c>
      <c r="V38" s="259">
        <f t="shared" si="33"/>
        <v>2.5166887926512358E-4</v>
      </c>
      <c r="W38" s="259">
        <f t="shared" si="34"/>
        <v>4.7280400125039075E-4</v>
      </c>
      <c r="X38" s="259">
        <f t="shared" si="35"/>
        <v>1.2184890735487995E-3</v>
      </c>
      <c r="Y38" s="259">
        <f t="shared" si="36"/>
        <v>3.0201875695437929E-3</v>
      </c>
      <c r="Z38" s="44">
        <f t="shared" si="45"/>
        <v>4.9631495236081066E-3</v>
      </c>
      <c r="AA38" s="45">
        <f t="shared" si="46"/>
        <v>4.2186770950668907E-3</v>
      </c>
      <c r="AB38" s="44">
        <f t="shared" si="47"/>
        <v>-0.19953557415564518</v>
      </c>
      <c r="AC38" s="44">
        <f t="shared" si="48"/>
        <v>-0.19953557415564518</v>
      </c>
      <c r="AD38" s="36">
        <f t="shared" si="37"/>
        <v>2.5308759706083955E-2</v>
      </c>
      <c r="AE38" s="36">
        <f t="shared" si="49"/>
        <v>3.7963139559125929E-3</v>
      </c>
      <c r="AF38" s="262">
        <f t="shared" si="50"/>
        <v>8.0149910509794836E-3</v>
      </c>
      <c r="AG38" s="37">
        <v>4942797</v>
      </c>
      <c r="AH38" s="37">
        <v>877317</v>
      </c>
      <c r="AI38" s="46">
        <f t="shared" si="51"/>
        <v>0.17749403829451219</v>
      </c>
      <c r="AJ38" s="47">
        <f t="shared" si="52"/>
        <v>155718.53719442655</v>
      </c>
      <c r="AK38" s="262">
        <f t="shared" si="38"/>
        <v>9.778545082107276E-5</v>
      </c>
      <c r="AM38" s="48">
        <f t="shared" si="53"/>
        <v>10388586.334041344</v>
      </c>
      <c r="AN38" s="49">
        <f t="shared" si="54"/>
        <v>15905946.75836606</v>
      </c>
      <c r="AO38" s="49">
        <f t="shared" si="55"/>
        <v>388115.2616665067</v>
      </c>
      <c r="AP38" s="49">
        <f t="shared" si="56"/>
        <v>26682648.354073912</v>
      </c>
      <c r="AQ38" s="266">
        <f t="shared" si="57"/>
        <v>1.5839596584301705E-2</v>
      </c>
    </row>
    <row r="39" spans="1:43" x14ac:dyDescent="0.2">
      <c r="A39" s="33" t="s">
        <v>82</v>
      </c>
      <c r="B39" s="34">
        <f>+'CENSO POB 2020'!C24</f>
        <v>14109</v>
      </c>
      <c r="C39" s="35">
        <f t="shared" si="58"/>
        <v>2.4391289600621804E-3</v>
      </c>
      <c r="D39" s="36">
        <f t="shared" si="40"/>
        <v>2.0732596160528533E-3</v>
      </c>
      <c r="E39" s="37">
        <v>2479.16</v>
      </c>
      <c r="F39" s="38">
        <f t="shared" si="59"/>
        <v>3.8604088997625963E-2</v>
      </c>
      <c r="G39" s="39">
        <f t="shared" si="42"/>
        <v>5.7906133496438946E-3</v>
      </c>
      <c r="H39" s="40">
        <f t="shared" si="43"/>
        <v>7.8638729656967474E-3</v>
      </c>
      <c r="I39" s="41">
        <v>3166</v>
      </c>
      <c r="J39" s="42">
        <f>+INEGI!C24</f>
        <v>572</v>
      </c>
      <c r="K39" s="42">
        <f>+INEGI!D24</f>
        <v>3480</v>
      </c>
      <c r="L39" s="42">
        <f>+INEGI!E24</f>
        <v>459</v>
      </c>
      <c r="M39" s="252">
        <f t="shared" si="29"/>
        <v>1.8514143495722917E-3</v>
      </c>
      <c r="N39" s="252">
        <f t="shared" si="30"/>
        <v>1.9524316648917288E-3</v>
      </c>
      <c r="O39" s="252">
        <f t="shared" si="31"/>
        <v>7.0665063842230095E-3</v>
      </c>
      <c r="P39" s="252">
        <f t="shared" si="32"/>
        <v>8.3600466268395745E-3</v>
      </c>
      <c r="Q39" s="43">
        <f t="shared" si="44"/>
        <v>1.9230399025526604E-2</v>
      </c>
      <c r="R39" s="256">
        <v>1684.0000000044001</v>
      </c>
      <c r="S39" s="256">
        <f>+INEGI!G24</f>
        <v>407</v>
      </c>
      <c r="T39" s="256">
        <f>+INEGI!H24</f>
        <v>1314</v>
      </c>
      <c r="U39" s="256">
        <f>+INEGI!I24</f>
        <v>100</v>
      </c>
      <c r="V39" s="259">
        <f t="shared" si="33"/>
        <v>1.3244074771063166E-3</v>
      </c>
      <c r="W39" s="259">
        <f t="shared" si="34"/>
        <v>1.5903407314785871E-3</v>
      </c>
      <c r="X39" s="259">
        <f t="shared" si="35"/>
        <v>6.5618632895209942E-3</v>
      </c>
      <c r="Y39" s="259">
        <f t="shared" si="36"/>
        <v>3.9739310125576216E-3</v>
      </c>
      <c r="Z39" s="44">
        <f t="shared" si="45"/>
        <v>1.345054251066352E-2</v>
      </c>
      <c r="AA39" s="45">
        <f t="shared" si="46"/>
        <v>1.1432961134063991E-2</v>
      </c>
      <c r="AB39" s="44">
        <f t="shared" si="47"/>
        <v>-0.30055832472279181</v>
      </c>
      <c r="AC39" s="44">
        <f t="shared" si="48"/>
        <v>-0.30055832472279181</v>
      </c>
      <c r="AD39" s="36">
        <f t="shared" si="37"/>
        <v>3.8122317036754234E-2</v>
      </c>
      <c r="AE39" s="36">
        <f t="shared" si="49"/>
        <v>5.718347555513135E-3</v>
      </c>
      <c r="AF39" s="262">
        <f t="shared" si="50"/>
        <v>1.7151308689577125E-2</v>
      </c>
      <c r="AG39" s="37">
        <v>11203821</v>
      </c>
      <c r="AH39" s="37">
        <v>3648762.03</v>
      </c>
      <c r="AI39" s="46">
        <f t="shared" si="51"/>
        <v>0.32567121788182796</v>
      </c>
      <c r="AJ39" s="47">
        <f t="shared" si="52"/>
        <v>1188296.7740710708</v>
      </c>
      <c r="AK39" s="262">
        <f t="shared" si="38"/>
        <v>7.4620618620815709E-4</v>
      </c>
      <c r="AM39" s="48">
        <f t="shared" si="53"/>
        <v>15606049.203466147</v>
      </c>
      <c r="AN39" s="49">
        <f t="shared" si="54"/>
        <v>34037193.693357401</v>
      </c>
      <c r="AO39" s="49">
        <f t="shared" si="55"/>
        <v>2961729.0382725638</v>
      </c>
      <c r="AP39" s="49">
        <f t="shared" si="56"/>
        <v>52604971.935096115</v>
      </c>
      <c r="AQ39" s="266">
        <f t="shared" si="57"/>
        <v>3.1227842256265986E-2</v>
      </c>
    </row>
    <row r="40" spans="1:43" x14ac:dyDescent="0.2">
      <c r="A40" s="33" t="s">
        <v>83</v>
      </c>
      <c r="B40" s="34">
        <f>+'CENSO POB 2020'!C25</f>
        <v>1808</v>
      </c>
      <c r="C40" s="35">
        <f t="shared" si="58"/>
        <v>3.1256256005332924E-4</v>
      </c>
      <c r="D40" s="36">
        <f t="shared" si="40"/>
        <v>2.6567817604532983E-4</v>
      </c>
      <c r="E40" s="37">
        <v>388.05</v>
      </c>
      <c r="F40" s="38">
        <f t="shared" si="59"/>
        <v>6.0424969487765032E-3</v>
      </c>
      <c r="G40" s="39">
        <f t="shared" si="42"/>
        <v>9.0637454231647541E-4</v>
      </c>
      <c r="H40" s="40">
        <f t="shared" si="43"/>
        <v>1.1720527183618052E-3</v>
      </c>
      <c r="I40" s="41">
        <v>248</v>
      </c>
      <c r="J40" s="42">
        <f>+INEGI!C25</f>
        <v>45</v>
      </c>
      <c r="K40" s="42">
        <f>+INEGI!D25</f>
        <v>165</v>
      </c>
      <c r="L40" s="42">
        <f>+INEGI!E25</f>
        <v>30</v>
      </c>
      <c r="M40" s="252">
        <f t="shared" si="29"/>
        <v>1.4502550811558066E-4</v>
      </c>
      <c r="N40" s="252">
        <f t="shared" si="30"/>
        <v>1.5360039321700664E-4</v>
      </c>
      <c r="O40" s="252">
        <f t="shared" si="31"/>
        <v>3.3504987166574612E-4</v>
      </c>
      <c r="P40" s="252">
        <f t="shared" si="32"/>
        <v>5.4640827626402453E-4</v>
      </c>
      <c r="Q40" s="43">
        <f t="shared" si="44"/>
        <v>1.1800840492623579E-3</v>
      </c>
      <c r="R40" s="256">
        <v>138</v>
      </c>
      <c r="S40" s="256">
        <f>+INEGI!G25</f>
        <v>42</v>
      </c>
      <c r="T40" s="256">
        <f>+INEGI!H25</f>
        <v>26</v>
      </c>
      <c r="U40" s="256">
        <f>+INEGI!I25</f>
        <v>12</v>
      </c>
      <c r="V40" s="259">
        <f t="shared" si="33"/>
        <v>1.0853220418063785E-4</v>
      </c>
      <c r="W40" s="259">
        <f t="shared" si="34"/>
        <v>1.6411378555798687E-4</v>
      </c>
      <c r="X40" s="259">
        <f t="shared" si="35"/>
        <v>1.2983899964044585E-4</v>
      </c>
      <c r="Y40" s="259">
        <f t="shared" si="36"/>
        <v>4.7687172150691462E-4</v>
      </c>
      <c r="Z40" s="44">
        <f t="shared" si="45"/>
        <v>8.7935671088598525E-4</v>
      </c>
      <c r="AA40" s="45">
        <f t="shared" si="46"/>
        <v>7.4745320425308745E-4</v>
      </c>
      <c r="AB40" s="44">
        <f t="shared" si="47"/>
        <v>-0.25483552511734237</v>
      </c>
      <c r="AC40" s="44">
        <f t="shared" si="48"/>
        <v>-0.25483552511734237</v>
      </c>
      <c r="AD40" s="36">
        <f t="shared" si="37"/>
        <v>3.2322913330420137E-2</v>
      </c>
      <c r="AE40" s="36">
        <f t="shared" si="49"/>
        <v>4.8484369995630203E-3</v>
      </c>
      <c r="AF40" s="262">
        <f t="shared" si="50"/>
        <v>5.5958902038161073E-3</v>
      </c>
      <c r="AG40" s="37">
        <v>822645</v>
      </c>
      <c r="AH40" s="37">
        <v>218938</v>
      </c>
      <c r="AI40" s="46">
        <f t="shared" si="51"/>
        <v>0.26613910009785507</v>
      </c>
      <c r="AJ40" s="47">
        <f t="shared" si="52"/>
        <v>58267.962297224192</v>
      </c>
      <c r="AK40" s="262">
        <f t="shared" si="38"/>
        <v>3.6590113574887031E-5</v>
      </c>
      <c r="AM40" s="48">
        <f t="shared" si="53"/>
        <v>2325967.4299926804</v>
      </c>
      <c r="AN40" s="49">
        <f t="shared" si="54"/>
        <v>11105181.66288955</v>
      </c>
      <c r="AO40" s="49">
        <f t="shared" si="55"/>
        <v>145227.95963286725</v>
      </c>
      <c r="AP40" s="49">
        <f t="shared" si="56"/>
        <v>13576377.052515099</v>
      </c>
      <c r="AQ40" s="266">
        <f t="shared" si="57"/>
        <v>8.0593325195689267E-3</v>
      </c>
    </row>
    <row r="41" spans="1:43" x14ac:dyDescent="0.2">
      <c r="A41" s="33" t="s">
        <v>84</v>
      </c>
      <c r="B41" s="34">
        <f>+'CENSO POB 2020'!C26</f>
        <v>6282</v>
      </c>
      <c r="C41" s="35">
        <f t="shared" si="58"/>
        <v>1.0860165941675964E-3</v>
      </c>
      <c r="D41" s="36">
        <f t="shared" si="40"/>
        <v>9.2311410504245688E-4</v>
      </c>
      <c r="E41" s="37">
        <v>1314.52</v>
      </c>
      <c r="F41" s="38">
        <f t="shared" si="59"/>
        <v>2.0468968146129852E-2</v>
      </c>
      <c r="G41" s="39">
        <f t="shared" si="42"/>
        <v>3.0703452219194775E-3</v>
      </c>
      <c r="H41" s="40">
        <f t="shared" si="43"/>
        <v>3.9934593269619345E-3</v>
      </c>
      <c r="I41" s="41">
        <v>1391</v>
      </c>
      <c r="J41" s="42">
        <f>+INEGI!C26</f>
        <v>288</v>
      </c>
      <c r="K41" s="42">
        <f>+INEGI!D26</f>
        <v>3319</v>
      </c>
      <c r="L41" s="42">
        <f>+INEGI!E26</f>
        <v>607</v>
      </c>
      <c r="M41" s="252">
        <f t="shared" si="29"/>
        <v>8.1342936205150277E-4</v>
      </c>
      <c r="N41" s="252">
        <f t="shared" si="30"/>
        <v>9.8304251658884239E-4</v>
      </c>
      <c r="O41" s="252">
        <f t="shared" si="31"/>
        <v>6.739578933688554E-3</v>
      </c>
      <c r="P41" s="252">
        <f t="shared" si="32"/>
        <v>1.1055660789742095E-2</v>
      </c>
      <c r="Q41" s="43">
        <f t="shared" si="44"/>
        <v>1.9591711602070995E-2</v>
      </c>
      <c r="R41" s="256">
        <v>1108.99999999377</v>
      </c>
      <c r="S41" s="256">
        <f>+INEGI!G26</f>
        <v>248</v>
      </c>
      <c r="T41" s="256">
        <f>+INEGI!H26</f>
        <v>1071</v>
      </c>
      <c r="U41" s="256">
        <f>+INEGI!I26</f>
        <v>111</v>
      </c>
      <c r="V41" s="259">
        <f t="shared" si="33"/>
        <v>8.7218995967863202E-4</v>
      </c>
      <c r="W41" s="259">
        <f t="shared" si="34"/>
        <v>9.6905282900906537E-4</v>
      </c>
      <c r="X41" s="259">
        <f t="shared" si="35"/>
        <v>5.3483680236506735E-3</v>
      </c>
      <c r="Y41" s="259">
        <f t="shared" si="36"/>
        <v>4.4110634239389601E-3</v>
      </c>
      <c r="Z41" s="44">
        <f t="shared" si="45"/>
        <v>1.1600674236277331E-2</v>
      </c>
      <c r="AA41" s="45">
        <f t="shared" si="46"/>
        <v>9.8605731008357313E-3</v>
      </c>
      <c r="AB41" s="44">
        <f t="shared" si="47"/>
        <v>-0.40787847065638461</v>
      </c>
      <c r="AC41" s="44">
        <f t="shared" si="48"/>
        <v>-0.40787847065638461</v>
      </c>
      <c r="AD41" s="36">
        <f t="shared" si="37"/>
        <v>5.1734625501291355E-2</v>
      </c>
      <c r="AE41" s="36">
        <f t="shared" si="49"/>
        <v>7.7601938251937027E-3</v>
      </c>
      <c r="AF41" s="262">
        <f t="shared" si="50"/>
        <v>1.7620766926029433E-2</v>
      </c>
      <c r="AG41" s="37">
        <v>1482915</v>
      </c>
      <c r="AH41" s="37">
        <v>140414</v>
      </c>
      <c r="AI41" s="46">
        <f t="shared" si="51"/>
        <v>9.4687827690730753E-2</v>
      </c>
      <c r="AJ41" s="47">
        <f t="shared" si="52"/>
        <v>13295.496637366268</v>
      </c>
      <c r="AK41" s="262">
        <f t="shared" si="38"/>
        <v>8.3490774829950728E-6</v>
      </c>
      <c r="AM41" s="48">
        <f t="shared" si="53"/>
        <v>7925118.1981786946</v>
      </c>
      <c r="AN41" s="49">
        <f t="shared" si="54"/>
        <v>34968845.103420332</v>
      </c>
      <c r="AO41" s="49">
        <f t="shared" si="55"/>
        <v>33137.898989859386</v>
      </c>
      <c r="AP41" s="49">
        <f t="shared" si="56"/>
        <v>42927101.200588882</v>
      </c>
      <c r="AQ41" s="266">
        <f t="shared" si="57"/>
        <v>2.5482776541819796E-2</v>
      </c>
    </row>
    <row r="42" spans="1:43" x14ac:dyDescent="0.2">
      <c r="A42" s="33" t="s">
        <v>85</v>
      </c>
      <c r="B42" s="34">
        <f>+'CENSO POB 2020'!C27</f>
        <v>102149</v>
      </c>
      <c r="C42" s="35">
        <f t="shared" si="58"/>
        <v>1.7659266010446643E-2</v>
      </c>
      <c r="D42" s="36">
        <f t="shared" si="40"/>
        <v>1.5010376108879647E-2</v>
      </c>
      <c r="E42" s="37">
        <v>184.87</v>
      </c>
      <c r="F42" s="38">
        <f t="shared" si="59"/>
        <v>2.8786919492856905E-3</v>
      </c>
      <c r="G42" s="39">
        <f t="shared" si="42"/>
        <v>4.3180379239285356E-4</v>
      </c>
      <c r="H42" s="40">
        <f t="shared" si="43"/>
        <v>1.5442179901272501E-2</v>
      </c>
      <c r="I42" s="41">
        <v>870</v>
      </c>
      <c r="J42" s="42">
        <f>+INEGI!C27</f>
        <v>513</v>
      </c>
      <c r="K42" s="42">
        <f>+INEGI!D27</f>
        <v>350</v>
      </c>
      <c r="L42" s="42">
        <f>+INEGI!E27</f>
        <v>123</v>
      </c>
      <c r="M42" s="252">
        <f t="shared" si="29"/>
        <v>5.0875883895385148E-4</v>
      </c>
      <c r="N42" s="252">
        <f t="shared" si="30"/>
        <v>1.7510444826738757E-3</v>
      </c>
      <c r="O42" s="252">
        <f t="shared" si="31"/>
        <v>7.1071184898794629E-4</v>
      </c>
      <c r="P42" s="252">
        <f t="shared" si="32"/>
        <v>2.2402739326825003E-3</v>
      </c>
      <c r="Q42" s="43">
        <f t="shared" si="44"/>
        <v>5.2107891032981742E-3</v>
      </c>
      <c r="R42" s="256">
        <v>2629.9999999954803</v>
      </c>
      <c r="S42" s="256">
        <f>+INEGI!G27</f>
        <v>724</v>
      </c>
      <c r="T42" s="256">
        <f>+INEGI!H27</f>
        <v>85</v>
      </c>
      <c r="U42" s="256">
        <f>+INEGI!I27</f>
        <v>417</v>
      </c>
      <c r="V42" s="259">
        <f t="shared" si="33"/>
        <v>2.0684036014100506E-3</v>
      </c>
      <c r="W42" s="259">
        <f t="shared" si="34"/>
        <v>2.8290090653329165E-3</v>
      </c>
      <c r="X42" s="259">
        <f t="shared" si="35"/>
        <v>4.2447365267068836E-4</v>
      </c>
      <c r="Y42" s="259">
        <f t="shared" si="36"/>
        <v>1.6571292322365285E-2</v>
      </c>
      <c r="Z42" s="44">
        <f t="shared" si="45"/>
        <v>2.1893178641778942E-2</v>
      </c>
      <c r="AA42" s="45">
        <f t="shared" si="46"/>
        <v>1.86092018455121E-2</v>
      </c>
      <c r="AB42" s="44">
        <f t="shared" si="47"/>
        <v>3.2015092546964969</v>
      </c>
      <c r="AC42" s="44">
        <f t="shared" si="48"/>
        <v>0</v>
      </c>
      <c r="AD42" s="36">
        <f t="shared" si="37"/>
        <v>0</v>
      </c>
      <c r="AE42" s="36">
        <f t="shared" si="49"/>
        <v>0</v>
      </c>
      <c r="AF42" s="262">
        <f t="shared" si="50"/>
        <v>1.86092018455121E-2</v>
      </c>
      <c r="AG42" s="37">
        <v>59610291</v>
      </c>
      <c r="AH42" s="37">
        <v>9156806</v>
      </c>
      <c r="AI42" s="46">
        <f t="shared" si="51"/>
        <v>0.15361116086482449</v>
      </c>
      <c r="AJ42" s="47">
        <f t="shared" si="52"/>
        <v>1406587.59947399</v>
      </c>
      <c r="AK42" s="262">
        <f t="shared" si="38"/>
        <v>8.8328470721607565E-4</v>
      </c>
      <c r="AM42" s="48">
        <f t="shared" si="53"/>
        <v>30645385.600615762</v>
      </c>
      <c r="AN42" s="49">
        <f t="shared" si="54"/>
        <v>36930418.498000711</v>
      </c>
      <c r="AO42" s="49">
        <f t="shared" si="55"/>
        <v>3505800.4272483662</v>
      </c>
      <c r="AP42" s="49">
        <f t="shared" si="56"/>
        <v>71081604.52586484</v>
      </c>
      <c r="AQ42" s="266">
        <f t="shared" si="57"/>
        <v>4.2196109071109877E-2</v>
      </c>
    </row>
    <row r="43" spans="1:43" x14ac:dyDescent="0.2">
      <c r="A43" s="33" t="s">
        <v>87</v>
      </c>
      <c r="B43" s="34">
        <f>+'CENSO POB 2020'!C37</f>
        <v>1959</v>
      </c>
      <c r="C43" s="35">
        <f t="shared" si="58"/>
        <v>3.3866706589849116E-4</v>
      </c>
      <c r="D43" s="36">
        <f t="shared" si="40"/>
        <v>2.8786700601371749E-4</v>
      </c>
      <c r="E43" s="37">
        <v>497.27</v>
      </c>
      <c r="F43" s="38">
        <f t="shared" si="59"/>
        <v>7.743209528973307E-3</v>
      </c>
      <c r="G43" s="39">
        <f t="shared" si="42"/>
        <v>1.1614814293459961E-3</v>
      </c>
      <c r="H43" s="40">
        <f t="shared" si="43"/>
        <v>1.4493484353597136E-3</v>
      </c>
      <c r="I43" s="41">
        <v>525</v>
      </c>
      <c r="J43" s="42">
        <f>+INEGI!C29</f>
        <v>98</v>
      </c>
      <c r="K43" s="42">
        <f>+INEGI!D29</f>
        <v>163</v>
      </c>
      <c r="L43" s="42">
        <f>+INEGI!E29</f>
        <v>24</v>
      </c>
      <c r="M43" s="252">
        <f t="shared" si="29"/>
        <v>3.070096441962897E-4</v>
      </c>
      <c r="N43" s="252">
        <f t="shared" si="30"/>
        <v>3.3450752300592557E-4</v>
      </c>
      <c r="O43" s="252">
        <f t="shared" si="31"/>
        <v>3.3098866110010071E-4</v>
      </c>
      <c r="P43" s="252">
        <f t="shared" si="32"/>
        <v>4.3712662101121958E-4</v>
      </c>
      <c r="Q43" s="43">
        <f t="shared" si="44"/>
        <v>1.4096324493135357E-3</v>
      </c>
      <c r="R43" s="256">
        <v>374.99999999594002</v>
      </c>
      <c r="S43" s="256">
        <f>+INEGI!G29</f>
        <v>59</v>
      </c>
      <c r="T43" s="256">
        <f>+INEGI!H29</f>
        <v>60</v>
      </c>
      <c r="U43" s="256">
        <f>+INEGI!I29</f>
        <v>19</v>
      </c>
      <c r="V43" s="259">
        <f t="shared" si="33"/>
        <v>2.9492446787897505E-4</v>
      </c>
      <c r="W43" s="259">
        <f t="shared" si="34"/>
        <v>2.3054079399812441E-4</v>
      </c>
      <c r="X43" s="259">
        <f t="shared" si="35"/>
        <v>2.996284607087212E-4</v>
      </c>
      <c r="Y43" s="259">
        <f t="shared" si="36"/>
        <v>7.5504689238594823E-4</v>
      </c>
      <c r="Z43" s="44">
        <f t="shared" si="45"/>
        <v>1.5801406149717689E-3</v>
      </c>
      <c r="AA43" s="45">
        <f t="shared" si="46"/>
        <v>1.3431195227260036E-3</v>
      </c>
      <c r="AB43" s="44">
        <f t="shared" si="47"/>
        <v>0.12095930803896254</v>
      </c>
      <c r="AC43" s="44">
        <f t="shared" si="48"/>
        <v>0</v>
      </c>
      <c r="AD43" s="36">
        <f t="shared" si="37"/>
        <v>0</v>
      </c>
      <c r="AE43" s="36">
        <f t="shared" si="49"/>
        <v>0</v>
      </c>
      <c r="AF43" s="262">
        <f t="shared" si="50"/>
        <v>1.3431195227260036E-3</v>
      </c>
      <c r="AG43" s="37">
        <v>1019354</v>
      </c>
      <c r="AH43" s="37">
        <v>288216.5</v>
      </c>
      <c r="AI43" s="46">
        <f t="shared" si="51"/>
        <v>0.282744267447815</v>
      </c>
      <c r="AJ43" s="47">
        <f t="shared" si="52"/>
        <v>81491.563158873178</v>
      </c>
      <c r="AK43" s="262">
        <f t="shared" si="38"/>
        <v>5.1173671325044735E-5</v>
      </c>
      <c r="AM43" s="48">
        <f t="shared" si="53"/>
        <v>2876267.5966226435</v>
      </c>
      <c r="AN43" s="49">
        <f t="shared" si="54"/>
        <v>2665453.7082722103</v>
      </c>
      <c r="AO43" s="49">
        <f t="shared" si="55"/>
        <v>203110.81730448434</v>
      </c>
      <c r="AP43" s="49">
        <f t="shared" si="56"/>
        <v>5744832.1221993379</v>
      </c>
      <c r="AQ43" s="266">
        <f t="shared" si="57"/>
        <v>3.4102995344643923E-3</v>
      </c>
    </row>
    <row r="44" spans="1:43" x14ac:dyDescent="0.2">
      <c r="A44" s="33" t="s">
        <v>88</v>
      </c>
      <c r="B44" s="34">
        <f>+'CENSO POB 2020'!C29</f>
        <v>16086</v>
      </c>
      <c r="C44" s="35">
        <f t="shared" si="58"/>
        <v>2.7809078213594327E-3</v>
      </c>
      <c r="D44" s="36">
        <f t="shared" si="40"/>
        <v>2.3637716481555177E-3</v>
      </c>
      <c r="E44" s="37">
        <v>170.12</v>
      </c>
      <c r="F44" s="38">
        <f t="shared" si="59"/>
        <v>2.6490132223318096E-3</v>
      </c>
      <c r="G44" s="39">
        <f t="shared" si="42"/>
        <v>3.9735198334977145E-4</v>
      </c>
      <c r="H44" s="40">
        <f t="shared" si="43"/>
        <v>2.7611236315052893E-3</v>
      </c>
      <c r="I44" s="41">
        <v>1777</v>
      </c>
      <c r="J44" s="42">
        <f>+INEGI!C30</f>
        <v>349</v>
      </c>
      <c r="K44" s="42">
        <f>+INEGI!D30</f>
        <v>145</v>
      </c>
      <c r="L44" s="42">
        <f>+INEGI!E30</f>
        <v>79</v>
      </c>
      <c r="M44" s="252">
        <f t="shared" si="29"/>
        <v>1.0391545480701082E-3</v>
      </c>
      <c r="N44" s="252">
        <f t="shared" si="30"/>
        <v>1.1912563829496736E-3</v>
      </c>
      <c r="O44" s="252">
        <f t="shared" si="31"/>
        <v>2.9443776600929206E-4</v>
      </c>
      <c r="P44" s="252">
        <f t="shared" si="32"/>
        <v>1.4388751274952644E-3</v>
      </c>
      <c r="Q44" s="43">
        <f t="shared" si="44"/>
        <v>3.9637238245243383E-3</v>
      </c>
      <c r="R44" s="256">
        <v>887.9999999826681</v>
      </c>
      <c r="S44" s="256">
        <f>+INEGI!G30</f>
        <v>347</v>
      </c>
      <c r="T44" s="256">
        <f>+INEGI!H30</f>
        <v>71</v>
      </c>
      <c r="U44" s="256">
        <f>+INEGI!I30</f>
        <v>43</v>
      </c>
      <c r="V44" s="259">
        <f t="shared" si="33"/>
        <v>6.9838113993134308E-4</v>
      </c>
      <c r="W44" s="259">
        <f t="shared" si="34"/>
        <v>1.3558924663957487E-3</v>
      </c>
      <c r="X44" s="259">
        <f t="shared" si="35"/>
        <v>3.5456034517198672E-4</v>
      </c>
      <c r="Y44" s="259">
        <f t="shared" si="36"/>
        <v>1.7087903353997774E-3</v>
      </c>
      <c r="Z44" s="44">
        <f t="shared" si="45"/>
        <v>4.1176242868988557E-3</v>
      </c>
      <c r="AA44" s="45">
        <f t="shared" si="46"/>
        <v>3.4999806438640274E-3</v>
      </c>
      <c r="AB44" s="44">
        <f t="shared" si="47"/>
        <v>3.8827241550560346E-2</v>
      </c>
      <c r="AC44" s="44">
        <f t="shared" si="48"/>
        <v>0</v>
      </c>
      <c r="AD44" s="36">
        <f t="shared" si="37"/>
        <v>0</v>
      </c>
      <c r="AE44" s="36">
        <f t="shared" si="49"/>
        <v>0</v>
      </c>
      <c r="AF44" s="262">
        <f t="shared" si="50"/>
        <v>3.4999806438640274E-3</v>
      </c>
      <c r="AG44" s="37">
        <v>2430155</v>
      </c>
      <c r="AH44" s="37">
        <v>518824</v>
      </c>
      <c r="AI44" s="46">
        <f t="shared" si="51"/>
        <v>0.21349420098717983</v>
      </c>
      <c r="AJ44" s="47">
        <f t="shared" si="52"/>
        <v>110765.9153329726</v>
      </c>
      <c r="AK44" s="262">
        <f t="shared" si="38"/>
        <v>6.95568758966686E-5</v>
      </c>
      <c r="AM44" s="48">
        <f t="shared" si="53"/>
        <v>5479517.7183164014</v>
      </c>
      <c r="AN44" s="49">
        <f t="shared" si="54"/>
        <v>6945797.6212973669</v>
      </c>
      <c r="AO44" s="49">
        <f t="shared" si="55"/>
        <v>276074.66000987758</v>
      </c>
      <c r="AP44" s="49">
        <f t="shared" si="56"/>
        <v>12701389.999623647</v>
      </c>
      <c r="AQ44" s="266">
        <f t="shared" si="57"/>
        <v>7.539914741004545E-3</v>
      </c>
    </row>
    <row r="45" spans="1:43" x14ac:dyDescent="0.2">
      <c r="A45" s="33" t="s">
        <v>89</v>
      </c>
      <c r="B45" s="34">
        <f>+'CENSO POB 2020'!C30</f>
        <v>1386</v>
      </c>
      <c r="C45" s="35">
        <f t="shared" si="58"/>
        <v>2.3960824570459864E-4</v>
      </c>
      <c r="D45" s="36">
        <f t="shared" si="40"/>
        <v>2.0366700884890884E-4</v>
      </c>
      <c r="E45" s="37">
        <v>444.11</v>
      </c>
      <c r="F45" s="38">
        <f t="shared" si="59"/>
        <v>6.9154318255924057E-3</v>
      </c>
      <c r="G45" s="39">
        <f t="shared" si="42"/>
        <v>1.0373147738388607E-3</v>
      </c>
      <c r="H45" s="40">
        <f t="shared" si="43"/>
        <v>1.2409817826877696E-3</v>
      </c>
      <c r="I45" s="41">
        <v>236</v>
      </c>
      <c r="J45" s="42">
        <f>+INEGI!C31</f>
        <v>60</v>
      </c>
      <c r="K45" s="42">
        <f>+INEGI!D31</f>
        <v>117</v>
      </c>
      <c r="L45" s="42">
        <f>+INEGI!E31</f>
        <v>25</v>
      </c>
      <c r="M45" s="252">
        <f t="shared" si="29"/>
        <v>1.3800814481966547E-4</v>
      </c>
      <c r="N45" s="252">
        <f t="shared" si="30"/>
        <v>2.0480052428934218E-4</v>
      </c>
      <c r="O45" s="252">
        <f t="shared" si="31"/>
        <v>2.3758081809025633E-4</v>
      </c>
      <c r="P45" s="252">
        <f t="shared" si="32"/>
        <v>4.5534023022002039E-4</v>
      </c>
      <c r="Q45" s="43">
        <f t="shared" si="44"/>
        <v>1.0357297174192843E-3</v>
      </c>
      <c r="R45" s="256">
        <v>156.00000000186</v>
      </c>
      <c r="S45" s="256">
        <f>+INEGI!G31</f>
        <v>44</v>
      </c>
      <c r="T45" s="256">
        <f>+INEGI!H31</f>
        <v>20</v>
      </c>
      <c r="U45" s="256">
        <f>+INEGI!I31</f>
        <v>31</v>
      </c>
      <c r="V45" s="259">
        <f t="shared" si="33"/>
        <v>1.2268857864044475E-4</v>
      </c>
      <c r="W45" s="259">
        <f t="shared" si="34"/>
        <v>1.7192872772741483E-4</v>
      </c>
      <c r="X45" s="259">
        <f t="shared" si="35"/>
        <v>9.9876153569573728E-5</v>
      </c>
      <c r="Y45" s="259">
        <f t="shared" si="36"/>
        <v>1.2319186138928628E-3</v>
      </c>
      <c r="Z45" s="44">
        <f t="shared" si="45"/>
        <v>1.6264120738302961E-3</v>
      </c>
      <c r="AA45" s="45">
        <f t="shared" si="46"/>
        <v>1.3824502627557515E-3</v>
      </c>
      <c r="AB45" s="44">
        <f t="shared" si="47"/>
        <v>0.5703055019825134</v>
      </c>
      <c r="AC45" s="44">
        <f t="shared" si="48"/>
        <v>0</v>
      </c>
      <c r="AD45" s="36">
        <f t="shared" si="37"/>
        <v>0</v>
      </c>
      <c r="AE45" s="36">
        <f t="shared" si="49"/>
        <v>0</v>
      </c>
      <c r="AF45" s="262">
        <f t="shared" si="50"/>
        <v>1.3824502627557515E-3</v>
      </c>
      <c r="AG45" s="37">
        <v>721085</v>
      </c>
      <c r="AH45" s="37">
        <v>336929</v>
      </c>
      <c r="AI45" s="46">
        <f t="shared" si="51"/>
        <v>0.46725282040258775</v>
      </c>
      <c r="AJ45" s="47">
        <f t="shared" si="52"/>
        <v>157431.02552542349</v>
      </c>
      <c r="AK45" s="262">
        <f t="shared" si="38"/>
        <v>9.886082981248519E-5</v>
      </c>
      <c r="AM45" s="48">
        <f t="shared" si="53"/>
        <v>2462758.8525032261</v>
      </c>
      <c r="AN45" s="49">
        <f t="shared" si="54"/>
        <v>2743506.5286560655</v>
      </c>
      <c r="AO45" s="49">
        <f t="shared" si="55"/>
        <v>392383.49375152722</v>
      </c>
      <c r="AP45" s="49">
        <f t="shared" si="56"/>
        <v>5598648.8749108184</v>
      </c>
      <c r="AQ45" s="266">
        <f t="shared" si="57"/>
        <v>3.3235209046332255E-3</v>
      </c>
    </row>
    <row r="46" spans="1:43" x14ac:dyDescent="0.2">
      <c r="A46" s="33" t="s">
        <v>90</v>
      </c>
      <c r="B46" s="34">
        <f>+'CENSO POB 2020'!C31</f>
        <v>7026</v>
      </c>
      <c r="C46" s="35">
        <f t="shared" si="58"/>
        <v>1.2146374706497186E-3</v>
      </c>
      <c r="D46" s="36">
        <f t="shared" si="40"/>
        <v>1.0324418500522608E-3</v>
      </c>
      <c r="E46" s="37">
        <v>127.8</v>
      </c>
      <c r="F46" s="38">
        <f t="shared" si="59"/>
        <v>1.990029918963116E-3</v>
      </c>
      <c r="G46" s="39">
        <f t="shared" si="42"/>
        <v>2.9850448784446741E-4</v>
      </c>
      <c r="H46" s="40">
        <f t="shared" si="43"/>
        <v>1.3309463378967283E-3</v>
      </c>
      <c r="I46" s="41">
        <v>1201</v>
      </c>
      <c r="J46" s="42">
        <f>+INEGI!C32</f>
        <v>185</v>
      </c>
      <c r="K46" s="42">
        <f>+INEGI!D32</f>
        <v>941</v>
      </c>
      <c r="L46" s="42">
        <f>+INEGI!E32</f>
        <v>42</v>
      </c>
      <c r="M46" s="252">
        <f t="shared" si="29"/>
        <v>7.0232110986617887E-4</v>
      </c>
      <c r="N46" s="252">
        <f t="shared" si="30"/>
        <v>6.3146828322547177E-4</v>
      </c>
      <c r="O46" s="252">
        <f t="shared" si="31"/>
        <v>1.9107995711361643E-3</v>
      </c>
      <c r="P46" s="252">
        <f t="shared" si="32"/>
        <v>7.6497158676963432E-4</v>
      </c>
      <c r="Q46" s="43">
        <f t="shared" si="44"/>
        <v>4.0095605509974496E-3</v>
      </c>
      <c r="R46" s="256">
        <v>649.99999999475995</v>
      </c>
      <c r="S46" s="256">
        <f>+INEGI!G32</f>
        <v>163</v>
      </c>
      <c r="T46" s="256">
        <f>+INEGI!H32</f>
        <v>395</v>
      </c>
      <c r="U46" s="256">
        <f>+INEGI!I32</f>
        <v>10</v>
      </c>
      <c r="V46" s="259">
        <f t="shared" si="33"/>
        <v>5.1120241099163687E-4</v>
      </c>
      <c r="W46" s="259">
        <f t="shared" si="34"/>
        <v>6.3691778680837765E-4</v>
      </c>
      <c r="X46" s="259">
        <f t="shared" si="35"/>
        <v>1.972554032999081E-3</v>
      </c>
      <c r="Y46" s="259">
        <f t="shared" si="36"/>
        <v>3.9739310125576219E-4</v>
      </c>
      <c r="Z46" s="44">
        <f t="shared" si="45"/>
        <v>3.5180673320548577E-3</v>
      </c>
      <c r="AA46" s="45">
        <f t="shared" si="46"/>
        <v>2.990357232246629E-3</v>
      </c>
      <c r="AB46" s="44">
        <f t="shared" si="47"/>
        <v>-0.12258032088337566</v>
      </c>
      <c r="AC46" s="44">
        <f t="shared" si="48"/>
        <v>-0.12258032088337566</v>
      </c>
      <c r="AD46" s="36">
        <f t="shared" si="37"/>
        <v>1.5547883624561434E-2</v>
      </c>
      <c r="AE46" s="36">
        <f t="shared" si="49"/>
        <v>2.3321825436842152E-3</v>
      </c>
      <c r="AF46" s="262">
        <f t="shared" si="50"/>
        <v>5.3225397759308441E-3</v>
      </c>
      <c r="AG46" s="37">
        <v>1890448</v>
      </c>
      <c r="AH46" s="37">
        <v>629171</v>
      </c>
      <c r="AI46" s="46">
        <f t="shared" si="51"/>
        <v>0.33281581931901855</v>
      </c>
      <c r="AJ46" s="47">
        <f t="shared" si="52"/>
        <v>209398.06185676623</v>
      </c>
      <c r="AK46" s="262">
        <f t="shared" si="38"/>
        <v>1.3149419618652597E-4</v>
      </c>
      <c r="AM46" s="48">
        <f t="shared" si="53"/>
        <v>2641295.7237476315</v>
      </c>
      <c r="AN46" s="49">
        <f t="shared" si="54"/>
        <v>10562711.019483374</v>
      </c>
      <c r="AO46" s="49">
        <f t="shared" si="55"/>
        <v>521906.92922144278</v>
      </c>
      <c r="AP46" s="49">
        <f t="shared" si="56"/>
        <v>13725913.672452448</v>
      </c>
      <c r="AQ46" s="266">
        <f t="shared" si="57"/>
        <v>8.1481018089946539E-3</v>
      </c>
    </row>
    <row r="47" spans="1:43" x14ac:dyDescent="0.2">
      <c r="A47" s="33" t="s">
        <v>91</v>
      </c>
      <c r="B47" s="34">
        <f>+'CENSO POB 2020'!C32</f>
        <v>3298</v>
      </c>
      <c r="C47" s="35">
        <f t="shared" si="58"/>
        <v>5.7015006806188052E-4</v>
      </c>
      <c r="D47" s="36">
        <f t="shared" si="40"/>
        <v>4.8462755785259843E-4</v>
      </c>
      <c r="E47" s="37">
        <v>561.88</v>
      </c>
      <c r="F47" s="38">
        <f t="shared" si="59"/>
        <v>8.7492802102268827E-3</v>
      </c>
      <c r="G47" s="39">
        <f t="shared" si="42"/>
        <v>1.3123920315340324E-3</v>
      </c>
      <c r="H47" s="40">
        <f t="shared" si="43"/>
        <v>1.7970195893866308E-3</v>
      </c>
      <c r="I47" s="41">
        <v>779</v>
      </c>
      <c r="J47" s="42">
        <f>+INEGI!C33</f>
        <v>188</v>
      </c>
      <c r="K47" s="42">
        <f>+INEGI!D33</f>
        <v>1437</v>
      </c>
      <c r="L47" s="42">
        <f>+INEGI!E33</f>
        <v>355</v>
      </c>
      <c r="M47" s="252">
        <f t="shared" si="29"/>
        <v>4.5554383395982794E-4</v>
      </c>
      <c r="N47" s="252">
        <f t="shared" si="30"/>
        <v>6.4170830943993879E-4</v>
      </c>
      <c r="O47" s="252">
        <f t="shared" si="31"/>
        <v>2.9179797914162253E-3</v>
      </c>
      <c r="P47" s="252">
        <f t="shared" si="32"/>
        <v>6.4658312691242897E-3</v>
      </c>
      <c r="Q47" s="43">
        <f t="shared" si="44"/>
        <v>1.0481063203940282E-2</v>
      </c>
      <c r="R47" s="256">
        <v>671.99999999645991</v>
      </c>
      <c r="S47" s="256">
        <f>+INEGI!G33</f>
        <v>134</v>
      </c>
      <c r="T47" s="256">
        <f>+INEGI!H33</f>
        <v>300</v>
      </c>
      <c r="U47" s="256">
        <f>+INEGI!I33</f>
        <v>75</v>
      </c>
      <c r="V47" s="259">
        <f t="shared" si="33"/>
        <v>5.2850464644206097E-4</v>
      </c>
      <c r="W47" s="259">
        <f t="shared" si="34"/>
        <v>5.2360112535167235E-4</v>
      </c>
      <c r="X47" s="259">
        <f t="shared" si="35"/>
        <v>1.4981423035436059E-3</v>
      </c>
      <c r="Y47" s="259">
        <f t="shared" si="36"/>
        <v>2.9804482594182166E-3</v>
      </c>
      <c r="Z47" s="44">
        <f t="shared" si="45"/>
        <v>5.5306963347555565E-3</v>
      </c>
      <c r="AA47" s="45">
        <f t="shared" si="46"/>
        <v>4.7010918845422226E-3</v>
      </c>
      <c r="AB47" s="44">
        <f t="shared" si="47"/>
        <v>-0.47231533412790316</v>
      </c>
      <c r="AC47" s="44">
        <f t="shared" si="48"/>
        <v>-0.47231533412790316</v>
      </c>
      <c r="AD47" s="36">
        <f t="shared" si="37"/>
        <v>5.9907689881993235E-2</v>
      </c>
      <c r="AE47" s="36">
        <f t="shared" si="49"/>
        <v>8.9861534822989857E-3</v>
      </c>
      <c r="AF47" s="262">
        <f t="shared" si="50"/>
        <v>1.3687245366841207E-2</v>
      </c>
      <c r="AG47" s="37">
        <v>574456</v>
      </c>
      <c r="AH47" s="37">
        <v>112915</v>
      </c>
      <c r="AI47" s="46">
        <f t="shared" si="51"/>
        <v>0.19655987577812747</v>
      </c>
      <c r="AJ47" s="47">
        <f t="shared" si="52"/>
        <v>22194.558373487263</v>
      </c>
      <c r="AK47" s="262">
        <f t="shared" si="38"/>
        <v>1.3937357333483521E-5</v>
      </c>
      <c r="AM47" s="48">
        <f t="shared" si="53"/>
        <v>3566229.5479458487</v>
      </c>
      <c r="AN47" s="49">
        <f t="shared" si="54"/>
        <v>27162674.878727827</v>
      </c>
      <c r="AO47" s="49">
        <f t="shared" si="55"/>
        <v>55318.05644913853</v>
      </c>
      <c r="AP47" s="49">
        <f t="shared" si="56"/>
        <v>30784222.483122814</v>
      </c>
      <c r="AQ47" s="266">
        <f t="shared" si="57"/>
        <v>1.8274410351759838E-2</v>
      </c>
    </row>
    <row r="48" spans="1:43" x14ac:dyDescent="0.2">
      <c r="A48" s="33" t="s">
        <v>93</v>
      </c>
      <c r="B48" s="34">
        <f>+'CENSO POB 2020'!C34</f>
        <v>5351</v>
      </c>
      <c r="C48" s="35">
        <f t="shared" si="58"/>
        <v>9.2506762104279034E-4</v>
      </c>
      <c r="D48" s="36">
        <f t="shared" si="40"/>
        <v>7.8630747788637173E-4</v>
      </c>
      <c r="E48" s="37">
        <v>3428.68</v>
      </c>
      <c r="F48" s="38">
        <f t="shared" si="59"/>
        <v>5.3389481866591988E-2</v>
      </c>
      <c r="G48" s="39">
        <f t="shared" si="42"/>
        <v>8.0084222799887972E-3</v>
      </c>
      <c r="H48" s="40">
        <f t="shared" si="43"/>
        <v>8.7947297578751683E-3</v>
      </c>
      <c r="I48" s="41">
        <v>900</v>
      </c>
      <c r="J48" s="42">
        <f>+INEGI!C35</f>
        <v>170</v>
      </c>
      <c r="K48" s="42">
        <f>+INEGI!D35</f>
        <v>749</v>
      </c>
      <c r="L48" s="42">
        <f>+INEGI!E35</f>
        <v>32</v>
      </c>
      <c r="M48" s="252">
        <f t="shared" si="29"/>
        <v>5.2630224719363945E-4</v>
      </c>
      <c r="N48" s="252">
        <f t="shared" si="30"/>
        <v>5.8026815215313622E-4</v>
      </c>
      <c r="O48" s="252">
        <f t="shared" si="31"/>
        <v>1.5209233568342052E-3</v>
      </c>
      <c r="P48" s="252">
        <f t="shared" si="32"/>
        <v>5.8283549468162615E-4</v>
      </c>
      <c r="Q48" s="43">
        <f t="shared" si="44"/>
        <v>3.2103292508626068E-3</v>
      </c>
      <c r="R48" s="256">
        <v>711.99999999240003</v>
      </c>
      <c r="S48" s="256">
        <f>+INEGI!G35</f>
        <v>165</v>
      </c>
      <c r="T48" s="256">
        <f>+INEGI!H35</f>
        <v>176</v>
      </c>
      <c r="U48" s="256">
        <f>+INEGI!I35</f>
        <v>26</v>
      </c>
      <c r="V48" s="259">
        <f t="shared" si="33"/>
        <v>5.5996325634629935E-4</v>
      </c>
      <c r="W48" s="259">
        <f t="shared" si="34"/>
        <v>6.447327289778056E-4</v>
      </c>
      <c r="X48" s="259">
        <f t="shared" si="35"/>
        <v>8.7891015141224884E-4</v>
      </c>
      <c r="Y48" s="259">
        <f t="shared" si="36"/>
        <v>1.0332220632649817E-3</v>
      </c>
      <c r="Z48" s="44">
        <f t="shared" si="45"/>
        <v>3.1168282000013352E-3</v>
      </c>
      <c r="AA48" s="45">
        <f t="shared" si="46"/>
        <v>2.649303970001135E-3</v>
      </c>
      <c r="AB48" s="44">
        <f t="shared" si="47"/>
        <v>-2.9125065859256664E-2</v>
      </c>
      <c r="AC48" s="44">
        <f t="shared" si="48"/>
        <v>-2.9125065859256664E-2</v>
      </c>
      <c r="AD48" s="36">
        <f t="shared" si="37"/>
        <v>3.6941748175732111E-3</v>
      </c>
      <c r="AE48" s="36">
        <f t="shared" si="49"/>
        <v>5.5412622263598164E-4</v>
      </c>
      <c r="AF48" s="262">
        <f t="shared" si="50"/>
        <v>3.2034301926371165E-3</v>
      </c>
      <c r="AG48" s="37">
        <v>3808697</v>
      </c>
      <c r="AH48" s="37">
        <v>1194083</v>
      </c>
      <c r="AI48" s="46">
        <f t="shared" si="51"/>
        <v>0.31351483197534485</v>
      </c>
      <c r="AJ48" s="47">
        <f t="shared" si="52"/>
        <v>374362.73110961571</v>
      </c>
      <c r="AK48" s="262">
        <f t="shared" si="38"/>
        <v>2.3508587411436363E-4</v>
      </c>
      <c r="AM48" s="48">
        <f t="shared" si="53"/>
        <v>17453357.389074661</v>
      </c>
      <c r="AN48" s="49">
        <f t="shared" si="54"/>
        <v>6357285.9612864377</v>
      </c>
      <c r="AO48" s="49">
        <f t="shared" si="55"/>
        <v>933067.39172217832</v>
      </c>
      <c r="AP48" s="49">
        <f t="shared" si="56"/>
        <v>24743710.742083278</v>
      </c>
      <c r="AQ48" s="266">
        <f t="shared" si="57"/>
        <v>1.4688586790651598E-2</v>
      </c>
    </row>
    <row r="49" spans="1:43" x14ac:dyDescent="0.2">
      <c r="A49" s="33" t="s">
        <v>94</v>
      </c>
      <c r="B49" s="34">
        <f>+'CENSO POB 2020'!C35</f>
        <v>84666</v>
      </c>
      <c r="C49" s="35">
        <f t="shared" si="58"/>
        <v>1.4636848290638924E-2</v>
      </c>
      <c r="D49" s="36">
        <f t="shared" si="40"/>
        <v>1.2441321047043085E-2</v>
      </c>
      <c r="E49" s="37">
        <v>2539.67</v>
      </c>
      <c r="F49" s="38">
        <f t="shared" si="59"/>
        <v>3.9546316778505917E-2</v>
      </c>
      <c r="G49" s="39">
        <f t="shared" si="42"/>
        <v>5.9319475167758876E-3</v>
      </c>
      <c r="H49" s="40">
        <f t="shared" si="43"/>
        <v>1.8373268563818972E-2</v>
      </c>
      <c r="I49" s="41">
        <v>12929</v>
      </c>
      <c r="J49" s="42">
        <f>+INEGI!C36</f>
        <v>1702</v>
      </c>
      <c r="K49" s="42">
        <f>+INEGI!D36</f>
        <v>11424</v>
      </c>
      <c r="L49" s="42">
        <f>+INEGI!E36</f>
        <v>888</v>
      </c>
      <c r="M49" s="252">
        <f t="shared" si="29"/>
        <v>7.5606241710739607E-3</v>
      </c>
      <c r="N49" s="252">
        <f t="shared" si="30"/>
        <v>5.8095082056743401E-3</v>
      </c>
      <c r="O49" s="252">
        <f t="shared" si="31"/>
        <v>2.3197634750966568E-2</v>
      </c>
      <c r="P49" s="252">
        <f t="shared" si="32"/>
        <v>1.6173684977415125E-2</v>
      </c>
      <c r="Q49" s="43">
        <f t="shared" si="44"/>
        <v>5.2741452105129996E-2</v>
      </c>
      <c r="R49" s="256">
        <v>10671.999999957041</v>
      </c>
      <c r="S49" s="256">
        <f>+INEGI!G36</f>
        <v>1334</v>
      </c>
      <c r="T49" s="256">
        <f>+INEGI!H36</f>
        <v>4922</v>
      </c>
      <c r="U49" s="256">
        <f>+INEGI!I36</f>
        <v>346</v>
      </c>
      <c r="V49" s="259">
        <f t="shared" si="33"/>
        <v>8.3931571232688743E-3</v>
      </c>
      <c r="W49" s="259">
        <f t="shared" si="34"/>
        <v>5.21256642700844E-3</v>
      </c>
      <c r="X49" s="259">
        <f t="shared" si="35"/>
        <v>2.4579521393472095E-2</v>
      </c>
      <c r="Y49" s="259">
        <f t="shared" si="36"/>
        <v>1.3749801303449372E-2</v>
      </c>
      <c r="Z49" s="44">
        <f t="shared" si="45"/>
        <v>5.1935046247198774E-2</v>
      </c>
      <c r="AA49" s="45">
        <f t="shared" si="46"/>
        <v>4.4144789310118955E-2</v>
      </c>
      <c r="AB49" s="44">
        <f t="shared" si="47"/>
        <v>-1.528979248284265E-2</v>
      </c>
      <c r="AC49" s="44">
        <f t="shared" si="48"/>
        <v>-1.528979248284265E-2</v>
      </c>
      <c r="AD49" s="36">
        <f t="shared" si="37"/>
        <v>1.939331798560921E-3</v>
      </c>
      <c r="AE49" s="36">
        <f t="shared" si="49"/>
        <v>2.9089976978413813E-4</v>
      </c>
      <c r="AF49" s="262">
        <f t="shared" si="50"/>
        <v>4.4435689079903092E-2</v>
      </c>
      <c r="AG49" s="37">
        <v>39439786</v>
      </c>
      <c r="AH49" s="37">
        <v>10280239</v>
      </c>
      <c r="AI49" s="46">
        <f t="shared" si="51"/>
        <v>0.26065656137180865</v>
      </c>
      <c r="AJ49" s="47">
        <f t="shared" si="52"/>
        <v>2679611.7478203606</v>
      </c>
      <c r="AK49" s="262">
        <f t="shared" si="38"/>
        <v>1.6826965338037809E-3</v>
      </c>
      <c r="AM49" s="48">
        <f t="shared" si="53"/>
        <v>36462203.100969307</v>
      </c>
      <c r="AN49" s="49">
        <f t="shared" si="54"/>
        <v>88183717.259406313</v>
      </c>
      <c r="AO49" s="49">
        <f t="shared" si="55"/>
        <v>6678705.2678990103</v>
      </c>
      <c r="AP49" s="49">
        <f t="shared" si="56"/>
        <v>131324625.62827462</v>
      </c>
      <c r="AQ49" s="266">
        <f t="shared" si="57"/>
        <v>7.7958119596427691E-2</v>
      </c>
    </row>
    <row r="50" spans="1:43" x14ac:dyDescent="0.2">
      <c r="A50" s="33" t="s">
        <v>95</v>
      </c>
      <c r="B50" s="34">
        <f>+'CENSO POB 2020'!C39</f>
        <v>5119</v>
      </c>
      <c r="C50" s="35">
        <f t="shared" si="58"/>
        <v>8.8496003590320376E-4</v>
      </c>
      <c r="D50" s="36">
        <f t="shared" si="40"/>
        <v>7.5221603051772322E-4</v>
      </c>
      <c r="E50" s="37">
        <v>264.23</v>
      </c>
      <c r="F50" s="38">
        <f t="shared" si="59"/>
        <v>4.114441357493147E-3</v>
      </c>
      <c r="G50" s="39">
        <f t="shared" si="42"/>
        <v>6.1716620362397201E-4</v>
      </c>
      <c r="H50" s="40">
        <f t="shared" si="43"/>
        <v>1.3693822341416953E-3</v>
      </c>
      <c r="I50" s="41">
        <v>549</v>
      </c>
      <c r="J50" s="42">
        <f>+INEGI!C37</f>
        <v>118</v>
      </c>
      <c r="K50" s="42">
        <f>+INEGI!D37</f>
        <v>143</v>
      </c>
      <c r="L50" s="42">
        <f>+INEGI!E37</f>
        <v>8</v>
      </c>
      <c r="M50" s="252">
        <f t="shared" si="29"/>
        <v>3.2104437078812008E-4</v>
      </c>
      <c r="N50" s="252">
        <f t="shared" si="30"/>
        <v>4.0277436443570628E-4</v>
      </c>
      <c r="O50" s="252">
        <f t="shared" si="31"/>
        <v>2.9037655544364666E-4</v>
      </c>
      <c r="P50" s="252">
        <f t="shared" si="32"/>
        <v>1.4570887367040654E-4</v>
      </c>
      <c r="Q50" s="43">
        <f t="shared" si="44"/>
        <v>1.1599041643378795E-3</v>
      </c>
      <c r="R50" s="256">
        <v>273.99999999933596</v>
      </c>
      <c r="S50" s="256">
        <f>+INEGI!G37</f>
        <v>106</v>
      </c>
      <c r="T50" s="256">
        <f>+INEGI!H37</f>
        <v>22</v>
      </c>
      <c r="U50" s="256">
        <f>+INEGI!I37</f>
        <v>0</v>
      </c>
      <c r="V50" s="259">
        <f t="shared" si="33"/>
        <v>2.1549147786538187E-4</v>
      </c>
      <c r="W50" s="259">
        <f t="shared" si="34"/>
        <v>4.1419193497968114E-4</v>
      </c>
      <c r="X50" s="259">
        <f t="shared" si="35"/>
        <v>1.0986376892653111E-4</v>
      </c>
      <c r="Y50" s="259">
        <f t="shared" si="36"/>
        <v>0</v>
      </c>
      <c r="Z50" s="44">
        <f t="shared" si="45"/>
        <v>7.3954718177159421E-4</v>
      </c>
      <c r="AA50" s="45">
        <f t="shared" si="46"/>
        <v>6.2861510450585504E-4</v>
      </c>
      <c r="AB50" s="44">
        <f t="shared" si="47"/>
        <v>-0.36240665004099037</v>
      </c>
      <c r="AC50" s="44">
        <f t="shared" si="48"/>
        <v>-0.36240665004099037</v>
      </c>
      <c r="AD50" s="36">
        <f t="shared" si="37"/>
        <v>4.5967055551807197E-2</v>
      </c>
      <c r="AE50" s="36">
        <f t="shared" si="49"/>
        <v>6.8950583327710797E-3</v>
      </c>
      <c r="AF50" s="262">
        <f t="shared" si="50"/>
        <v>7.523673437276935E-3</v>
      </c>
      <c r="AG50" s="37">
        <v>2142351</v>
      </c>
      <c r="AH50" s="37">
        <v>940947</v>
      </c>
      <c r="AI50" s="46">
        <f t="shared" si="51"/>
        <v>0.43921234195516984</v>
      </c>
      <c r="AJ50" s="47">
        <f t="shared" si="52"/>
        <v>413275.53552569117</v>
      </c>
      <c r="AK50" s="262">
        <f t="shared" si="38"/>
        <v>2.5952166827923688E-4</v>
      </c>
      <c r="AM50" s="48">
        <f t="shared" si="53"/>
        <v>2717572.7046442991</v>
      </c>
      <c r="AN50" s="49">
        <f t="shared" si="54"/>
        <v>14930914.876821391</v>
      </c>
      <c r="AO50" s="49">
        <f t="shared" si="55"/>
        <v>1030054.2600824037</v>
      </c>
      <c r="AP50" s="49">
        <f t="shared" si="56"/>
        <v>18678541.841548096</v>
      </c>
      <c r="AQ50" s="266">
        <f t="shared" si="57"/>
        <v>1.1088126022091417E-2</v>
      </c>
    </row>
    <row r="51" spans="1:43" x14ac:dyDescent="0.2">
      <c r="A51" s="33" t="s">
        <v>96</v>
      </c>
      <c r="B51" s="34">
        <f>+'CENSO POB 2020'!C40</f>
        <v>1483</v>
      </c>
      <c r="C51" s="35">
        <f t="shared" si="58"/>
        <v>2.5637736535347747E-4</v>
      </c>
      <c r="D51" s="36">
        <f t="shared" si="40"/>
        <v>2.1792076055045584E-4</v>
      </c>
      <c r="E51" s="37">
        <v>207.92</v>
      </c>
      <c r="F51" s="38">
        <f t="shared" si="59"/>
        <v>3.2376136208983647E-3</v>
      </c>
      <c r="G51" s="39">
        <f t="shared" si="42"/>
        <v>4.8564204313475466E-4</v>
      </c>
      <c r="H51" s="40">
        <f t="shared" si="43"/>
        <v>7.0356280368521053E-4</v>
      </c>
      <c r="I51" s="41">
        <v>166</v>
      </c>
      <c r="J51" s="42">
        <f>+INEGI!C38</f>
        <v>28</v>
      </c>
      <c r="K51" s="42">
        <f>+INEGI!D38</f>
        <v>16</v>
      </c>
      <c r="L51" s="42">
        <f>+INEGI!E38</f>
        <v>3</v>
      </c>
      <c r="M51" s="252">
        <f t="shared" si="29"/>
        <v>9.7073525593493502E-5</v>
      </c>
      <c r="N51" s="252">
        <f t="shared" si="30"/>
        <v>9.5573578001693018E-5</v>
      </c>
      <c r="O51" s="252">
        <f t="shared" si="31"/>
        <v>3.2489684525163258E-5</v>
      </c>
      <c r="P51" s="252">
        <f t="shared" si="32"/>
        <v>5.4640827626402448E-5</v>
      </c>
      <c r="Q51" s="43">
        <f t="shared" si="44"/>
        <v>2.7977761574675224E-4</v>
      </c>
      <c r="R51" s="256">
        <v>122.00000000265999</v>
      </c>
      <c r="S51" s="256">
        <f>+INEGI!G38</f>
        <v>17</v>
      </c>
      <c r="T51" s="256">
        <f>+INEGI!H38</f>
        <v>14</v>
      </c>
      <c r="U51" s="256">
        <f>+INEGI!I38</f>
        <v>3</v>
      </c>
      <c r="V51" s="259">
        <f t="shared" si="33"/>
        <v>9.5948760219757327E-5</v>
      </c>
      <c r="W51" s="259">
        <f t="shared" si="34"/>
        <v>6.6427008440137538E-5</v>
      </c>
      <c r="X51" s="259">
        <f t="shared" si="35"/>
        <v>6.9913307498701611E-5</v>
      </c>
      <c r="Y51" s="259">
        <f t="shared" si="36"/>
        <v>1.1921793037672866E-4</v>
      </c>
      <c r="Z51" s="44">
        <f t="shared" si="45"/>
        <v>3.5150700653532516E-4</v>
      </c>
      <c r="AA51" s="45">
        <f t="shared" si="46"/>
        <v>2.9878095555502639E-4</v>
      </c>
      <c r="AB51" s="44">
        <f t="shared" si="47"/>
        <v>0.25638002024257933</v>
      </c>
      <c r="AC51" s="44">
        <f t="shared" si="48"/>
        <v>0</v>
      </c>
      <c r="AD51" s="36">
        <f t="shared" si="37"/>
        <v>0</v>
      </c>
      <c r="AE51" s="36">
        <f t="shared" si="49"/>
        <v>0</v>
      </c>
      <c r="AF51" s="262">
        <f t="shared" si="50"/>
        <v>2.9878095555502639E-4</v>
      </c>
      <c r="AG51" s="37">
        <v>758867</v>
      </c>
      <c r="AH51" s="37">
        <v>301669</v>
      </c>
      <c r="AI51" s="46">
        <f t="shared" si="51"/>
        <v>0.39752552159996418</v>
      </c>
      <c r="AJ51" s="47">
        <f t="shared" si="52"/>
        <v>119921.1265755396</v>
      </c>
      <c r="AK51" s="262">
        <f t="shared" si="38"/>
        <v>7.5306008112050149E-5</v>
      </c>
      <c r="AM51" s="48">
        <f t="shared" si="53"/>
        <v>1396237.6782961122</v>
      </c>
      <c r="AN51" s="49">
        <f t="shared" si="54"/>
        <v>592938.15067843557</v>
      </c>
      <c r="AO51" s="49">
        <f t="shared" si="55"/>
        <v>298893.24841328966</v>
      </c>
      <c r="AP51" s="49">
        <f t="shared" si="56"/>
        <v>2288069.0773878377</v>
      </c>
      <c r="AQ51" s="266">
        <f t="shared" si="57"/>
        <v>1.3582643919716197E-3</v>
      </c>
    </row>
    <row r="52" spans="1:43" x14ac:dyDescent="0.2">
      <c r="A52" s="33" t="s">
        <v>97</v>
      </c>
      <c r="B52" s="34">
        <f>+'CENSO POB 2020'!C41</f>
        <v>7652</v>
      </c>
      <c r="C52" s="35">
        <f t="shared" si="58"/>
        <v>1.322858799517741E-3</v>
      </c>
      <c r="D52" s="36">
        <f t="shared" si="40"/>
        <v>1.1244299795900798E-3</v>
      </c>
      <c r="E52" s="37">
        <v>1006.78</v>
      </c>
      <c r="F52" s="38">
        <f t="shared" si="59"/>
        <v>1.5677013472720547E-2</v>
      </c>
      <c r="G52" s="39">
        <f t="shared" si="42"/>
        <v>2.3515520209080819E-3</v>
      </c>
      <c r="H52" s="40">
        <f t="shared" si="43"/>
        <v>3.4759820004981617E-3</v>
      </c>
      <c r="I52" s="41">
        <v>1457</v>
      </c>
      <c r="J52" s="42">
        <f>+INEGI!C39</f>
        <v>656</v>
      </c>
      <c r="K52" s="42">
        <f>+INEGI!D39</f>
        <v>3161</v>
      </c>
      <c r="L52" s="42">
        <f>+INEGI!E39</f>
        <v>242</v>
      </c>
      <c r="M52" s="252">
        <f t="shared" si="29"/>
        <v>8.5202486017903634E-4</v>
      </c>
      <c r="N52" s="252">
        <f t="shared" si="30"/>
        <v>2.2391523988968078E-3</v>
      </c>
      <c r="O52" s="252">
        <f t="shared" si="31"/>
        <v>6.4187432990025668E-3</v>
      </c>
      <c r="P52" s="252">
        <f t="shared" si="32"/>
        <v>4.4076934285297974E-3</v>
      </c>
      <c r="Q52" s="43">
        <f t="shared" si="44"/>
        <v>1.3917613986608209E-2</v>
      </c>
      <c r="R52" s="256">
        <v>1103.9999999949041</v>
      </c>
      <c r="S52" s="256">
        <f>+INEGI!G39</f>
        <v>595</v>
      </c>
      <c r="T52" s="256">
        <f>+INEGI!H39</f>
        <v>4358</v>
      </c>
      <c r="U52" s="256">
        <f>+INEGI!I39</f>
        <v>125</v>
      </c>
      <c r="V52" s="259">
        <f t="shared" si="33"/>
        <v>8.6825763344109503E-4</v>
      </c>
      <c r="W52" s="259">
        <f t="shared" si="34"/>
        <v>2.324945295404814E-3</v>
      </c>
      <c r="X52" s="259">
        <f t="shared" si="35"/>
        <v>2.1763013862810116E-2</v>
      </c>
      <c r="Y52" s="259">
        <f t="shared" si="36"/>
        <v>4.9674137656970279E-3</v>
      </c>
      <c r="Z52" s="44">
        <f t="shared" si="45"/>
        <v>2.9923630557353052E-2</v>
      </c>
      <c r="AA52" s="45">
        <f t="shared" si="46"/>
        <v>2.5435085973750094E-2</v>
      </c>
      <c r="AB52" s="44">
        <f t="shared" si="47"/>
        <v>1.1500546419915179</v>
      </c>
      <c r="AC52" s="44">
        <f t="shared" si="48"/>
        <v>0</v>
      </c>
      <c r="AD52" s="36">
        <f t="shared" si="37"/>
        <v>0</v>
      </c>
      <c r="AE52" s="36">
        <f t="shared" si="49"/>
        <v>0</v>
      </c>
      <c r="AF52" s="262">
        <f t="shared" si="50"/>
        <v>2.5435085973750094E-2</v>
      </c>
      <c r="AG52" s="37">
        <v>746282</v>
      </c>
      <c r="AH52" s="37">
        <v>64774</v>
      </c>
      <c r="AI52" s="46">
        <f t="shared" si="51"/>
        <v>8.6795608094527271E-2</v>
      </c>
      <c r="AJ52" s="47">
        <f t="shared" si="52"/>
        <v>5622.0987187149094</v>
      </c>
      <c r="AK52" s="262">
        <f t="shared" si="38"/>
        <v>3.5304689324412032E-6</v>
      </c>
      <c r="AM52" s="48">
        <f t="shared" si="53"/>
        <v>6898171.7236235542</v>
      </c>
      <c r="AN52" s="49">
        <f t="shared" si="54"/>
        <v>50476553.338570647</v>
      </c>
      <c r="AO52" s="49">
        <f t="shared" si="55"/>
        <v>14012.604758831934</v>
      </c>
      <c r="AP52" s="49">
        <f t="shared" si="56"/>
        <v>57388737.666953027</v>
      </c>
      <c r="AQ52" s="266">
        <f t="shared" si="57"/>
        <v>3.4067624812364895E-2</v>
      </c>
    </row>
    <row r="53" spans="1:43" x14ac:dyDescent="0.2">
      <c r="A53" s="33" t="s">
        <v>98</v>
      </c>
      <c r="B53" s="34">
        <f>+'CENSO POB 2020'!C42</f>
        <v>6048</v>
      </c>
      <c r="C53" s="35">
        <f t="shared" si="58"/>
        <v>1.0455632539837032E-3</v>
      </c>
      <c r="D53" s="36">
        <f t="shared" si="40"/>
        <v>8.8872876588614767E-4</v>
      </c>
      <c r="E53" s="37">
        <v>3872.26</v>
      </c>
      <c r="F53" s="38">
        <f t="shared" si="59"/>
        <v>6.0296660829453175E-2</v>
      </c>
      <c r="G53" s="39">
        <f t="shared" si="42"/>
        <v>9.0444991244179752E-3</v>
      </c>
      <c r="H53" s="40">
        <f t="shared" si="43"/>
        <v>9.9332278903041232E-3</v>
      </c>
      <c r="I53" s="41">
        <v>871</v>
      </c>
      <c r="J53" s="42">
        <f>+INEGI!C40</f>
        <v>247</v>
      </c>
      <c r="K53" s="42">
        <f>+INEGI!D40</f>
        <v>493</v>
      </c>
      <c r="L53" s="42">
        <f>+INEGI!E40</f>
        <v>128</v>
      </c>
      <c r="M53" s="252">
        <f t="shared" si="29"/>
        <v>5.0934361922851112E-4</v>
      </c>
      <c r="N53" s="252">
        <f t="shared" si="30"/>
        <v>8.4309549165779193E-4</v>
      </c>
      <c r="O53" s="252">
        <f t="shared" si="31"/>
        <v>1.0010884044315931E-3</v>
      </c>
      <c r="P53" s="252">
        <f t="shared" si="32"/>
        <v>2.3313419787265046E-3</v>
      </c>
      <c r="Q53" s="43">
        <f t="shared" si="44"/>
        <v>4.6848694940444004E-3</v>
      </c>
      <c r="R53" s="256">
        <v>541.99999999184001</v>
      </c>
      <c r="S53" s="256">
        <f>+INEGI!G40</f>
        <v>203</v>
      </c>
      <c r="T53" s="256">
        <f>+INEGI!H40</f>
        <v>151</v>
      </c>
      <c r="U53" s="256">
        <f>+INEGI!I40</f>
        <v>39</v>
      </c>
      <c r="V53" s="259">
        <f t="shared" si="33"/>
        <v>4.2626416423927603E-4</v>
      </c>
      <c r="W53" s="259">
        <f t="shared" si="34"/>
        <v>7.9321663019693654E-4</v>
      </c>
      <c r="X53" s="259">
        <f t="shared" si="35"/>
        <v>7.5406495945028163E-4</v>
      </c>
      <c r="Y53" s="259">
        <f t="shared" si="36"/>
        <v>1.5498330948974725E-3</v>
      </c>
      <c r="Z53" s="44">
        <f t="shared" si="45"/>
        <v>3.5233788487839665E-3</v>
      </c>
      <c r="AA53" s="45">
        <f t="shared" si="46"/>
        <v>2.9948720214663716E-3</v>
      </c>
      <c r="AB53" s="44">
        <f t="shared" si="47"/>
        <v>-0.24792379952888097</v>
      </c>
      <c r="AC53" s="44">
        <f t="shared" si="48"/>
        <v>-0.24792379952888097</v>
      </c>
      <c r="AD53" s="36">
        <f t="shared" si="37"/>
        <v>3.1446241574955063E-2</v>
      </c>
      <c r="AE53" s="36">
        <f t="shared" si="49"/>
        <v>4.716936236243259E-3</v>
      </c>
      <c r="AF53" s="262">
        <f t="shared" si="50"/>
        <v>7.7118082577096302E-3</v>
      </c>
      <c r="AG53" s="37">
        <v>4564482</v>
      </c>
      <c r="AH53" s="37">
        <v>1105076</v>
      </c>
      <c r="AI53" s="46">
        <f t="shared" si="51"/>
        <v>0.24210326604420832</v>
      </c>
      <c r="AJ53" s="47">
        <f t="shared" si="52"/>
        <v>267542.50882706954</v>
      </c>
      <c r="AK53" s="262">
        <f t="shared" si="38"/>
        <v>1.680067467291377E-4</v>
      </c>
      <c r="AM53" s="48">
        <f t="shared" si="53"/>
        <v>19712734.918473288</v>
      </c>
      <c r="AN53" s="49">
        <f t="shared" si="54"/>
        <v>15304273.052540315</v>
      </c>
      <c r="AO53" s="49">
        <f t="shared" si="55"/>
        <v>666827.03736603225</v>
      </c>
      <c r="AP53" s="49">
        <f t="shared" si="56"/>
        <v>35683835.008379638</v>
      </c>
      <c r="AQ53" s="266">
        <f t="shared" si="57"/>
        <v>2.1182962935806862E-2</v>
      </c>
    </row>
    <row r="54" spans="1:43" x14ac:dyDescent="0.2">
      <c r="A54" s="33" t="s">
        <v>99</v>
      </c>
      <c r="B54" s="34">
        <f>+'CENSO POB 2020'!C43</f>
        <v>67428</v>
      </c>
      <c r="C54" s="35">
        <f t="shared" si="58"/>
        <v>1.1656785563758786E-2</v>
      </c>
      <c r="D54" s="36">
        <f t="shared" si="40"/>
        <v>9.9082677291949667E-3</v>
      </c>
      <c r="E54" s="37">
        <v>1869.3</v>
      </c>
      <c r="F54" s="38">
        <f t="shared" si="59"/>
        <v>2.9107691138636562E-2</v>
      </c>
      <c r="G54" s="39">
        <f t="shared" si="42"/>
        <v>4.3661536707954845E-3</v>
      </c>
      <c r="H54" s="40">
        <f t="shared" si="43"/>
        <v>1.4274421399990451E-2</v>
      </c>
      <c r="I54" s="41">
        <v>9097</v>
      </c>
      <c r="J54" s="42">
        <f>+INEGI!C41</f>
        <v>1434</v>
      </c>
      <c r="K54" s="42">
        <f>+INEGI!D41</f>
        <v>7372</v>
      </c>
      <c r="L54" s="42">
        <f>+INEGI!E41</f>
        <v>494</v>
      </c>
      <c r="M54" s="252">
        <f t="shared" si="29"/>
        <v>5.3197461585783755E-3</v>
      </c>
      <c r="N54" s="252">
        <f t="shared" si="30"/>
        <v>4.8947325305152781E-3</v>
      </c>
      <c r="O54" s="252">
        <f t="shared" si="31"/>
        <v>1.4969622144968973E-2</v>
      </c>
      <c r="P54" s="252">
        <f t="shared" si="32"/>
        <v>8.9975229491476034E-3</v>
      </c>
      <c r="Q54" s="43">
        <f t="shared" si="44"/>
        <v>3.4181623783210227E-2</v>
      </c>
      <c r="R54" s="256">
        <v>5867.9999999965466</v>
      </c>
      <c r="S54" s="256">
        <f>+INEGI!G41</f>
        <v>977</v>
      </c>
      <c r="T54" s="256">
        <f>+INEGI!H41</f>
        <v>2574</v>
      </c>
      <c r="U54" s="256">
        <f>+INEGI!I41</f>
        <v>206</v>
      </c>
      <c r="V54" s="259">
        <f t="shared" si="33"/>
        <v>4.6149780734174497E-3</v>
      </c>
      <c r="W54" s="259">
        <f t="shared" si="34"/>
        <v>3.8175992497655516E-3</v>
      </c>
      <c r="X54" s="259">
        <f t="shared" si="35"/>
        <v>1.2854060964404139E-2</v>
      </c>
      <c r="Y54" s="259">
        <f t="shared" si="36"/>
        <v>8.1862978858687017E-3</v>
      </c>
      <c r="Z54" s="44">
        <f t="shared" si="45"/>
        <v>2.9472936173455838E-2</v>
      </c>
      <c r="AA54" s="45">
        <f t="shared" si="46"/>
        <v>2.5051995747437463E-2</v>
      </c>
      <c r="AB54" s="44">
        <f t="shared" si="47"/>
        <v>-0.13775494223499304</v>
      </c>
      <c r="AC54" s="44">
        <f t="shared" si="48"/>
        <v>-0.13775494223499304</v>
      </c>
      <c r="AD54" s="36">
        <f t="shared" si="37"/>
        <v>1.7472607308766843E-2</v>
      </c>
      <c r="AE54" s="36">
        <f t="shared" si="49"/>
        <v>2.6208910963150265E-3</v>
      </c>
      <c r="AF54" s="262">
        <f t="shared" si="50"/>
        <v>2.7672886843752489E-2</v>
      </c>
      <c r="AG54" s="37">
        <v>56486259</v>
      </c>
      <c r="AH54" s="37">
        <v>16891683.199999999</v>
      </c>
      <c r="AI54" s="46">
        <f t="shared" si="51"/>
        <v>0.29904057197344225</v>
      </c>
      <c r="AJ54" s="47">
        <f t="shared" si="52"/>
        <v>5051298.6057221852</v>
      </c>
      <c r="AK54" s="262">
        <f t="shared" si="38"/>
        <v>3.1720276872089655E-3</v>
      </c>
      <c r="AM54" s="48">
        <f t="shared" si="53"/>
        <v>28327940.149974648</v>
      </c>
      <c r="AN54" s="49">
        <f t="shared" si="54"/>
        <v>54917524.172809258</v>
      </c>
      <c r="AO54" s="49">
        <f t="shared" si="55"/>
        <v>12589933.834709151</v>
      </c>
      <c r="AP54" s="49">
        <f t="shared" si="56"/>
        <v>95835398.157493055</v>
      </c>
      <c r="AQ54" s="266">
        <f t="shared" si="57"/>
        <v>5.6890681358428695E-2</v>
      </c>
    </row>
    <row r="55" spans="1:43" x14ac:dyDescent="0.2">
      <c r="A55" s="33" t="s">
        <v>101</v>
      </c>
      <c r="B55" s="34">
        <f>+'CENSO POB 2020'!C45</f>
        <v>906</v>
      </c>
      <c r="C55" s="35">
        <f t="shared" si="58"/>
        <v>1.5662703507097141E-4</v>
      </c>
      <c r="D55" s="36">
        <f t="shared" si="40"/>
        <v>1.331329798103257E-4</v>
      </c>
      <c r="E55" s="37">
        <v>1172.6600000000001</v>
      </c>
      <c r="F55" s="38">
        <f t="shared" si="59"/>
        <v>1.8260003793202563E-2</v>
      </c>
      <c r="G55" s="39">
        <f t="shared" si="42"/>
        <v>2.7390005689803842E-3</v>
      </c>
      <c r="H55" s="40">
        <f t="shared" si="43"/>
        <v>2.8721335487907097E-3</v>
      </c>
      <c r="I55" s="41">
        <v>244</v>
      </c>
      <c r="J55" s="42">
        <f>+INEGI!C43</f>
        <v>43</v>
      </c>
      <c r="K55" s="42">
        <f>+INEGI!D43</f>
        <v>84</v>
      </c>
      <c r="L55" s="42">
        <f>+INEGI!E43</f>
        <v>27</v>
      </c>
      <c r="M55" s="252">
        <f t="shared" si="29"/>
        <v>1.4268638701694225E-4</v>
      </c>
      <c r="N55" s="252">
        <f t="shared" si="30"/>
        <v>1.4677370907402855E-4</v>
      </c>
      <c r="O55" s="252">
        <f t="shared" si="31"/>
        <v>1.7057084375710711E-4</v>
      </c>
      <c r="P55" s="252">
        <f t="shared" si="32"/>
        <v>4.91767448637622E-4</v>
      </c>
      <c r="Q55" s="43">
        <f t="shared" si="44"/>
        <v>9.5179838848569989E-4</v>
      </c>
      <c r="R55" s="256">
        <v>95.999999999399989</v>
      </c>
      <c r="S55" s="256">
        <f>+INEGI!G43</f>
        <v>31</v>
      </c>
      <c r="T55" s="256">
        <f>+INEGI!H43</f>
        <v>6</v>
      </c>
      <c r="U55" s="256">
        <f>+INEGI!I43</f>
        <v>9</v>
      </c>
      <c r="V55" s="259">
        <f t="shared" si="33"/>
        <v>7.5500663777363131E-5</v>
      </c>
      <c r="W55" s="259">
        <f t="shared" si="34"/>
        <v>1.2113160362613317E-4</v>
      </c>
      <c r="X55" s="259">
        <f t="shared" si="35"/>
        <v>2.9962846070872117E-5</v>
      </c>
      <c r="Y55" s="259">
        <f t="shared" si="36"/>
        <v>3.5765379113018598E-4</v>
      </c>
      <c r="Z55" s="44">
        <f t="shared" si="45"/>
        <v>5.8424890460455434E-4</v>
      </c>
      <c r="AA55" s="45">
        <f t="shared" si="46"/>
        <v>4.9661156891387119E-4</v>
      </c>
      <c r="AB55" s="44">
        <f t="shared" si="47"/>
        <v>-0.38616317103237846</v>
      </c>
      <c r="AC55" s="44">
        <f t="shared" si="48"/>
        <v>-0.38616317103237846</v>
      </c>
      <c r="AD55" s="36">
        <f t="shared" si="37"/>
        <v>4.898029308485273E-2</v>
      </c>
      <c r="AE55" s="36">
        <f t="shared" si="49"/>
        <v>7.3470439627279088E-3</v>
      </c>
      <c r="AF55" s="262">
        <f t="shared" si="50"/>
        <v>7.8436555316417807E-3</v>
      </c>
      <c r="AG55" s="37">
        <v>1354101</v>
      </c>
      <c r="AH55" s="37">
        <v>451420</v>
      </c>
      <c r="AI55" s="46">
        <f t="shared" si="51"/>
        <v>0.33337247369287815</v>
      </c>
      <c r="AJ55" s="47">
        <f t="shared" si="52"/>
        <v>150491.00207443905</v>
      </c>
      <c r="AK55" s="262">
        <f t="shared" si="38"/>
        <v>9.4502753156422046E-5</v>
      </c>
      <c r="AM55" s="48">
        <f t="shared" si="53"/>
        <v>5699819.6279207468</v>
      </c>
      <c r="AN55" s="49">
        <f t="shared" si="54"/>
        <v>15565927.208616287</v>
      </c>
      <c r="AO55" s="49">
        <f t="shared" si="55"/>
        <v>375086.07325054065</v>
      </c>
      <c r="AP55" s="49">
        <f t="shared" si="56"/>
        <v>21640832.909787573</v>
      </c>
      <c r="AQ55" s="266">
        <f t="shared" si="57"/>
        <v>1.2846628209113999E-2</v>
      </c>
    </row>
    <row r="56" spans="1:43" x14ac:dyDescent="0.2">
      <c r="A56" s="33" t="s">
        <v>102</v>
      </c>
      <c r="B56" s="34">
        <f>+'CENSO POB 2020'!C46</f>
        <v>147624</v>
      </c>
      <c r="C56" s="35">
        <f t="shared" si="58"/>
        <v>2.5520871330372057E-2</v>
      </c>
      <c r="D56" s="36">
        <f t="shared" si="40"/>
        <v>2.1692740630816248E-2</v>
      </c>
      <c r="E56" s="37">
        <v>308.89</v>
      </c>
      <c r="F56" s="38">
        <f t="shared" si="59"/>
        <v>4.8098618283921504E-3</v>
      </c>
      <c r="G56" s="39">
        <f t="shared" si="42"/>
        <v>7.2147927425882249E-4</v>
      </c>
      <c r="H56" s="40">
        <f t="shared" si="43"/>
        <v>2.241421990507507E-2</v>
      </c>
      <c r="I56" s="41">
        <v>1423</v>
      </c>
      <c r="J56" s="42">
        <f>+INEGI!C44</f>
        <v>435</v>
      </c>
      <c r="K56" s="42">
        <f>+INEGI!D44</f>
        <v>1115</v>
      </c>
      <c r="L56" s="42">
        <f>+INEGI!E44</f>
        <v>155</v>
      </c>
      <c r="M56" s="252">
        <f t="shared" si="29"/>
        <v>8.3214233084060992E-4</v>
      </c>
      <c r="N56" s="252">
        <f t="shared" si="30"/>
        <v>1.4848038010977307E-3</v>
      </c>
      <c r="O56" s="252">
        <f t="shared" si="31"/>
        <v>2.2641248903473147E-3</v>
      </c>
      <c r="P56" s="252">
        <f t="shared" si="32"/>
        <v>2.8231094273641266E-3</v>
      </c>
      <c r="Q56" s="43">
        <f t="shared" si="44"/>
        <v>7.4041804496497816E-3</v>
      </c>
      <c r="R56" s="256">
        <v>502.9999955589883</v>
      </c>
      <c r="S56" s="256">
        <f>+INEGI!G44</f>
        <v>1210</v>
      </c>
      <c r="T56" s="256">
        <f>+INEGI!H44</f>
        <v>251</v>
      </c>
      <c r="U56" s="256">
        <f>+INEGI!I44</f>
        <v>178</v>
      </c>
      <c r="V56" s="259">
        <f t="shared" si="33"/>
        <v>3.9559201609324675E-4</v>
      </c>
      <c r="W56" s="259">
        <f t="shared" si="34"/>
        <v>4.7280400125039078E-3</v>
      </c>
      <c r="X56" s="259">
        <f t="shared" si="35"/>
        <v>1.2534457272981503E-3</v>
      </c>
      <c r="Y56" s="259">
        <f t="shared" si="36"/>
        <v>7.073597202352567E-3</v>
      </c>
      <c r="Z56" s="44">
        <f t="shared" si="45"/>
        <v>1.3450674958247873E-2</v>
      </c>
      <c r="AA56" s="45">
        <f t="shared" si="46"/>
        <v>1.1433073714510692E-2</v>
      </c>
      <c r="AB56" s="44">
        <f t="shared" si="47"/>
        <v>0.81663251587609409</v>
      </c>
      <c r="AC56" s="44">
        <f t="shared" si="48"/>
        <v>0</v>
      </c>
      <c r="AD56" s="36">
        <f t="shared" si="37"/>
        <v>0</v>
      </c>
      <c r="AE56" s="36">
        <f t="shared" si="49"/>
        <v>0</v>
      </c>
      <c r="AF56" s="262">
        <f t="shared" si="50"/>
        <v>1.1433073714510692E-2</v>
      </c>
      <c r="AG56" s="37">
        <v>81632998</v>
      </c>
      <c r="AH56" s="37">
        <v>17252658</v>
      </c>
      <c r="AI56" s="46">
        <f t="shared" si="51"/>
        <v>0.21134416746522039</v>
      </c>
      <c r="AJ56" s="47">
        <f t="shared" si="52"/>
        <v>3646248.6415721742</v>
      </c>
      <c r="AK56" s="262">
        <f t="shared" si="38"/>
        <v>2.289708557797965E-3</v>
      </c>
      <c r="AM56" s="48">
        <f t="shared" si="53"/>
        <v>44481570.368923098</v>
      </c>
      <c r="AN56" s="49">
        <f t="shared" si="54"/>
        <v>22689215.824546408</v>
      </c>
      <c r="AO56" s="49">
        <f t="shared" si="55"/>
        <v>9087965.8332391549</v>
      </c>
      <c r="AP56" s="49">
        <f t="shared" si="56"/>
        <v>76258752.026708663</v>
      </c>
      <c r="AQ56" s="266">
        <f t="shared" si="57"/>
        <v>4.5269414493518276E-2</v>
      </c>
    </row>
    <row r="57" spans="1:43" x14ac:dyDescent="0.2">
      <c r="A57" s="33" t="s">
        <v>103</v>
      </c>
      <c r="B57" s="34">
        <f>+'CENSO POB 2020'!C38</f>
        <v>5389</v>
      </c>
      <c r="C57" s="35">
        <f t="shared" si="58"/>
        <v>9.3163696688461914E-4</v>
      </c>
      <c r="D57" s="36">
        <f t="shared" si="40"/>
        <v>7.918914218519263E-4</v>
      </c>
      <c r="E57" s="37">
        <v>1341.58</v>
      </c>
      <c r="F57" s="38">
        <f t="shared" si="59"/>
        <v>2.089033128859575E-2</v>
      </c>
      <c r="G57" s="39">
        <f t="shared" si="42"/>
        <v>3.1335496932893623E-3</v>
      </c>
      <c r="H57" s="40">
        <f t="shared" si="43"/>
        <v>3.9254411151412889E-3</v>
      </c>
      <c r="I57" s="41">
        <v>1104</v>
      </c>
      <c r="J57" s="42">
        <f>+INEGI!C45</f>
        <v>264</v>
      </c>
      <c r="K57" s="42">
        <f>+INEGI!D45</f>
        <v>999</v>
      </c>
      <c r="L57" s="42">
        <f>+INEGI!E45</f>
        <v>49</v>
      </c>
      <c r="M57" s="252">
        <f t="shared" si="29"/>
        <v>6.4559742322419769E-4</v>
      </c>
      <c r="N57" s="252">
        <f t="shared" si="30"/>
        <v>9.0112230687310556E-4</v>
      </c>
      <c r="O57" s="252">
        <f t="shared" si="31"/>
        <v>2.028574677539881E-3</v>
      </c>
      <c r="P57" s="252">
        <f t="shared" si="32"/>
        <v>8.9246685123123997E-4</v>
      </c>
      <c r="Q57" s="43">
        <f t="shared" si="44"/>
        <v>4.4677612588684239E-3</v>
      </c>
      <c r="R57" s="256">
        <v>511.00000000414997</v>
      </c>
      <c r="S57" s="256">
        <f>+INEGI!G45</f>
        <v>185</v>
      </c>
      <c r="T57" s="256">
        <f>+INEGI!H45</f>
        <v>408</v>
      </c>
      <c r="U57" s="256">
        <f>+INEGI!I45</f>
        <v>13</v>
      </c>
      <c r="V57" s="259">
        <f t="shared" si="33"/>
        <v>4.0188374157069815E-4</v>
      </c>
      <c r="W57" s="259">
        <f t="shared" si="34"/>
        <v>7.2288215067208505E-4</v>
      </c>
      <c r="X57" s="259">
        <f t="shared" si="35"/>
        <v>2.037473532819304E-3</v>
      </c>
      <c r="Y57" s="259">
        <f t="shared" si="36"/>
        <v>5.1661103163249083E-4</v>
      </c>
      <c r="Z57" s="44">
        <f t="shared" si="45"/>
        <v>3.678850456694578E-3</v>
      </c>
      <c r="AA57" s="45">
        <f t="shared" si="46"/>
        <v>3.1270228881903912E-3</v>
      </c>
      <c r="AB57" s="44">
        <f t="shared" si="47"/>
        <v>-0.17657854940388151</v>
      </c>
      <c r="AC57" s="44">
        <f t="shared" si="48"/>
        <v>-0.17657854940388151</v>
      </c>
      <c r="AD57" s="36">
        <f t="shared" si="37"/>
        <v>2.2396928943736807E-2</v>
      </c>
      <c r="AE57" s="36">
        <f t="shared" si="49"/>
        <v>3.3595393415605211E-3</v>
      </c>
      <c r="AF57" s="262">
        <f t="shared" si="50"/>
        <v>6.4865622297509123E-3</v>
      </c>
      <c r="AG57" s="37">
        <v>7103115</v>
      </c>
      <c r="AH57" s="37">
        <v>1075933</v>
      </c>
      <c r="AI57" s="46">
        <f t="shared" si="51"/>
        <v>0.15147340286620728</v>
      </c>
      <c r="AJ57" s="47">
        <f t="shared" si="52"/>
        <v>162975.232766047</v>
      </c>
      <c r="AK57" s="262">
        <f t="shared" si="38"/>
        <v>1.0234238579315125E-4</v>
      </c>
      <c r="AM57" s="48">
        <f t="shared" si="53"/>
        <v>7790134.3848547554</v>
      </c>
      <c r="AN57" s="49">
        <f t="shared" si="54"/>
        <v>12872742.192099839</v>
      </c>
      <c r="AO57" s="49">
        <f t="shared" si="55"/>
        <v>406201.96060009045</v>
      </c>
      <c r="AP57" s="49">
        <f t="shared" si="56"/>
        <v>21069078.537554685</v>
      </c>
      <c r="AQ57" s="266">
        <f t="shared" si="57"/>
        <v>1.2507218174498867E-2</v>
      </c>
    </row>
    <row r="58" spans="1:43" x14ac:dyDescent="0.2">
      <c r="A58" s="33" t="s">
        <v>104</v>
      </c>
      <c r="B58" s="34">
        <f>+'CENSO POB 2020'!C47</f>
        <v>2377</v>
      </c>
      <c r="C58" s="35">
        <f t="shared" si="58"/>
        <v>4.1092987015860824E-4</v>
      </c>
      <c r="D58" s="36">
        <f t="shared" si="40"/>
        <v>3.4929038963481702E-4</v>
      </c>
      <c r="E58" s="37">
        <v>673.76</v>
      </c>
      <c r="F58" s="38">
        <f t="shared" si="59"/>
        <v>1.0491412818470961E-2</v>
      </c>
      <c r="G58" s="39">
        <f t="shared" si="42"/>
        <v>1.5737119227706442E-3</v>
      </c>
      <c r="H58" s="40">
        <f t="shared" si="43"/>
        <v>1.9230023124054611E-3</v>
      </c>
      <c r="I58" s="41">
        <v>671</v>
      </c>
      <c r="J58" s="42">
        <f>+INEGI!C46</f>
        <v>212</v>
      </c>
      <c r="K58" s="42">
        <f>+INEGI!D46</f>
        <v>872</v>
      </c>
      <c r="L58" s="42">
        <f>+INEGI!E46</f>
        <v>90</v>
      </c>
      <c r="M58" s="252">
        <f t="shared" si="29"/>
        <v>3.9238756429659118E-4</v>
      </c>
      <c r="N58" s="252">
        <f t="shared" si="30"/>
        <v>7.2362851915567573E-4</v>
      </c>
      <c r="O58" s="252">
        <f t="shared" si="31"/>
        <v>1.7706878066213977E-3</v>
      </c>
      <c r="P58" s="252">
        <f t="shared" si="32"/>
        <v>1.6392248287920735E-3</v>
      </c>
      <c r="Q58" s="43">
        <f t="shared" si="44"/>
        <v>4.525928718865738E-3</v>
      </c>
      <c r="R58" s="256">
        <v>600.99999999995009</v>
      </c>
      <c r="S58" s="256">
        <f>+INEGI!G46</f>
        <v>181</v>
      </c>
      <c r="T58" s="256">
        <f>+INEGI!H46</f>
        <v>344</v>
      </c>
      <c r="U58" s="256">
        <f>+INEGI!I46</f>
        <v>35</v>
      </c>
      <c r="V58" s="259">
        <f t="shared" si="33"/>
        <v>4.7266561385911544E-4</v>
      </c>
      <c r="W58" s="259">
        <f t="shared" si="34"/>
        <v>7.0725226633322914E-4</v>
      </c>
      <c r="X58" s="259">
        <f t="shared" si="35"/>
        <v>1.7178698413966682E-3</v>
      </c>
      <c r="Y58" s="259">
        <f t="shared" si="36"/>
        <v>1.3908758543951676E-3</v>
      </c>
      <c r="Z58" s="44">
        <f t="shared" si="45"/>
        <v>4.2886635759841803E-3</v>
      </c>
      <c r="AA58" s="45">
        <f t="shared" si="46"/>
        <v>3.6453640395865531E-3</v>
      </c>
      <c r="AB58" s="44">
        <f t="shared" si="47"/>
        <v>-5.242352622403202E-2</v>
      </c>
      <c r="AC58" s="44">
        <f t="shared" si="48"/>
        <v>-5.242352622403202E-2</v>
      </c>
      <c r="AD58" s="36">
        <f t="shared" si="37"/>
        <v>6.64931270408295E-3</v>
      </c>
      <c r="AE58" s="36">
        <f t="shared" si="49"/>
        <v>9.9739690561244246E-4</v>
      </c>
      <c r="AF58" s="262">
        <f t="shared" si="50"/>
        <v>4.6427609451989956E-3</v>
      </c>
      <c r="AG58" s="37">
        <v>939947</v>
      </c>
      <c r="AH58" s="37">
        <v>222448</v>
      </c>
      <c r="AI58" s="46">
        <f t="shared" si="51"/>
        <v>0.23666015211495967</v>
      </c>
      <c r="AJ58" s="47">
        <f t="shared" si="52"/>
        <v>52644.577517668549</v>
      </c>
      <c r="AK58" s="262">
        <f t="shared" si="38"/>
        <v>3.3058837044061201E-5</v>
      </c>
      <c r="AM58" s="48">
        <f t="shared" si="53"/>
        <v>3816245.3585769292</v>
      </c>
      <c r="AN58" s="49">
        <f t="shared" si="54"/>
        <v>9213673.220150616</v>
      </c>
      <c r="AO58" s="49">
        <f t="shared" si="55"/>
        <v>131212.14947634333</v>
      </c>
      <c r="AP58" s="49">
        <f t="shared" si="56"/>
        <v>13161130.728203889</v>
      </c>
      <c r="AQ58" s="266">
        <f t="shared" si="57"/>
        <v>7.812830216914271E-3</v>
      </c>
    </row>
    <row r="59" spans="1:43" x14ac:dyDescent="0.2">
      <c r="A59" s="33" t="s">
        <v>105</v>
      </c>
      <c r="B59" s="34">
        <f>+'CENSO POB 2020'!C48</f>
        <v>34709</v>
      </c>
      <c r="C59" s="35">
        <f t="shared" si="58"/>
        <v>6.0004059164220159E-3</v>
      </c>
      <c r="D59" s="36">
        <f t="shared" si="40"/>
        <v>5.1003450289587131E-3</v>
      </c>
      <c r="E59" s="37">
        <v>1542.15</v>
      </c>
      <c r="F59" s="38">
        <f t="shared" si="59"/>
        <v>2.4013494831995066E-2</v>
      </c>
      <c r="G59" s="39">
        <f t="shared" si="42"/>
        <v>3.6020242247992596E-3</v>
      </c>
      <c r="H59" s="40">
        <f t="shared" si="43"/>
        <v>8.7023692537579727E-3</v>
      </c>
      <c r="I59" s="41">
        <v>4789</v>
      </c>
      <c r="J59" s="42">
        <f>+INEGI!C47</f>
        <v>841</v>
      </c>
      <c r="K59" s="42">
        <f>+INEGI!D47</f>
        <v>1534</v>
      </c>
      <c r="L59" s="42">
        <f>+INEGI!E47</f>
        <v>182</v>
      </c>
      <c r="M59" s="252">
        <f t="shared" si="29"/>
        <v>2.8005127353448217E-3</v>
      </c>
      <c r="N59" s="252">
        <f t="shared" si="30"/>
        <v>2.8706206821222796E-3</v>
      </c>
      <c r="O59" s="252">
        <f t="shared" si="31"/>
        <v>3.1149485038500274E-3</v>
      </c>
      <c r="P59" s="252">
        <f t="shared" si="32"/>
        <v>3.3148768760017486E-3</v>
      </c>
      <c r="Q59" s="43">
        <f t="shared" si="44"/>
        <v>1.2100958797318876E-2</v>
      </c>
      <c r="R59" s="256">
        <v>3480.0000000606401</v>
      </c>
      <c r="S59" s="256">
        <f>+INEGI!G47</f>
        <v>651</v>
      </c>
      <c r="T59" s="256">
        <f>+INEGI!H47</f>
        <v>448</v>
      </c>
      <c r="U59" s="256">
        <f>+INEGI!I47</f>
        <v>54</v>
      </c>
      <c r="V59" s="259">
        <f t="shared" si="33"/>
        <v>2.7368990619942111E-3</v>
      </c>
      <c r="W59" s="259">
        <f t="shared" si="34"/>
        <v>2.5437636761487963E-3</v>
      </c>
      <c r="X59" s="259">
        <f t="shared" si="35"/>
        <v>2.2372258399584516E-3</v>
      </c>
      <c r="Y59" s="259">
        <f t="shared" si="36"/>
        <v>2.1459227467811159E-3</v>
      </c>
      <c r="Z59" s="44">
        <f t="shared" si="45"/>
        <v>9.6638113248825736E-3</v>
      </c>
      <c r="AA59" s="45">
        <f t="shared" si="46"/>
        <v>8.2142396261501872E-3</v>
      </c>
      <c r="AB59" s="44">
        <f t="shared" si="47"/>
        <v>-0.201401187563442</v>
      </c>
      <c r="AC59" s="44">
        <f t="shared" si="48"/>
        <v>-0.201401187563442</v>
      </c>
      <c r="AD59" s="36">
        <f t="shared" si="37"/>
        <v>2.5545391001742281E-2</v>
      </c>
      <c r="AE59" s="36">
        <f t="shared" si="49"/>
        <v>3.8318086502613421E-3</v>
      </c>
      <c r="AF59" s="262">
        <f t="shared" si="50"/>
        <v>1.2046048276411529E-2</v>
      </c>
      <c r="AG59" s="37">
        <v>19089007</v>
      </c>
      <c r="AH59" s="37">
        <v>7881801</v>
      </c>
      <c r="AI59" s="46">
        <f t="shared" si="51"/>
        <v>0.41289738119955638</v>
      </c>
      <c r="AJ59" s="47">
        <f t="shared" si="52"/>
        <v>3254374.9920360446</v>
      </c>
      <c r="AK59" s="262">
        <f t="shared" si="38"/>
        <v>2.0436264780713579E-3</v>
      </c>
      <c r="AM59" s="48">
        <f t="shared" si="53"/>
        <v>17270065.698326681</v>
      </c>
      <c r="AN59" s="49">
        <f t="shared" si="54"/>
        <v>23905678.910258271</v>
      </c>
      <c r="AO59" s="49">
        <f t="shared" si="55"/>
        <v>8111253.9608432231</v>
      </c>
      <c r="AP59" s="49">
        <f t="shared" si="56"/>
        <v>49286998.569428176</v>
      </c>
      <c r="AQ59" s="266">
        <f t="shared" si="57"/>
        <v>2.9258196706385114E-2</v>
      </c>
    </row>
    <row r="60" spans="1:43" x14ac:dyDescent="0.2">
      <c r="A60" s="33" t="s">
        <v>111</v>
      </c>
      <c r="B60" s="34">
        <f>+'CENSO POB 2020'!C54</f>
        <v>1552</v>
      </c>
      <c r="C60" s="35">
        <f t="shared" si="58"/>
        <v>2.6830591438206137E-4</v>
      </c>
      <c r="D60" s="36">
        <f t="shared" si="40"/>
        <v>2.2806002722475217E-4</v>
      </c>
      <c r="E60" s="37">
        <v>1766.28</v>
      </c>
      <c r="F60" s="38">
        <f t="shared" si="59"/>
        <v>2.7503521480955966E-2</v>
      </c>
      <c r="G60" s="39">
        <f t="shared" si="42"/>
        <v>4.1255282221433947E-3</v>
      </c>
      <c r="H60" s="40">
        <f t="shared" si="43"/>
        <v>4.353588249368147E-3</v>
      </c>
      <c r="I60" s="41">
        <v>477</v>
      </c>
      <c r="J60" s="42">
        <f>+INEGI!C53</f>
        <v>85</v>
      </c>
      <c r="K60" s="42">
        <f>+INEGI!D53</f>
        <v>641</v>
      </c>
      <c r="L60" s="42">
        <f>+INEGI!E53</f>
        <v>46</v>
      </c>
      <c r="M60" s="252">
        <f t="shared" si="29"/>
        <v>2.7894019101262893E-4</v>
      </c>
      <c r="N60" s="252">
        <f t="shared" si="30"/>
        <v>2.9013407607656811E-4</v>
      </c>
      <c r="O60" s="252">
        <f t="shared" si="31"/>
        <v>1.3016179862893531E-3</v>
      </c>
      <c r="P60" s="252">
        <f t="shared" si="32"/>
        <v>8.3782602360483755E-4</v>
      </c>
      <c r="Q60" s="43">
        <f t="shared" si="44"/>
        <v>2.7085182769833877E-3</v>
      </c>
      <c r="R60" s="256">
        <v>265.99999999676999</v>
      </c>
      <c r="S60" s="256">
        <f>+INEGI!G53</f>
        <v>57</v>
      </c>
      <c r="T60" s="256">
        <f>+INEGI!H53</f>
        <v>132</v>
      </c>
      <c r="U60" s="256">
        <f>+INEGI!I53</f>
        <v>7</v>
      </c>
      <c r="V60" s="259">
        <f t="shared" si="33"/>
        <v>2.0919975588187757E-4</v>
      </c>
      <c r="W60" s="259">
        <f t="shared" si="34"/>
        <v>2.2272585182869648E-4</v>
      </c>
      <c r="X60" s="259">
        <f t="shared" si="35"/>
        <v>6.5918261355918666E-4</v>
      </c>
      <c r="Y60" s="259">
        <f t="shared" si="36"/>
        <v>2.7817517087903355E-4</v>
      </c>
      <c r="Z60" s="44">
        <f t="shared" si="45"/>
        <v>1.3692833921487941E-3</v>
      </c>
      <c r="AA60" s="45">
        <f t="shared" si="46"/>
        <v>1.163890883326475E-3</v>
      </c>
      <c r="AB60" s="44">
        <f t="shared" si="47"/>
        <v>-0.49445296205501943</v>
      </c>
      <c r="AC60" s="44">
        <f t="shared" si="48"/>
        <v>-0.49445296205501943</v>
      </c>
      <c r="AD60" s="36">
        <f t="shared" si="37"/>
        <v>6.2715589716601391E-2</v>
      </c>
      <c r="AE60" s="36">
        <f t="shared" si="49"/>
        <v>9.4073384574902084E-3</v>
      </c>
      <c r="AF60" s="262">
        <f t="shared" si="50"/>
        <v>1.0571229340816684E-2</v>
      </c>
      <c r="AG60" s="37">
        <v>4524382</v>
      </c>
      <c r="AH60" s="37">
        <v>1456869</v>
      </c>
      <c r="AI60" s="46">
        <f t="shared" si="51"/>
        <v>0.32200397755980814</v>
      </c>
      <c r="AJ60" s="47">
        <f t="shared" si="52"/>
        <v>469117.61278358015</v>
      </c>
      <c r="AK60" s="262">
        <f t="shared" si="38"/>
        <v>2.9458841625818778E-4</v>
      </c>
      <c r="AM60" s="48">
        <f t="shared" si="53"/>
        <v>8639802.8970768843</v>
      </c>
      <c r="AN60" s="49">
        <f t="shared" si="54"/>
        <v>20978864.479824822</v>
      </c>
      <c r="AO60" s="49">
        <f t="shared" si="55"/>
        <v>1169235.906772844</v>
      </c>
      <c r="AP60" s="49">
        <f t="shared" si="56"/>
        <v>30787903.283674553</v>
      </c>
      <c r="AQ60" s="266">
        <f t="shared" si="57"/>
        <v>1.8276595382086404E-2</v>
      </c>
    </row>
    <row r="61" spans="1:43" x14ac:dyDescent="0.2">
      <c r="A61" s="33" t="s">
        <v>112</v>
      </c>
      <c r="B61" s="34">
        <f>+'CENSO POB 2020'!C55</f>
        <v>3573</v>
      </c>
      <c r="C61" s="35">
        <f t="shared" si="58"/>
        <v>6.1769138665406279E-4</v>
      </c>
      <c r="D61" s="36">
        <f t="shared" si="40"/>
        <v>5.2503767865595338E-4</v>
      </c>
      <c r="E61" s="37">
        <v>879.68</v>
      </c>
      <c r="F61" s="38">
        <f t="shared" si="59"/>
        <v>1.3697883561138291E-2</v>
      </c>
      <c r="G61" s="39">
        <f t="shared" si="42"/>
        <v>2.0546825341707436E-3</v>
      </c>
      <c r="H61" s="40">
        <f t="shared" si="43"/>
        <v>2.579720212826697E-3</v>
      </c>
      <c r="I61" s="41">
        <v>765</v>
      </c>
      <c r="J61" s="42">
        <f>+INEGI!C54</f>
        <v>123</v>
      </c>
      <c r="K61" s="42">
        <f>+INEGI!D54</f>
        <v>468</v>
      </c>
      <c r="L61" s="42">
        <f>+INEGI!E54</f>
        <v>34</v>
      </c>
      <c r="M61" s="252">
        <f t="shared" si="29"/>
        <v>4.4735691011459354E-4</v>
      </c>
      <c r="N61" s="252">
        <f t="shared" si="30"/>
        <v>4.198410747931515E-4</v>
      </c>
      <c r="O61" s="252">
        <f t="shared" si="31"/>
        <v>9.5032327236102532E-4</v>
      </c>
      <c r="P61" s="252">
        <f t="shared" si="32"/>
        <v>6.1926271309922776E-4</v>
      </c>
      <c r="Q61" s="43">
        <f t="shared" si="44"/>
        <v>2.4367839703679983E-3</v>
      </c>
      <c r="R61" s="256">
        <v>609.99999999842794</v>
      </c>
      <c r="S61" s="256">
        <f>+INEGI!G54</f>
        <v>85</v>
      </c>
      <c r="T61" s="256">
        <f>+INEGI!H54</f>
        <v>106</v>
      </c>
      <c r="U61" s="256">
        <f>+INEGI!I54</f>
        <v>11</v>
      </c>
      <c r="V61" s="259">
        <f t="shared" si="33"/>
        <v>4.7974380108709036E-4</v>
      </c>
      <c r="W61" s="259">
        <f t="shared" si="34"/>
        <v>3.3213504220068772E-4</v>
      </c>
      <c r="X61" s="259">
        <f t="shared" si="35"/>
        <v>5.2934361391874076E-4</v>
      </c>
      <c r="Y61" s="259">
        <f t="shared" si="36"/>
        <v>4.3713241138133841E-4</v>
      </c>
      <c r="Z61" s="44">
        <f t="shared" si="45"/>
        <v>1.7783548685878572E-3</v>
      </c>
      <c r="AA61" s="45">
        <f t="shared" si="46"/>
        <v>1.5116016382996785E-3</v>
      </c>
      <c r="AB61" s="44">
        <f t="shared" si="47"/>
        <v>-0.27020413372167185</v>
      </c>
      <c r="AC61" s="44">
        <f t="shared" si="48"/>
        <v>-0.27020413372167185</v>
      </c>
      <c r="AD61" s="36">
        <f t="shared" si="37"/>
        <v>3.4272242034485839E-2</v>
      </c>
      <c r="AE61" s="36">
        <f t="shared" si="49"/>
        <v>5.1408363051728759E-3</v>
      </c>
      <c r="AF61" s="262">
        <f t="shared" si="50"/>
        <v>6.6524379434725542E-3</v>
      </c>
      <c r="AG61" s="37">
        <v>2896776</v>
      </c>
      <c r="AH61" s="37">
        <v>668168</v>
      </c>
      <c r="AI61" s="46">
        <f t="shared" si="51"/>
        <v>0.23065918800763333</v>
      </c>
      <c r="AJ61" s="47">
        <f t="shared" si="52"/>
        <v>154119.08833268433</v>
      </c>
      <c r="AK61" s="262">
        <f t="shared" si="38"/>
        <v>9.6781056412875653E-5</v>
      </c>
      <c r="AM61" s="48">
        <f t="shared" si="53"/>
        <v>5119518.1748440899</v>
      </c>
      <c r="AN61" s="49">
        <f t="shared" si="54"/>
        <v>13201926.623396238</v>
      </c>
      <c r="AO61" s="49">
        <f t="shared" si="55"/>
        <v>384128.77088203316</v>
      </c>
      <c r="AP61" s="49">
        <f t="shared" si="56"/>
        <v>18705573.569122359</v>
      </c>
      <c r="AQ61" s="266">
        <f t="shared" si="57"/>
        <v>1.1104172842259764E-2</v>
      </c>
    </row>
    <row r="62" spans="1:43" x14ac:dyDescent="0.2">
      <c r="A62" s="93" t="s">
        <v>114</v>
      </c>
      <c r="B62" s="77"/>
      <c r="C62" s="78"/>
      <c r="D62" s="79"/>
      <c r="E62" s="80"/>
      <c r="F62" s="81"/>
      <c r="G62" s="82"/>
      <c r="H62" s="83"/>
      <c r="I62" s="84"/>
      <c r="J62" s="85"/>
      <c r="K62" s="85"/>
      <c r="L62" s="85"/>
      <c r="M62" s="253"/>
      <c r="N62" s="253"/>
      <c r="O62" s="253"/>
      <c r="P62" s="253"/>
      <c r="Q62" s="86"/>
      <c r="R62" s="257"/>
      <c r="S62" s="257"/>
      <c r="T62" s="257"/>
      <c r="U62" s="257"/>
      <c r="V62" s="260"/>
      <c r="W62" s="260"/>
      <c r="X62" s="260"/>
      <c r="Y62" s="260"/>
      <c r="Z62" s="87"/>
      <c r="AA62" s="88"/>
      <c r="AB62" s="87"/>
      <c r="AC62" s="87"/>
      <c r="AD62" s="79"/>
      <c r="AE62" s="79"/>
      <c r="AF62" s="263"/>
      <c r="AG62" s="80"/>
      <c r="AH62" s="80"/>
      <c r="AI62" s="89"/>
      <c r="AJ62" s="90"/>
      <c r="AK62" s="263"/>
      <c r="AM62" s="91"/>
      <c r="AN62" s="92"/>
      <c r="AO62" s="92"/>
      <c r="AP62" s="92">
        <f>SUM(AP23:AP61)</f>
        <v>1684553530.8972788</v>
      </c>
      <c r="AQ62" s="267">
        <f>SUM(AQ23:AQ61)</f>
        <v>0.99999999999999956</v>
      </c>
    </row>
    <row r="63" spans="1:43" ht="15.75" thickBot="1" x14ac:dyDescent="0.3">
      <c r="A63" s="50" t="s">
        <v>113</v>
      </c>
      <c r="B63" s="51">
        <f>SUM(B9:B61)</f>
        <v>5784442</v>
      </c>
      <c r="C63" s="52">
        <f>SUM(C9:C61)</f>
        <v>0.99999999999999989</v>
      </c>
      <c r="D63" s="53">
        <f>SUM(D9:D61)</f>
        <v>0.85000000000000009</v>
      </c>
      <c r="E63" s="54">
        <f>SUM(E9:E61)</f>
        <v>64220.140000000021</v>
      </c>
      <c r="F63" s="55">
        <f>+E63/$E$63</f>
        <v>1</v>
      </c>
      <c r="G63" s="56">
        <f t="shared" ref="G63:U63" si="60">SUM(G9:G61)</f>
        <v>0.14999999999999997</v>
      </c>
      <c r="H63" s="57">
        <f t="shared" si="60"/>
        <v>1.0000000000000002</v>
      </c>
      <c r="I63" s="58">
        <f t="shared" si="60"/>
        <v>427511</v>
      </c>
      <c r="J63" s="58">
        <f t="shared" si="60"/>
        <v>73242</v>
      </c>
      <c r="K63" s="58">
        <f t="shared" si="60"/>
        <v>123116</v>
      </c>
      <c r="L63" s="58">
        <f t="shared" si="60"/>
        <v>13726</v>
      </c>
      <c r="M63" s="254">
        <f t="shared" si="60"/>
        <v>0.24999999999999997</v>
      </c>
      <c r="N63" s="254">
        <f t="shared" si="60"/>
        <v>0.24999999999999997</v>
      </c>
      <c r="O63" s="254">
        <f t="shared" si="60"/>
        <v>0.24999999999999994</v>
      </c>
      <c r="P63" s="254">
        <f t="shared" si="60"/>
        <v>0.24999999999999994</v>
      </c>
      <c r="Q63" s="59">
        <f t="shared" si="60"/>
        <v>0.99999999999999989</v>
      </c>
      <c r="R63" s="268">
        <f t="shared" si="60"/>
        <v>317877.99999509088</v>
      </c>
      <c r="S63" s="268">
        <f t="shared" si="60"/>
        <v>63980</v>
      </c>
      <c r="T63" s="268">
        <f t="shared" si="60"/>
        <v>50062</v>
      </c>
      <c r="U63" s="268">
        <f t="shared" si="60"/>
        <v>6291</v>
      </c>
      <c r="V63" s="269">
        <f t="shared" ref="V63:AA63" si="61">SUM(V9:V61)</f>
        <v>0.25</v>
      </c>
      <c r="W63" s="269">
        <f t="shared" si="61"/>
        <v>0.25000000000000006</v>
      </c>
      <c r="X63" s="269">
        <f t="shared" si="61"/>
        <v>0.25</v>
      </c>
      <c r="Y63" s="269">
        <f t="shared" si="61"/>
        <v>0.24999999999999997</v>
      </c>
      <c r="Z63" s="59">
        <f t="shared" si="61"/>
        <v>1</v>
      </c>
      <c r="AA63" s="60">
        <f t="shared" si="61"/>
        <v>0.8500000000000002</v>
      </c>
      <c r="AB63" s="61"/>
      <c r="AC63" s="62">
        <f t="shared" ref="AC63:AH63" si="62">SUM(AC9:AC61)</f>
        <v>-7.8840518647651852</v>
      </c>
      <c r="AD63" s="63">
        <f t="shared" si="62"/>
        <v>1</v>
      </c>
      <c r="AE63" s="53">
        <f t="shared" si="62"/>
        <v>0.14999999999999994</v>
      </c>
      <c r="AF63" s="264">
        <f t="shared" si="62"/>
        <v>1</v>
      </c>
      <c r="AG63" s="64">
        <f t="shared" si="62"/>
        <v>7728371151</v>
      </c>
      <c r="AH63" s="64">
        <f t="shared" si="62"/>
        <v>3390132264.2400002</v>
      </c>
      <c r="AI63" s="65">
        <f t="shared" ref="AI63" si="63">+AH63/$E$63</f>
        <v>52789.238146164105</v>
      </c>
      <c r="AJ63" s="66">
        <f>SUM(AJ9:AJ61)</f>
        <v>1592450982.0930254</v>
      </c>
      <c r="AK63" s="264">
        <f>SUM(AK9:AK61)</f>
        <v>0.99999999999999978</v>
      </c>
      <c r="AM63" s="67">
        <f>SUM(AM9:AM61)</f>
        <v>1984524581.1499994</v>
      </c>
      <c r="AN63" s="68">
        <f>SUM(AN9:AN61)</f>
        <v>1984524581.1499999</v>
      </c>
      <c r="AO63" s="68">
        <f>SUM(AO9:AO61)</f>
        <v>3969049162.2999983</v>
      </c>
      <c r="AP63" s="68">
        <f>+AP62+AP21</f>
        <v>7938098324.6000004</v>
      </c>
      <c r="AQ63" s="69"/>
    </row>
    <row r="64" spans="1:43" ht="13.5" thickTop="1" x14ac:dyDescent="0.2">
      <c r="A64" s="148"/>
      <c r="B64" s="148"/>
      <c r="C64" s="148"/>
      <c r="D64" s="208"/>
      <c r="E64" s="148"/>
      <c r="F64" s="209"/>
      <c r="G64" s="208"/>
      <c r="H64" s="210"/>
      <c r="I64" s="148"/>
      <c r="J64" s="148"/>
      <c r="K64" s="148"/>
      <c r="L64" s="148"/>
      <c r="M64" s="148"/>
      <c r="N64" s="148"/>
      <c r="O64" s="148"/>
      <c r="P64" s="148"/>
      <c r="Q64" s="166"/>
      <c r="R64" s="148"/>
      <c r="S64" s="148"/>
      <c r="T64" s="148"/>
      <c r="U64" s="148"/>
      <c r="V64" s="148"/>
      <c r="W64" s="148"/>
      <c r="X64" s="148"/>
      <c r="Y64" s="148"/>
      <c r="Z64" s="148"/>
      <c r="AA64" s="208"/>
      <c r="AB64" s="148"/>
      <c r="AC64" s="148"/>
      <c r="AD64" s="208"/>
      <c r="AE64" s="208"/>
      <c r="AF64" s="210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</row>
    <row r="65" spans="1:43" ht="15.75" customHeight="1" x14ac:dyDescent="0.2">
      <c r="A65" s="151" t="s">
        <v>203</v>
      </c>
      <c r="B65" s="148"/>
      <c r="C65" s="148"/>
      <c r="D65" s="208"/>
      <c r="E65" s="148"/>
      <c r="F65" s="209"/>
      <c r="G65" s="208"/>
      <c r="H65" s="210"/>
      <c r="I65" s="148"/>
      <c r="J65" s="148"/>
      <c r="K65" s="148"/>
      <c r="L65" s="148"/>
      <c r="M65" s="148"/>
      <c r="N65" s="148"/>
      <c r="O65" s="148"/>
      <c r="P65" s="148"/>
      <c r="Q65" s="166"/>
      <c r="R65" s="148"/>
      <c r="S65" s="148"/>
      <c r="T65" s="148"/>
      <c r="U65" s="148"/>
      <c r="V65" s="148"/>
      <c r="W65" s="148"/>
      <c r="X65" s="148"/>
      <c r="Y65" s="148"/>
      <c r="Z65" s="148"/>
      <c r="AA65" s="208"/>
      <c r="AB65" s="148"/>
      <c r="AC65" s="148"/>
      <c r="AD65" s="208"/>
      <c r="AE65" s="208"/>
      <c r="AF65" s="210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</row>
    <row r="66" spans="1:43" s="5" customFormat="1" x14ac:dyDescent="0.2">
      <c r="D66" s="73"/>
      <c r="G66" s="73"/>
      <c r="H66" s="74"/>
      <c r="Q66" s="75"/>
      <c r="R66" s="75"/>
      <c r="AA66" s="73"/>
      <c r="AD66" s="73"/>
      <c r="AE66" s="73"/>
      <c r="AF66" s="74"/>
    </row>
    <row r="67" spans="1:43" x14ac:dyDescent="0.2">
      <c r="Q67" s="72"/>
    </row>
    <row r="68" spans="1:43" x14ac:dyDescent="0.2">
      <c r="Q68" s="72"/>
    </row>
    <row r="69" spans="1:43" x14ac:dyDescent="0.2">
      <c r="Q69" s="72"/>
    </row>
    <row r="70" spans="1:43" x14ac:dyDescent="0.2">
      <c r="D70" s="2"/>
      <c r="G70" s="2"/>
      <c r="H70" s="2"/>
      <c r="Q70" s="72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72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72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72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72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72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72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72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72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72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72"/>
      <c r="AA80" s="2"/>
      <c r="AD80" s="2"/>
      <c r="AE80" s="2"/>
      <c r="AF80" s="2"/>
      <c r="AL80" s="2"/>
    </row>
    <row r="81" spans="17:17" s="2" customFormat="1" x14ac:dyDescent="0.2">
      <c r="Q81" s="72"/>
    </row>
    <row r="82" spans="17:17" s="2" customFormat="1" x14ac:dyDescent="0.2">
      <c r="Q82" s="72"/>
    </row>
    <row r="83" spans="17:17" s="2" customFormat="1" x14ac:dyDescent="0.2">
      <c r="Q83" s="72"/>
    </row>
    <row r="84" spans="17:17" s="2" customFormat="1" x14ac:dyDescent="0.2">
      <c r="Q84" s="72"/>
    </row>
    <row r="85" spans="17:17" s="2" customFormat="1" x14ac:dyDescent="0.2">
      <c r="Q85" s="72"/>
    </row>
    <row r="86" spans="17:17" s="2" customFormat="1" x14ac:dyDescent="0.2">
      <c r="Q86" s="72"/>
    </row>
    <row r="87" spans="17:17" s="2" customFormat="1" x14ac:dyDescent="0.2">
      <c r="Q87" s="72"/>
    </row>
    <row r="88" spans="17:17" s="2" customFormat="1" x14ac:dyDescent="0.2">
      <c r="Q88" s="72"/>
    </row>
    <row r="89" spans="17:17" s="2" customFormat="1" x14ac:dyDescent="0.2">
      <c r="Q89" s="72"/>
    </row>
    <row r="90" spans="17:17" s="2" customFormat="1" x14ac:dyDescent="0.2">
      <c r="Q90" s="72"/>
    </row>
    <row r="91" spans="17:17" s="2" customFormat="1" x14ac:dyDescent="0.2">
      <c r="Q91" s="72"/>
    </row>
    <row r="92" spans="17:17" s="2" customFormat="1" x14ac:dyDescent="0.2">
      <c r="Q92" s="7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76" t="s">
        <v>144</v>
      </c>
      <c r="B1" s="276" t="s">
        <v>145</v>
      </c>
      <c r="C1" s="276" t="s">
        <v>146</v>
      </c>
      <c r="D1" s="276"/>
      <c r="E1" s="276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</row>
    <row r="2" spans="1:40" ht="15.75" x14ac:dyDescent="0.2">
      <c r="A2" s="276"/>
      <c r="B2" s="276"/>
      <c r="C2" s="127" t="s">
        <v>147</v>
      </c>
      <c r="D2" s="127" t="s">
        <v>148</v>
      </c>
      <c r="E2" s="127" t="s">
        <v>149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ht="15.75" x14ac:dyDescent="0.2">
      <c r="A3" s="128"/>
      <c r="B3" s="129"/>
      <c r="C3" s="129"/>
      <c r="D3" s="129"/>
      <c r="E3" s="13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</row>
    <row r="4" spans="1:40" ht="15.75" x14ac:dyDescent="0.2">
      <c r="A4" s="131" t="s">
        <v>150</v>
      </c>
      <c r="B4" s="132" t="s">
        <v>147</v>
      </c>
      <c r="C4" s="133">
        <f>SUM(C5:C55)</f>
        <v>5784442</v>
      </c>
      <c r="D4" s="133">
        <f>SUM(D5:D55)</f>
        <v>2890950</v>
      </c>
      <c r="E4" s="133">
        <f>SUM(E5:E55)</f>
        <v>2893492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</row>
    <row r="5" spans="1:40" ht="15.75" x14ac:dyDescent="0.2">
      <c r="A5" s="134" t="s">
        <v>150</v>
      </c>
      <c r="B5" s="135" t="s">
        <v>151</v>
      </c>
      <c r="C5" s="136">
        <v>2974</v>
      </c>
      <c r="D5" s="136">
        <v>1442</v>
      </c>
      <c r="E5" s="137">
        <v>1532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0" ht="15.75" x14ac:dyDescent="0.2">
      <c r="A6" s="138" t="s">
        <v>150</v>
      </c>
      <c r="B6" s="139" t="s">
        <v>152</v>
      </c>
      <c r="C6" s="140">
        <v>3382</v>
      </c>
      <c r="D6" s="140">
        <v>1690</v>
      </c>
      <c r="E6" s="141">
        <v>1692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</row>
    <row r="7" spans="1:40" ht="15.75" x14ac:dyDescent="0.2">
      <c r="A7" s="134" t="s">
        <v>150</v>
      </c>
      <c r="B7" s="135" t="s">
        <v>153</v>
      </c>
      <c r="C7" s="136">
        <v>35289</v>
      </c>
      <c r="D7" s="136">
        <v>17829</v>
      </c>
      <c r="E7" s="137">
        <v>17460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</row>
    <row r="8" spans="1:40" ht="15.75" x14ac:dyDescent="0.2">
      <c r="A8" s="138" t="s">
        <v>150</v>
      </c>
      <c r="B8" s="139" t="s">
        <v>154</v>
      </c>
      <c r="C8" s="140">
        <v>18030</v>
      </c>
      <c r="D8" s="140">
        <v>8852</v>
      </c>
      <c r="E8" s="141">
        <v>9178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15.75" x14ac:dyDescent="0.2">
      <c r="A9" s="134" t="s">
        <v>150</v>
      </c>
      <c r="B9" s="135" t="s">
        <v>155</v>
      </c>
      <c r="C9" s="136">
        <v>656464</v>
      </c>
      <c r="D9" s="136">
        <v>331513</v>
      </c>
      <c r="E9" s="137">
        <v>324951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15.75" x14ac:dyDescent="0.2">
      <c r="A10" s="138" t="s">
        <v>150</v>
      </c>
      <c r="B10" s="139" t="s">
        <v>156</v>
      </c>
      <c r="C10" s="140">
        <v>14992</v>
      </c>
      <c r="D10" s="140">
        <v>7667</v>
      </c>
      <c r="E10" s="141">
        <v>7325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5.75" x14ac:dyDescent="0.2">
      <c r="A11" s="134" t="s">
        <v>150</v>
      </c>
      <c r="B11" s="135" t="s">
        <v>157</v>
      </c>
      <c r="C11" s="136">
        <v>3661</v>
      </c>
      <c r="D11" s="136">
        <v>1824</v>
      </c>
      <c r="E11" s="137">
        <v>1837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ht="15.75" x14ac:dyDescent="0.2">
      <c r="A12" s="138" t="s">
        <v>150</v>
      </c>
      <c r="B12" s="139" t="s">
        <v>158</v>
      </c>
      <c r="C12" s="140">
        <v>122337</v>
      </c>
      <c r="D12" s="140">
        <v>62377</v>
      </c>
      <c r="E12" s="141">
        <v>59960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</row>
    <row r="13" spans="1:40" ht="15.75" x14ac:dyDescent="0.2">
      <c r="A13" s="134" t="s">
        <v>150</v>
      </c>
      <c r="B13" s="135" t="s">
        <v>159</v>
      </c>
      <c r="C13" s="136">
        <v>7340</v>
      </c>
      <c r="D13" s="136">
        <v>3707</v>
      </c>
      <c r="E13" s="137">
        <v>3633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ht="15.75" x14ac:dyDescent="0.2">
      <c r="A14" s="138" t="s">
        <v>150</v>
      </c>
      <c r="B14" s="139" t="s">
        <v>160</v>
      </c>
      <c r="C14" s="140">
        <v>9930</v>
      </c>
      <c r="D14" s="140">
        <v>4961</v>
      </c>
      <c r="E14" s="141">
        <v>4969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</row>
    <row r="15" spans="1:40" ht="15.75" x14ac:dyDescent="0.2">
      <c r="A15" s="134" t="s">
        <v>150</v>
      </c>
      <c r="B15" s="135" t="s">
        <v>161</v>
      </c>
      <c r="C15" s="136">
        <v>68747</v>
      </c>
      <c r="D15" s="136">
        <v>35206</v>
      </c>
      <c r="E15" s="137">
        <v>33541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</row>
    <row r="16" spans="1:40" ht="15.75" x14ac:dyDescent="0.2">
      <c r="A16" s="138" t="s">
        <v>150</v>
      </c>
      <c r="B16" s="139" t="s">
        <v>162</v>
      </c>
      <c r="C16" s="140">
        <v>36088</v>
      </c>
      <c r="D16" s="140">
        <v>18060</v>
      </c>
      <c r="E16" s="141">
        <v>18028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</row>
    <row r="17" spans="1:40" ht="15.75" x14ac:dyDescent="0.2">
      <c r="A17" s="134" t="s">
        <v>150</v>
      </c>
      <c r="B17" s="135" t="s">
        <v>163</v>
      </c>
      <c r="C17" s="136">
        <v>1360</v>
      </c>
      <c r="D17" s="136">
        <v>657</v>
      </c>
      <c r="E17" s="137">
        <v>703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</row>
    <row r="18" spans="1:40" ht="15.75" x14ac:dyDescent="0.2">
      <c r="A18" s="138" t="s">
        <v>150</v>
      </c>
      <c r="B18" s="139" t="s">
        <v>164</v>
      </c>
      <c r="C18" s="140">
        <v>3256</v>
      </c>
      <c r="D18" s="140">
        <v>1672</v>
      </c>
      <c r="E18" s="141">
        <v>1584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1:40" ht="15.75" x14ac:dyDescent="0.2">
      <c r="A19" s="134" t="s">
        <v>150</v>
      </c>
      <c r="B19" s="135" t="s">
        <v>165</v>
      </c>
      <c r="C19" s="136">
        <v>104478</v>
      </c>
      <c r="D19" s="136">
        <v>52883</v>
      </c>
      <c r="E19" s="137">
        <v>51595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1:40" ht="15.75" x14ac:dyDescent="0.2">
      <c r="A20" s="138" t="s">
        <v>150</v>
      </c>
      <c r="B20" s="139" t="s">
        <v>166</v>
      </c>
      <c r="C20" s="140">
        <v>40903</v>
      </c>
      <c r="D20" s="140">
        <v>20444</v>
      </c>
      <c r="E20" s="141">
        <v>20459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</row>
    <row r="21" spans="1:40" ht="15.75" x14ac:dyDescent="0.2">
      <c r="A21" s="134" t="s">
        <v>150</v>
      </c>
      <c r="B21" s="135" t="s">
        <v>167</v>
      </c>
      <c r="C21" s="136">
        <v>397205</v>
      </c>
      <c r="D21" s="136">
        <v>200708</v>
      </c>
      <c r="E21" s="137">
        <v>196497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</row>
    <row r="22" spans="1:40" ht="15.75" x14ac:dyDescent="0.2">
      <c r="A22" s="138" t="s">
        <v>150</v>
      </c>
      <c r="B22" s="139" t="s">
        <v>168</v>
      </c>
      <c r="C22" s="140">
        <v>5506</v>
      </c>
      <c r="D22" s="140">
        <v>2796</v>
      </c>
      <c r="E22" s="141">
        <v>2710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ht="15.75" x14ac:dyDescent="0.2">
      <c r="A23" s="134" t="s">
        <v>150</v>
      </c>
      <c r="B23" s="135" t="s">
        <v>169</v>
      </c>
      <c r="C23" s="136">
        <v>481213</v>
      </c>
      <c r="D23" s="136">
        <v>242161</v>
      </c>
      <c r="E23" s="137">
        <v>239052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</row>
    <row r="24" spans="1:40" ht="15.75" x14ac:dyDescent="0.2">
      <c r="A24" s="138" t="s">
        <v>150</v>
      </c>
      <c r="B24" s="139" t="s">
        <v>170</v>
      </c>
      <c r="C24" s="140">
        <v>14109</v>
      </c>
      <c r="D24" s="140">
        <v>7115</v>
      </c>
      <c r="E24" s="141">
        <v>6994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</row>
    <row r="25" spans="1:40" ht="15.75" x14ac:dyDescent="0.2">
      <c r="A25" s="134" t="s">
        <v>150</v>
      </c>
      <c r="B25" s="135" t="s">
        <v>171</v>
      </c>
      <c r="C25" s="136">
        <v>1808</v>
      </c>
      <c r="D25" s="136">
        <v>890</v>
      </c>
      <c r="E25" s="137">
        <v>918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</row>
    <row r="26" spans="1:40" ht="15.75" x14ac:dyDescent="0.2">
      <c r="A26" s="138" t="s">
        <v>150</v>
      </c>
      <c r="B26" s="139" t="s">
        <v>172</v>
      </c>
      <c r="C26" s="140">
        <v>6282</v>
      </c>
      <c r="D26" s="140">
        <v>3224</v>
      </c>
      <c r="E26" s="141">
        <v>3058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</row>
    <row r="27" spans="1:40" ht="15.75" x14ac:dyDescent="0.2">
      <c r="A27" s="134" t="s">
        <v>150</v>
      </c>
      <c r="B27" s="135" t="s">
        <v>173</v>
      </c>
      <c r="C27" s="136">
        <v>102149</v>
      </c>
      <c r="D27" s="136">
        <v>51844</v>
      </c>
      <c r="E27" s="137">
        <v>50305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spans="1:40" ht="15.75" x14ac:dyDescent="0.2">
      <c r="A28" s="138" t="s">
        <v>150</v>
      </c>
      <c r="B28" s="139" t="s">
        <v>174</v>
      </c>
      <c r="C28" s="140">
        <v>643143</v>
      </c>
      <c r="D28" s="140">
        <v>318993</v>
      </c>
      <c r="E28" s="141">
        <v>324150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 spans="1:40" ht="15.75" x14ac:dyDescent="0.2">
      <c r="A29" s="134" t="s">
        <v>150</v>
      </c>
      <c r="B29" s="135" t="s">
        <v>175</v>
      </c>
      <c r="C29" s="136">
        <v>16086</v>
      </c>
      <c r="D29" s="136">
        <v>8082</v>
      </c>
      <c r="E29" s="137">
        <v>8004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</row>
    <row r="30" spans="1:40" ht="15.75" x14ac:dyDescent="0.2">
      <c r="A30" s="138" t="s">
        <v>150</v>
      </c>
      <c r="B30" s="139" t="s">
        <v>176</v>
      </c>
      <c r="C30" s="140">
        <v>1386</v>
      </c>
      <c r="D30" s="140">
        <v>724</v>
      </c>
      <c r="E30" s="141">
        <v>662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 spans="1:40" ht="15.75" x14ac:dyDescent="0.2">
      <c r="A31" s="134" t="s">
        <v>150</v>
      </c>
      <c r="B31" s="135" t="s">
        <v>177</v>
      </c>
      <c r="C31" s="136">
        <v>7026</v>
      </c>
      <c r="D31" s="136">
        <v>3480</v>
      </c>
      <c r="E31" s="137">
        <v>3546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5.75" x14ac:dyDescent="0.2">
      <c r="A32" s="138" t="s">
        <v>150</v>
      </c>
      <c r="B32" s="139" t="s">
        <v>178</v>
      </c>
      <c r="C32" s="140">
        <v>3298</v>
      </c>
      <c r="D32" s="140">
        <v>1716</v>
      </c>
      <c r="E32" s="141">
        <v>1582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5.75" x14ac:dyDescent="0.2">
      <c r="A33" s="134" t="s">
        <v>150</v>
      </c>
      <c r="B33" s="135" t="s">
        <v>179</v>
      </c>
      <c r="C33" s="136">
        <v>471523</v>
      </c>
      <c r="D33" s="136">
        <v>237717</v>
      </c>
      <c r="E33" s="137">
        <v>233806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31.5" x14ac:dyDescent="0.2">
      <c r="A34" s="138" t="s">
        <v>150</v>
      </c>
      <c r="B34" s="139" t="s">
        <v>180</v>
      </c>
      <c r="C34" s="140">
        <v>5351</v>
      </c>
      <c r="D34" s="140">
        <v>2657</v>
      </c>
      <c r="E34" s="141">
        <v>2694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5.75" x14ac:dyDescent="0.2">
      <c r="A35" s="134" t="s">
        <v>150</v>
      </c>
      <c r="B35" s="135" t="s">
        <v>181</v>
      </c>
      <c r="C35" s="136">
        <v>84666</v>
      </c>
      <c r="D35" s="136">
        <v>41878</v>
      </c>
      <c r="E35" s="137">
        <v>42788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5.75" x14ac:dyDescent="0.2">
      <c r="A36" s="138" t="s">
        <v>150</v>
      </c>
      <c r="B36" s="139" t="s">
        <v>182</v>
      </c>
      <c r="C36" s="140">
        <v>1407</v>
      </c>
      <c r="D36" s="140">
        <v>699</v>
      </c>
      <c r="E36" s="141">
        <v>708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5.75" x14ac:dyDescent="0.2">
      <c r="A37" s="134" t="s">
        <v>150</v>
      </c>
      <c r="B37" s="135" t="s">
        <v>183</v>
      </c>
      <c r="C37" s="136">
        <v>1959</v>
      </c>
      <c r="D37" s="136">
        <v>989</v>
      </c>
      <c r="E37" s="137">
        <v>970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5.75" x14ac:dyDescent="0.2">
      <c r="A38" s="138" t="s">
        <v>150</v>
      </c>
      <c r="B38" s="139" t="s">
        <v>184</v>
      </c>
      <c r="C38" s="140">
        <v>5389</v>
      </c>
      <c r="D38" s="140">
        <v>2776</v>
      </c>
      <c r="E38" s="141">
        <v>2613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5.75" x14ac:dyDescent="0.2">
      <c r="A39" s="134" t="s">
        <v>150</v>
      </c>
      <c r="B39" s="135" t="s">
        <v>185</v>
      </c>
      <c r="C39" s="136">
        <v>5119</v>
      </c>
      <c r="D39" s="136">
        <v>2639</v>
      </c>
      <c r="E39" s="137">
        <v>2480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5.75" x14ac:dyDescent="0.2">
      <c r="A40" s="138" t="s">
        <v>150</v>
      </c>
      <c r="B40" s="139" t="s">
        <v>186</v>
      </c>
      <c r="C40" s="140">
        <v>1483</v>
      </c>
      <c r="D40" s="140">
        <v>764</v>
      </c>
      <c r="E40" s="141">
        <v>719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5.75" x14ac:dyDescent="0.2">
      <c r="A41" s="134" t="s">
        <v>150</v>
      </c>
      <c r="B41" s="135" t="s">
        <v>187</v>
      </c>
      <c r="C41" s="136">
        <v>7652</v>
      </c>
      <c r="D41" s="136">
        <v>3795</v>
      </c>
      <c r="E41" s="137">
        <v>3857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5.75" x14ac:dyDescent="0.2">
      <c r="A42" s="138" t="s">
        <v>150</v>
      </c>
      <c r="B42" s="139" t="s">
        <v>188</v>
      </c>
      <c r="C42" s="140">
        <v>6048</v>
      </c>
      <c r="D42" s="140">
        <v>3056</v>
      </c>
      <c r="E42" s="141">
        <v>2992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5.75" x14ac:dyDescent="0.2">
      <c r="A43" s="134" t="s">
        <v>150</v>
      </c>
      <c r="B43" s="135" t="s">
        <v>189</v>
      </c>
      <c r="C43" s="136">
        <v>67428</v>
      </c>
      <c r="D43" s="136">
        <v>33569</v>
      </c>
      <c r="E43" s="137">
        <v>33859</v>
      </c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5.75" x14ac:dyDescent="0.2">
      <c r="A44" s="138" t="s">
        <v>150</v>
      </c>
      <c r="B44" s="139" t="s">
        <v>190</v>
      </c>
      <c r="C44" s="140">
        <v>1142994</v>
      </c>
      <c r="D44" s="140">
        <v>564805</v>
      </c>
      <c r="E44" s="141">
        <v>578189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5.75" x14ac:dyDescent="0.2">
      <c r="A45" s="134" t="s">
        <v>150</v>
      </c>
      <c r="B45" s="135" t="s">
        <v>191</v>
      </c>
      <c r="C45" s="136">
        <v>906</v>
      </c>
      <c r="D45" s="136">
        <v>457</v>
      </c>
      <c r="E45" s="137">
        <v>449</v>
      </c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5.75" x14ac:dyDescent="0.2">
      <c r="A46" s="138" t="s">
        <v>150</v>
      </c>
      <c r="B46" s="139" t="s">
        <v>192</v>
      </c>
      <c r="C46" s="140">
        <v>147624</v>
      </c>
      <c r="D46" s="140">
        <v>76004</v>
      </c>
      <c r="E46" s="141">
        <v>71620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5.75" x14ac:dyDescent="0.2">
      <c r="A47" s="134" t="s">
        <v>150</v>
      </c>
      <c r="B47" s="135" t="s">
        <v>193</v>
      </c>
      <c r="C47" s="136">
        <v>2377</v>
      </c>
      <c r="D47" s="136">
        <v>1230</v>
      </c>
      <c r="E47" s="137">
        <v>1147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5.75" x14ac:dyDescent="0.2">
      <c r="A48" s="138" t="s">
        <v>150</v>
      </c>
      <c r="B48" s="139" t="s">
        <v>194</v>
      </c>
      <c r="C48" s="140">
        <v>34709</v>
      </c>
      <c r="D48" s="140">
        <v>17035</v>
      </c>
      <c r="E48" s="141">
        <v>17674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5.75" x14ac:dyDescent="0.2">
      <c r="A49" s="134" t="s">
        <v>150</v>
      </c>
      <c r="B49" s="135" t="s">
        <v>195</v>
      </c>
      <c r="C49" s="136">
        <v>86766</v>
      </c>
      <c r="D49" s="136">
        <v>44135</v>
      </c>
      <c r="E49" s="137">
        <v>42631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31.5" x14ac:dyDescent="0.2">
      <c r="A50" s="138" t="s">
        <v>150</v>
      </c>
      <c r="B50" s="139" t="s">
        <v>196</v>
      </c>
      <c r="C50" s="140">
        <v>412199</v>
      </c>
      <c r="D50" s="140">
        <v>202958</v>
      </c>
      <c r="E50" s="141">
        <v>209241</v>
      </c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31.5" x14ac:dyDescent="0.2">
      <c r="A51" s="134" t="s">
        <v>150</v>
      </c>
      <c r="B51" s="135" t="s">
        <v>197</v>
      </c>
      <c r="C51" s="136">
        <v>132169</v>
      </c>
      <c r="D51" s="136">
        <v>62586</v>
      </c>
      <c r="E51" s="137">
        <v>69583</v>
      </c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5.75" x14ac:dyDescent="0.2">
      <c r="A52" s="138" t="s">
        <v>150</v>
      </c>
      <c r="B52" s="139" t="s">
        <v>198</v>
      </c>
      <c r="C52" s="140">
        <v>306322</v>
      </c>
      <c r="D52" s="140">
        <v>152617</v>
      </c>
      <c r="E52" s="141">
        <v>153705</v>
      </c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</row>
    <row r="53" spans="1:40" ht="15.75" x14ac:dyDescent="0.2">
      <c r="A53" s="134" t="s">
        <v>150</v>
      </c>
      <c r="B53" s="135" t="s">
        <v>199</v>
      </c>
      <c r="C53" s="136">
        <v>46784</v>
      </c>
      <c r="D53" s="136">
        <v>23460</v>
      </c>
      <c r="E53" s="137">
        <v>23324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15.75" x14ac:dyDescent="0.2">
      <c r="A54" s="138" t="s">
        <v>150</v>
      </c>
      <c r="B54" s="139" t="s">
        <v>200</v>
      </c>
      <c r="C54" s="140">
        <v>1552</v>
      </c>
      <c r="D54" s="140">
        <v>820</v>
      </c>
      <c r="E54" s="141">
        <v>732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</row>
    <row r="55" spans="1:40" ht="15.75" x14ac:dyDescent="0.2">
      <c r="A55" s="142" t="s">
        <v>150</v>
      </c>
      <c r="B55" s="143" t="s">
        <v>201</v>
      </c>
      <c r="C55" s="144">
        <v>3573</v>
      </c>
      <c r="D55" s="144">
        <v>1787</v>
      </c>
      <c r="E55" s="145">
        <v>1786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</row>
    <row r="56" spans="1:40" x14ac:dyDescent="0.2">
      <c r="A56" s="146" t="s">
        <v>202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</row>
    <row r="57" spans="1:40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</row>
    <row r="58" spans="1:40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</row>
    <row r="59" spans="1:40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</row>
    <row r="60" spans="1:40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</row>
    <row r="61" spans="1:40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</row>
    <row r="62" spans="1:40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</row>
    <row r="63" spans="1:40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</row>
    <row r="64" spans="1:40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40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</row>
    <row r="66" spans="1:40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</row>
    <row r="68" spans="1:40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</row>
    <row r="69" spans="1:40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</row>
    <row r="70" spans="1:40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</row>
    <row r="71" spans="1:40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</row>
    <row r="72" spans="1:40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</row>
    <row r="73" spans="1:40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</row>
    <row r="74" spans="1:40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</row>
    <row r="75" spans="1:40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</row>
    <row r="76" spans="1:40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</row>
    <row r="77" spans="1:40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</row>
    <row r="78" spans="1:40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</row>
    <row r="79" spans="1:40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</row>
    <row r="80" spans="1:40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</row>
    <row r="81" spans="1:40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</row>
    <row r="82" spans="1:40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</row>
    <row r="84" spans="1:40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</row>
    <row r="86" spans="1:40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</row>
    <row r="87" spans="1:40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</row>
    <row r="88" spans="1:40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</row>
    <row r="89" spans="1:40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</row>
    <row r="90" spans="1:40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</row>
    <row r="91" spans="1:40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</row>
    <row r="92" spans="1:40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</row>
    <row r="93" spans="1:40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</row>
    <row r="94" spans="1:40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</row>
    <row r="95" spans="1:40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</row>
    <row r="96" spans="1:40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</row>
    <row r="97" spans="1:40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</row>
    <row r="98" spans="1:40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</row>
    <row r="99" spans="1:40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</row>
    <row r="100" spans="1:40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</row>
    <row r="101" spans="1:40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</row>
    <row r="102" spans="1:40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</row>
    <row r="104" spans="1:40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</row>
    <row r="106" spans="1:40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</row>
    <row r="107" spans="1:40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</row>
    <row r="108" spans="1:40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</row>
    <row r="109" spans="1:40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</row>
    <row r="110" spans="1:40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</row>
    <row r="111" spans="1:40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</row>
    <row r="112" spans="1:40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</row>
    <row r="113" spans="1:40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</row>
    <row r="114" spans="1:40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</row>
    <row r="115" spans="1:40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</row>
    <row r="116" spans="1:40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</row>
    <row r="117" spans="1:40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</row>
    <row r="118" spans="1:40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</row>
    <row r="119" spans="1:40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</row>
    <row r="120" spans="1:40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</row>
    <row r="121" spans="1:40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</row>
    <row r="123" spans="1:40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</row>
    <row r="125" spans="1:40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</row>
    <row r="126" spans="1:40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</row>
    <row r="127" spans="1:40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</row>
    <row r="128" spans="1:40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</row>
    <row r="129" spans="1:40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</row>
    <row r="130" spans="1:40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</row>
    <row r="131" spans="1:40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</row>
    <row r="132" spans="1:40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</row>
    <row r="133" spans="1:40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</row>
    <row r="134" spans="1:40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</row>
    <row r="135" spans="1:40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</row>
    <row r="136" spans="1:40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</row>
    <row r="137" spans="1:40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</row>
    <row r="138" spans="1:40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</row>
    <row r="139" spans="1:40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</row>
    <row r="140" spans="1:40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</row>
    <row r="141" spans="1:40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</row>
    <row r="143" spans="1:40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</row>
    <row r="145" spans="1:40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</row>
    <row r="146" spans="1:40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  <row r="147" spans="1:40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</row>
    <row r="148" spans="1:40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</row>
    <row r="149" spans="1:40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</row>
    <row r="150" spans="1:40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</row>
    <row r="151" spans="1:40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</row>
    <row r="152" spans="1:40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</row>
    <row r="153" spans="1:40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</row>
    <row r="154" spans="1:40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</row>
    <row r="155" spans="1:40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</row>
    <row r="156" spans="1:40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</row>
    <row r="157" spans="1:40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</row>
    <row r="158" spans="1:40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</row>
    <row r="159" spans="1:40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</row>
    <row r="160" spans="1:40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</row>
    <row r="161" spans="1:40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</row>
    <row r="163" spans="1:40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</row>
    <row r="165" spans="1:40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</row>
    <row r="166" spans="1:40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</row>
    <row r="167" spans="1:40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</row>
    <row r="168" spans="1:40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</row>
    <row r="169" spans="1:40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</row>
    <row r="170" spans="1:40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</row>
    <row r="171" spans="1:40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</row>
    <row r="172" spans="1:40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</row>
    <row r="173" spans="1:40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</row>
    <row r="174" spans="1:40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</row>
    <row r="175" spans="1:40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</row>
    <row r="176" spans="1:40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</row>
    <row r="177" spans="1:40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</row>
    <row r="178" spans="1:40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</row>
    <row r="179" spans="1:40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</row>
    <row r="180" spans="1:40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</row>
    <row r="181" spans="1:40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</row>
    <row r="183" spans="1:40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</row>
    <row r="185" spans="1:40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</row>
    <row r="186" spans="1:40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</row>
    <row r="187" spans="1:40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</row>
    <row r="188" spans="1:40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</row>
    <row r="189" spans="1:40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</row>
    <row r="190" spans="1:40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</row>
    <row r="191" spans="1:40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</row>
    <row r="192" spans="1:40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</row>
    <row r="193" spans="1:40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</row>
    <row r="194" spans="1:40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</row>
    <row r="195" spans="1:40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</row>
    <row r="196" spans="1:40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</row>
    <row r="197" spans="1:40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</row>
    <row r="198" spans="1:40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</row>
    <row r="199" spans="1:40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</row>
    <row r="200" spans="1:40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</row>
    <row r="201" spans="1:40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</row>
    <row r="203" spans="1:40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</row>
    <row r="205" spans="1:40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</row>
    <row r="206" spans="1:40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</row>
    <row r="207" spans="1:40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</row>
    <row r="208" spans="1:40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</row>
    <row r="209" spans="1:40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</row>
    <row r="210" spans="1:40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</row>
    <row r="211" spans="1:40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</row>
    <row r="212" spans="1:40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</row>
    <row r="213" spans="1:40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</row>
    <row r="214" spans="1:40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</row>
    <row r="215" spans="1:40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</row>
    <row r="216" spans="1:40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</row>
    <row r="217" spans="1:40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</row>
    <row r="218" spans="1:40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</row>
    <row r="219" spans="1:40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</row>
    <row r="220" spans="1:40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</row>
    <row r="221" spans="1:40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</row>
    <row r="222" spans="1:40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</row>
    <row r="224" spans="1:40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40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</row>
    <row r="226" spans="1:40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</row>
    <row r="227" spans="1:40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</row>
    <row r="228" spans="1:40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</row>
    <row r="229" spans="1:40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</row>
    <row r="230" spans="1:40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</row>
    <row r="231" spans="1:40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</row>
    <row r="232" spans="1:40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</row>
    <row r="233" spans="1:40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</row>
    <row r="234" spans="1:40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</row>
    <row r="235" spans="1:40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</row>
    <row r="236" spans="1:40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</row>
    <row r="237" spans="1:40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</row>
    <row r="238" spans="1:40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</row>
    <row r="239" spans="1:40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</row>
    <row r="240" spans="1:40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</row>
    <row r="241" spans="1:40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</row>
    <row r="242" spans="1:40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</row>
    <row r="243" spans="1:40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</row>
    <row r="245" spans="1:40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</row>
    <row r="247" spans="1:40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</row>
    <row r="248" spans="1:40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</row>
    <row r="249" spans="1:40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</row>
    <row r="250" spans="1:40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</row>
    <row r="251" spans="1:40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</row>
    <row r="252" spans="1:40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</row>
    <row r="253" spans="1:40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</row>
    <row r="254" spans="1:40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</row>
    <row r="255" spans="1:40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</row>
    <row r="256" spans="1:40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</row>
    <row r="257" spans="1:40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</row>
    <row r="258" spans="1:40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</row>
    <row r="259" spans="1:40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</row>
    <row r="260" spans="1:40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</row>
    <row r="261" spans="1:40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</row>
    <row r="262" spans="1:40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</row>
    <row r="263" spans="1:40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</row>
    <row r="265" spans="1:40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</row>
    <row r="267" spans="1:40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</row>
    <row r="268" spans="1:40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</row>
    <row r="269" spans="1:40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</row>
    <row r="270" spans="1:40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</row>
    <row r="271" spans="1:40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</row>
    <row r="272" spans="1:40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</row>
    <row r="273" spans="1:40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</row>
    <row r="274" spans="1:40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</row>
    <row r="275" spans="1:40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</row>
    <row r="276" spans="1:40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</row>
    <row r="277" spans="1:40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</row>
    <row r="278" spans="1:40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</row>
    <row r="279" spans="1:40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</row>
    <row r="280" spans="1:40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</row>
    <row r="281" spans="1:40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</row>
    <row r="282" spans="1:40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</row>
    <row r="283" spans="1:40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</row>
    <row r="285" spans="1:40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</row>
    <row r="286" spans="1:40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</row>
    <row r="287" spans="1:40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</row>
    <row r="288" spans="1:40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</row>
    <row r="289" spans="1:40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</row>
    <row r="290" spans="1:40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</row>
    <row r="291" spans="1:40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</row>
    <row r="292" spans="1:40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</row>
    <row r="293" spans="1:40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</row>
    <row r="294" spans="1:40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</row>
    <row r="295" spans="1:40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</row>
    <row r="296" spans="1:40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</row>
    <row r="297" spans="1:40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</row>
    <row r="298" spans="1:40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</row>
    <row r="299" spans="1:40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</row>
    <row r="300" spans="1:40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</row>
    <row r="301" spans="1:40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</row>
    <row r="302" spans="1:40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</row>
    <row r="304" spans="1:40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</row>
    <row r="305" spans="1:40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</row>
    <row r="306" spans="1:40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</row>
    <row r="307" spans="1:40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</row>
    <row r="308" spans="1:40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</row>
    <row r="309" spans="1:40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</row>
    <row r="310" spans="1:40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</row>
    <row r="311" spans="1:40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</row>
    <row r="312" spans="1:40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</row>
    <row r="313" spans="1:40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</row>
    <row r="314" spans="1:40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</row>
    <row r="315" spans="1:40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</row>
    <row r="316" spans="1:40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</row>
    <row r="317" spans="1:40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</row>
    <row r="318" spans="1:40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</row>
    <row r="319" spans="1:40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</row>
    <row r="320" spans="1:40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</row>
    <row r="321" spans="1:40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</row>
    <row r="323" spans="1:40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</row>
    <row r="324" spans="1:40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</row>
    <row r="325" spans="1:40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</row>
    <row r="326" spans="1:40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</row>
    <row r="327" spans="1:40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</row>
    <row r="328" spans="1:40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</row>
    <row r="329" spans="1:40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</row>
    <row r="330" spans="1:40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</row>
    <row r="331" spans="1:40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</row>
    <row r="332" spans="1:40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</row>
    <row r="333" spans="1:40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</row>
    <row r="334" spans="1:40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</row>
    <row r="335" spans="1:40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</row>
    <row r="336" spans="1:40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</row>
    <row r="337" spans="1:40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</row>
    <row r="338" spans="1:40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</row>
    <row r="339" spans="1:40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</row>
    <row r="341" spans="1:40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</row>
    <row r="342" spans="1:40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</row>
    <row r="343" spans="1:40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</row>
    <row r="344" spans="1:40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</row>
    <row r="345" spans="1:40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</row>
    <row r="346" spans="1:40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</row>
    <row r="347" spans="1:40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</row>
    <row r="348" spans="1:40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</row>
    <row r="349" spans="1:40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</row>
    <row r="350" spans="1:40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</row>
    <row r="351" spans="1:40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</row>
    <row r="352" spans="1:40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</row>
    <row r="353" spans="1:40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</row>
    <row r="354" spans="1:40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</row>
    <row r="355" spans="1:40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</row>
    <row r="356" spans="1:40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</row>
    <row r="357" spans="1:40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</row>
    <row r="359" spans="1:40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</row>
    <row r="360" spans="1:40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</row>
    <row r="361" spans="1:40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</row>
    <row r="362" spans="1:40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</row>
    <row r="363" spans="1:40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</row>
    <row r="364" spans="1:40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</row>
    <row r="365" spans="1:40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</row>
    <row r="366" spans="1:40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</row>
    <row r="367" spans="1:40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</row>
    <row r="368" spans="1:40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</row>
    <row r="369" spans="1:40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</row>
    <row r="370" spans="1:40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</row>
    <row r="371" spans="1:40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</row>
    <row r="372" spans="1:40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</row>
    <row r="373" spans="1:40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79" t="s">
        <v>135</v>
      </c>
      <c r="B1" s="279"/>
      <c r="C1" s="279"/>
      <c r="D1" s="279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37.5" customHeight="1" x14ac:dyDescent="0.2">
      <c r="A2" s="278" t="s">
        <v>138</v>
      </c>
      <c r="B2" s="278"/>
      <c r="C2" s="278"/>
      <c r="D2" s="27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x14ac:dyDescent="0.2">
      <c r="A3" s="277"/>
      <c r="B3" s="277"/>
      <c r="C3" s="277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16.5" thickBot="1" x14ac:dyDescent="0.3">
      <c r="A4" s="152" t="s">
        <v>143</v>
      </c>
      <c r="B4" s="148"/>
      <c r="C4" s="149">
        <f>+'Part SEPTIEMBRE 2021'!G16</f>
        <v>367143657.16480011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6.75" thickBot="1" x14ac:dyDescent="0.25">
      <c r="A5" s="150" t="s">
        <v>3</v>
      </c>
      <c r="B5" s="150" t="s">
        <v>142</v>
      </c>
      <c r="C5" s="150" t="s">
        <v>128</v>
      </c>
      <c r="D5" s="168" t="s">
        <v>131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</row>
    <row r="6" spans="1:27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</row>
    <row r="7" spans="1:27" ht="13.5" thickBot="1" x14ac:dyDescent="0.25">
      <c r="A7" s="152" t="s">
        <v>117</v>
      </c>
      <c r="B7" s="152"/>
      <c r="C7" s="148">
        <f>+C4*0.6</f>
        <v>220286194.29888007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13.5" thickTop="1" x14ac:dyDescent="0.2">
      <c r="A8" s="153" t="s">
        <v>67</v>
      </c>
      <c r="B8" s="125">
        <v>19810827.881888464</v>
      </c>
      <c r="C8" s="169">
        <f>+C$7*'ART 14 F I'!AQ9</f>
        <v>21073887.430478454</v>
      </c>
      <c r="D8" s="154">
        <f>C8</f>
        <v>21073887.430478454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spans="1:27" s="5" customFormat="1" x14ac:dyDescent="0.2">
      <c r="A9" s="155" t="s">
        <v>70</v>
      </c>
      <c r="B9" s="126">
        <v>6080772.1406627633</v>
      </c>
      <c r="C9" s="170">
        <f>+C$7*'ART 14 F I'!AQ10</f>
        <v>3579256.1812701789</v>
      </c>
      <c r="D9" s="156">
        <f>IF(B9&gt;C9,B9,C9)</f>
        <v>6080772.1406627633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x14ac:dyDescent="0.2">
      <c r="A10" s="155" t="s">
        <v>79</v>
      </c>
      <c r="B10" s="126">
        <v>6970001.4391836654</v>
      </c>
      <c r="C10" s="170">
        <f>+C$7*'ART 14 F I'!AQ11</f>
        <v>8175183.1681188382</v>
      </c>
      <c r="D10" s="156">
        <f>C10</f>
        <v>8175183.1681188382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x14ac:dyDescent="0.2">
      <c r="A11" s="155" t="s">
        <v>81</v>
      </c>
      <c r="B11" s="126">
        <v>13667505.458854811</v>
      </c>
      <c r="C11" s="170">
        <f>+C$7*'ART 14 F I'!AQ12</f>
        <v>11675386.912811395</v>
      </c>
      <c r="D11" s="156">
        <f>C11</f>
        <v>11675386.912811395</v>
      </c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x14ac:dyDescent="0.2">
      <c r="A12" s="155" t="s">
        <v>86</v>
      </c>
      <c r="B12" s="126">
        <v>23819745.925687302</v>
      </c>
      <c r="C12" s="170">
        <f>+C$7*'ART 14 F I'!AQ13</f>
        <v>18428882.944772612</v>
      </c>
      <c r="D12" s="156">
        <f>C12</f>
        <v>18428882.944772612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x14ac:dyDescent="0.2">
      <c r="A13" s="155" t="s">
        <v>92</v>
      </c>
      <c r="B13" s="126">
        <v>7906757.7116416125</v>
      </c>
      <c r="C13" s="170">
        <f>+C$7*'ART 14 F I'!AQ14</f>
        <v>9655480.1772751883</v>
      </c>
      <c r="D13" s="156">
        <f>C13</f>
        <v>9655480.1772751883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x14ac:dyDescent="0.2">
      <c r="A14" s="155" t="s">
        <v>100</v>
      </c>
      <c r="B14" s="126">
        <v>78893922.910572514</v>
      </c>
      <c r="C14" s="170">
        <f>+C$7*'ART 14 F I'!AQ15</f>
        <v>73407993.22734426</v>
      </c>
      <c r="D14" s="156">
        <f>C14</f>
        <v>73407993.22734426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s="5" customFormat="1" x14ac:dyDescent="0.2">
      <c r="A15" s="155" t="s">
        <v>106</v>
      </c>
      <c r="B15" s="126">
        <v>2336031.8155165073</v>
      </c>
      <c r="C15" s="170">
        <f>+C$7*'ART 14 F I'!AQ16</f>
        <v>2716701.4314930635</v>
      </c>
      <c r="D15" s="156">
        <f>IF(B15&gt;C15,B15,C15)</f>
        <v>2716701.4314930635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x14ac:dyDescent="0.2">
      <c r="A16" s="155" t="s">
        <v>107</v>
      </c>
      <c r="B16" s="126">
        <v>19632444.549620833</v>
      </c>
      <c r="C16" s="170">
        <f>+C$7*'ART 14 F I'!AQ17</f>
        <v>19232018.853401341</v>
      </c>
      <c r="D16" s="156">
        <f>C16</f>
        <v>19232018.853401341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27" x14ac:dyDescent="0.2">
      <c r="A17" s="155" t="s">
        <v>108</v>
      </c>
      <c r="B17" s="126">
        <v>42764449.305603653</v>
      </c>
      <c r="C17" s="170">
        <f>+C$7*'ART 14 F I'!AQ18</f>
        <v>37402932.561519012</v>
      </c>
      <c r="D17" s="156">
        <f>C17</f>
        <v>37402932.561519012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x14ac:dyDescent="0.2">
      <c r="A18" s="155" t="s">
        <v>109</v>
      </c>
      <c r="B18" s="126">
        <v>10475655.410605265</v>
      </c>
      <c r="C18" s="170">
        <f>+C$7*'ART 14 F I'!AQ19</f>
        <v>9821608.0324118733</v>
      </c>
      <c r="D18" s="156">
        <f>C18</f>
        <v>9821608.0324118733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spans="1:27" s="5" customFormat="1" x14ac:dyDescent="0.2">
      <c r="A19" s="155" t="s">
        <v>110</v>
      </c>
      <c r="B19" s="126">
        <v>4180345.009277713</v>
      </c>
      <c r="C19" s="170">
        <f>+C$7*'ART 14 F I'!AQ20</f>
        <v>5116863.3779838532</v>
      </c>
      <c r="D19" s="156">
        <f>IF(B19&gt;C19,B19,C19)</f>
        <v>5116863.3779838532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</row>
    <row r="20" spans="1:27" ht="13.5" thickBot="1" x14ac:dyDescent="0.25">
      <c r="A20" s="164" t="s">
        <v>114</v>
      </c>
      <c r="B20" s="171">
        <f>SUM(B8:B19)</f>
        <v>236538459.55911508</v>
      </c>
      <c r="C20" s="172">
        <f>SUM(C8:C19)</f>
        <v>220286194.2988801</v>
      </c>
      <c r="D20" s="158">
        <f>SUM(D8:D19)</f>
        <v>222787710.25827271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3.5" thickTop="1" x14ac:dyDescent="0.2">
      <c r="A21" s="159"/>
      <c r="B21" s="159"/>
      <c r="C21" s="160"/>
      <c r="D21" s="16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3.5" thickBot="1" x14ac:dyDescent="0.25">
      <c r="A22" s="161" t="s">
        <v>118</v>
      </c>
      <c r="B22" s="161"/>
      <c r="C22" s="162">
        <f>+C4*0.4</f>
        <v>146857462.86592004</v>
      </c>
      <c r="D22" s="162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spans="1:27" ht="13.5" thickTop="1" x14ac:dyDescent="0.2">
      <c r="A23" s="153" t="s">
        <v>62</v>
      </c>
      <c r="B23" s="173">
        <v>1718741.979730418</v>
      </c>
      <c r="C23" s="169">
        <f>+C$22*'ART 14 F I'!AQ23</f>
        <v>1770168.4173819765</v>
      </c>
      <c r="D23" s="174">
        <f t="shared" ref="D23:D61" si="0">IF(B23&gt;C23,B23,C23)</f>
        <v>1770168.4173819765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x14ac:dyDescent="0.2">
      <c r="A24" s="155" t="s">
        <v>63</v>
      </c>
      <c r="B24" s="124">
        <v>2900632.6784418295</v>
      </c>
      <c r="C24" s="170">
        <f>+C$22*'ART 14 F I'!AQ24</f>
        <v>938114.8873576289</v>
      </c>
      <c r="D24" s="175">
        <f t="shared" si="0"/>
        <v>2900632.6784418295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x14ac:dyDescent="0.2">
      <c r="A25" s="155" t="s">
        <v>64</v>
      </c>
      <c r="B25" s="124">
        <v>2086699.1558641589</v>
      </c>
      <c r="C25" s="170">
        <f>+C$22*'ART 14 F I'!AQ25</f>
        <v>2333054.8555570398</v>
      </c>
      <c r="D25" s="175">
        <f t="shared" si="0"/>
        <v>2333054.8555570398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x14ac:dyDescent="0.2">
      <c r="A26" s="155" t="s">
        <v>65</v>
      </c>
      <c r="B26" s="124">
        <v>8518240.6149478927</v>
      </c>
      <c r="C26" s="170">
        <f>+C$22*'ART 14 F I'!AQ26</f>
        <v>5988134.5645434745</v>
      </c>
      <c r="D26" s="175">
        <f t="shared" si="0"/>
        <v>8518240.6149478927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x14ac:dyDescent="0.2">
      <c r="A27" s="155" t="s">
        <v>66</v>
      </c>
      <c r="B27" s="124">
        <v>6137628.4165687896</v>
      </c>
      <c r="C27" s="170">
        <f>+C$22*'ART 14 F I'!AQ27</f>
        <v>5068653.1967424368</v>
      </c>
      <c r="D27" s="175">
        <f t="shared" si="0"/>
        <v>6137628.4165687896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x14ac:dyDescent="0.2">
      <c r="A28" s="155" t="s">
        <v>68</v>
      </c>
      <c r="B28" s="124">
        <v>8224675.0510386387</v>
      </c>
      <c r="C28" s="170">
        <f>+C$22*'ART 14 F I'!AQ28</f>
        <v>6750459.1721646581</v>
      </c>
      <c r="D28" s="175">
        <f t="shared" si="0"/>
        <v>8224675.0510386387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x14ac:dyDescent="0.2">
      <c r="A29" s="155" t="s">
        <v>69</v>
      </c>
      <c r="B29" s="124">
        <v>2974219.0794475069</v>
      </c>
      <c r="C29" s="170">
        <f>+C$22*'ART 14 F I'!AQ29</f>
        <v>658255.01806161669</v>
      </c>
      <c r="D29" s="175">
        <f t="shared" si="0"/>
        <v>2974219.0794475069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x14ac:dyDescent="0.2">
      <c r="A30" s="155" t="s">
        <v>71</v>
      </c>
      <c r="B30" s="124">
        <v>3660359.1196084884</v>
      </c>
      <c r="C30" s="170">
        <f>+C$22*'ART 14 F I'!AQ30</f>
        <v>4647432.9105365332</v>
      </c>
      <c r="D30" s="175">
        <f t="shared" si="0"/>
        <v>4647432.9105365332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x14ac:dyDescent="0.2">
      <c r="A31" s="155" t="s">
        <v>72</v>
      </c>
      <c r="B31" s="124">
        <v>3693123.3687319611</v>
      </c>
      <c r="C31" s="170">
        <f>+C$22*'ART 14 F I'!AQ31</f>
        <v>1511275.1874660484</v>
      </c>
      <c r="D31" s="175">
        <f t="shared" si="0"/>
        <v>3693123.3687319611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x14ac:dyDescent="0.2">
      <c r="A32" s="155" t="s">
        <v>73</v>
      </c>
      <c r="B32" s="124">
        <v>5563132.283104402</v>
      </c>
      <c r="C32" s="170">
        <f>+C$22*'ART 14 F I'!AQ32</f>
        <v>4447020.0376515845</v>
      </c>
      <c r="D32" s="175">
        <f t="shared" si="0"/>
        <v>5563132.283104402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x14ac:dyDescent="0.2">
      <c r="A33" s="155" t="s">
        <v>74</v>
      </c>
      <c r="B33" s="124">
        <v>3096584.7956419257</v>
      </c>
      <c r="C33" s="170">
        <f>+C$22*'ART 14 F I'!AQ33</f>
        <v>3676669.6228814749</v>
      </c>
      <c r="D33" s="175">
        <f t="shared" si="0"/>
        <v>3676669.6228814749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x14ac:dyDescent="0.2">
      <c r="A34" s="155" t="s">
        <v>75</v>
      </c>
      <c r="B34" s="124">
        <v>18511579.150296338</v>
      </c>
      <c r="C34" s="170">
        <f>+C$22*'ART 14 F I'!AQ34</f>
        <v>19555779.175022263</v>
      </c>
      <c r="D34" s="175">
        <f t="shared" si="0"/>
        <v>19555779.175022263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x14ac:dyDescent="0.2">
      <c r="A35" s="155" t="s">
        <v>76</v>
      </c>
      <c r="B35" s="124">
        <v>2627805.7936254339</v>
      </c>
      <c r="C35" s="170">
        <f>+C$22*'ART 14 F I'!AQ35</f>
        <v>552482.65177796432</v>
      </c>
      <c r="D35" s="175">
        <f t="shared" si="0"/>
        <v>2627805.7936254339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x14ac:dyDescent="0.2">
      <c r="A36" s="155" t="s">
        <v>77</v>
      </c>
      <c r="B36" s="124">
        <v>896589.74625130312</v>
      </c>
      <c r="C36" s="170">
        <f>+C$22*'ART 14 F I'!AQ36</f>
        <v>1740099.0409364428</v>
      </c>
      <c r="D36" s="175">
        <f t="shared" si="0"/>
        <v>1740099.0409364428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x14ac:dyDescent="0.2">
      <c r="A37" s="155" t="s">
        <v>78</v>
      </c>
      <c r="B37" s="124">
        <v>13770707.587283067</v>
      </c>
      <c r="C37" s="170">
        <f>+C$22*'ART 14 F I'!AQ37</f>
        <v>11175406.512049152</v>
      </c>
      <c r="D37" s="175">
        <f t="shared" si="0"/>
        <v>13770707.587283067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x14ac:dyDescent="0.2">
      <c r="A38" s="155" t="s">
        <v>80</v>
      </c>
      <c r="B38" s="124">
        <v>2314156.6646707999</v>
      </c>
      <c r="C38" s="170">
        <f>+C$22*'ART 14 F I'!AQ38</f>
        <v>2326162.9671902414</v>
      </c>
      <c r="D38" s="175">
        <f t="shared" si="0"/>
        <v>2326162.9671902414</v>
      </c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x14ac:dyDescent="0.2">
      <c r="A39" s="155" t="s">
        <v>82</v>
      </c>
      <c r="B39" s="124">
        <v>5035804.9626811026</v>
      </c>
      <c r="C39" s="170">
        <f>+C$22*'ART 14 F I'!AQ39</f>
        <v>4586041.6845323909</v>
      </c>
      <c r="D39" s="175">
        <f t="shared" si="0"/>
        <v>5035804.9626811026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x14ac:dyDescent="0.2">
      <c r="A40" s="155" t="s">
        <v>83</v>
      </c>
      <c r="B40" s="124">
        <v>2579267.2847709395</v>
      </c>
      <c r="C40" s="170">
        <f>+C$22*'ART 14 F I'!AQ40</f>
        <v>1183573.1262166954</v>
      </c>
      <c r="D40" s="175">
        <f t="shared" si="0"/>
        <v>2579267.2847709395</v>
      </c>
      <c r="E40" s="148"/>
      <c r="F40" s="148"/>
      <c r="G40" s="148"/>
      <c r="H40" s="176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x14ac:dyDescent="0.2">
      <c r="A41" s="155" t="s">
        <v>84</v>
      </c>
      <c r="B41" s="124">
        <v>4083989.3887362881</v>
      </c>
      <c r="C41" s="170">
        <f>+C$22*'ART 14 F I'!AQ41</f>
        <v>3742335.9097108389</v>
      </c>
      <c r="D41" s="175">
        <f t="shared" si="0"/>
        <v>4083989.3887362881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x14ac:dyDescent="0.2">
      <c r="A42" s="155" t="s">
        <v>85</v>
      </c>
      <c r="B42" s="124">
        <v>4282795.5586970337</v>
      </c>
      <c r="C42" s="170">
        <f>+C$22*'ART 14 F I'!AQ42</f>
        <v>6196813.5209968304</v>
      </c>
      <c r="D42" s="175">
        <f t="shared" si="0"/>
        <v>6196813.5209968304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x14ac:dyDescent="0.2">
      <c r="A43" s="155" t="s">
        <v>87</v>
      </c>
      <c r="B43" s="124">
        <v>2416180.5726137017</v>
      </c>
      <c r="C43" s="170">
        <f>+C$22*'ART 14 F I'!AQ43</f>
        <v>500827.93724426889</v>
      </c>
      <c r="D43" s="175">
        <f t="shared" si="0"/>
        <v>2416180.5726137017</v>
      </c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x14ac:dyDescent="0.2">
      <c r="A44" s="155" t="s">
        <v>88</v>
      </c>
      <c r="B44" s="124">
        <v>2523675.0490591354</v>
      </c>
      <c r="C44" s="170">
        <f>+C$22*'ART 14 F I'!AQ44</f>
        <v>1107292.749089278</v>
      </c>
      <c r="D44" s="175">
        <f t="shared" si="0"/>
        <v>2523675.0490591354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x14ac:dyDescent="0.2">
      <c r="A45" s="155" t="s">
        <v>89</v>
      </c>
      <c r="B45" s="124">
        <v>2212342.7486859118</v>
      </c>
      <c r="C45" s="170">
        <f>+C$22*'ART 14 F I'!AQ45</f>
        <v>488083.84783628286</v>
      </c>
      <c r="D45" s="175">
        <f t="shared" si="0"/>
        <v>2212342.7486859118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x14ac:dyDescent="0.2">
      <c r="A46" s="155" t="s">
        <v>90</v>
      </c>
      <c r="B46" s="124">
        <v>1837459.5043967108</v>
      </c>
      <c r="C46" s="170">
        <f>+C$22*'ART 14 F I'!AQ46</f>
        <v>1196609.5588421682</v>
      </c>
      <c r="D46" s="175">
        <f t="shared" si="0"/>
        <v>1837459.5043967108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x14ac:dyDescent="0.2">
      <c r="A47" s="155" t="s">
        <v>91</v>
      </c>
      <c r="B47" s="124">
        <v>2140203.3877801257</v>
      </c>
      <c r="C47" s="170">
        <f>+C$22*'ART 14 F I'!AQ47</f>
        <v>2683733.5396301551</v>
      </c>
      <c r="D47" s="175">
        <f t="shared" si="0"/>
        <v>2683733.5396301551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x14ac:dyDescent="0.2">
      <c r="A48" s="155" t="s">
        <v>93</v>
      </c>
      <c r="B48" s="124">
        <v>4879372.4956070445</v>
      </c>
      <c r="C48" s="170">
        <f>+C$22*'ART 14 F I'!AQ48</f>
        <v>2157128.5891609606</v>
      </c>
      <c r="D48" s="175">
        <f t="shared" si="0"/>
        <v>4879372.4956070445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27" x14ac:dyDescent="0.2">
      <c r="A49" s="155" t="s">
        <v>94</v>
      </c>
      <c r="B49" s="124">
        <v>14166911.142208725</v>
      </c>
      <c r="C49" s="170">
        <f>+C$22*'ART 14 F I'!AQ49</f>
        <v>11448731.653729333</v>
      </c>
      <c r="D49" s="175">
        <f t="shared" si="0"/>
        <v>14166911.142208725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spans="1:27" x14ac:dyDescent="0.2">
      <c r="A50" s="155" t="s">
        <v>95</v>
      </c>
      <c r="B50" s="124">
        <v>3175363.8344342494</v>
      </c>
      <c r="C50" s="170">
        <f>+C$22*'ART 14 F I'!AQ50</f>
        <v>1628374.0555419319</v>
      </c>
      <c r="D50" s="175">
        <f t="shared" si="0"/>
        <v>3175363.8344342494</v>
      </c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">
      <c r="A51" s="155" t="s">
        <v>96</v>
      </c>
      <c r="B51" s="124">
        <v>3099472.9189090421</v>
      </c>
      <c r="C51" s="170">
        <f>+C$22*'ART 14 F I'!AQ51</f>
        <v>199471.2625060736</v>
      </c>
      <c r="D51" s="175">
        <f t="shared" si="0"/>
        <v>3099472.9189090421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">
      <c r="A52" s="155" t="s">
        <v>97</v>
      </c>
      <c r="B52" s="124">
        <v>3016799.7850949205</v>
      </c>
      <c r="C52" s="170">
        <f>+C$22*'ART 14 F I'!AQ52</f>
        <v>5003084.9458119739</v>
      </c>
      <c r="D52" s="175">
        <f t="shared" si="0"/>
        <v>5003084.9458119739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1:27" x14ac:dyDescent="0.2">
      <c r="A53" s="155" t="s">
        <v>98</v>
      </c>
      <c r="B53" s="124">
        <v>3822980.5116202496</v>
      </c>
      <c r="C53" s="170">
        <f>+C$22*'ART 14 F I'!AQ53</f>
        <v>3110876.1927354168</v>
      </c>
      <c r="D53" s="175">
        <f t="shared" si="0"/>
        <v>3822980.5116202496</v>
      </c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1:27" x14ac:dyDescent="0.2">
      <c r="A54" s="155" t="s">
        <v>99</v>
      </c>
      <c r="B54" s="124">
        <v>17905596.972311419</v>
      </c>
      <c r="C54" s="170">
        <f>+C$22*'ART 14 F I'!AQ54</f>
        <v>8354821.1250123316</v>
      </c>
      <c r="D54" s="175">
        <f t="shared" si="0"/>
        <v>17905596.972311419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1:27" x14ac:dyDescent="0.2">
      <c r="A55" s="155" t="s">
        <v>101</v>
      </c>
      <c r="B55" s="124">
        <v>3555590.9669409785</v>
      </c>
      <c r="C55" s="170">
        <f>+C$22*'ART 14 F I'!AQ55</f>
        <v>1886623.2251722401</v>
      </c>
      <c r="D55" s="175">
        <f t="shared" si="0"/>
        <v>3555590.9669409785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1:27" x14ac:dyDescent="0.2">
      <c r="A56" s="155" t="s">
        <v>102</v>
      </c>
      <c r="B56" s="124">
        <v>5273138.6626843316</v>
      </c>
      <c r="C56" s="170">
        <f>+C$22*'ART 14 F I'!AQ56</f>
        <v>6648151.3579438021</v>
      </c>
      <c r="D56" s="175">
        <f t="shared" si="0"/>
        <v>6648151.3579438021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1:27" x14ac:dyDescent="0.2">
      <c r="A57" s="155" t="s">
        <v>103</v>
      </c>
      <c r="B57" s="124">
        <v>2047968.1766068395</v>
      </c>
      <c r="C57" s="170">
        <f>+C$22*'ART 14 F I'!AQ57</f>
        <v>1836778.3286174275</v>
      </c>
      <c r="D57" s="175">
        <f t="shared" si="0"/>
        <v>2047968.1766068395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1:27" x14ac:dyDescent="0.2">
      <c r="A58" s="155" t="s">
        <v>104</v>
      </c>
      <c r="B58" s="124">
        <v>2582856.558794497</v>
      </c>
      <c r="C58" s="170">
        <f>+C$22*'ART 14 F I'!AQ58</f>
        <v>1147372.4234582256</v>
      </c>
      <c r="D58" s="175">
        <f t="shared" si="0"/>
        <v>2582856.558794497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1:27" x14ac:dyDescent="0.2">
      <c r="A59" s="155" t="s">
        <v>105</v>
      </c>
      <c r="B59" s="124">
        <v>4652120.7692636168</v>
      </c>
      <c r="C59" s="170">
        <f>+C$22*'ART 14 F I'!AQ59</f>
        <v>4296784.5363317356</v>
      </c>
      <c r="D59" s="175">
        <f t="shared" si="0"/>
        <v>4652120.7692636168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1:27" x14ac:dyDescent="0.2">
      <c r="A60" s="155" t="s">
        <v>111</v>
      </c>
      <c r="B60" s="124">
        <v>1539148.4819499056</v>
      </c>
      <c r="C60" s="170">
        <f>+C$22*'ART 14 F I'!AQ60</f>
        <v>2684054.4276401997</v>
      </c>
      <c r="D60" s="175">
        <f t="shared" si="0"/>
        <v>2684054.4276401997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1:27" x14ac:dyDescent="0.2">
      <c r="A61" s="155" t="s">
        <v>112</v>
      </c>
      <c r="B61" s="124">
        <v>3547664.3072716095</v>
      </c>
      <c r="C61" s="170">
        <f>+C$22*'ART 14 F I'!AQ61</f>
        <v>1630730.6508389211</v>
      </c>
      <c r="D61" s="175">
        <f t="shared" si="0"/>
        <v>3547664.3072716095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1:27" s="5" customFormat="1" x14ac:dyDescent="0.2">
      <c r="A62" s="163" t="s">
        <v>114</v>
      </c>
      <c r="B62" s="177">
        <f>SUM(B23:B61)</f>
        <v>187071579.52637127</v>
      </c>
      <c r="C62" s="170">
        <f>SUM(C23:C61)</f>
        <v>146857462.86591998</v>
      </c>
      <c r="D62" s="175">
        <f>SUM(D23:D61)</f>
        <v>197799987.8196305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1:27" ht="13.5" thickBot="1" x14ac:dyDescent="0.25">
      <c r="A63" s="164" t="s">
        <v>113</v>
      </c>
      <c r="B63" s="178">
        <f>SUM(B62,B20)</f>
        <v>423610039.08548635</v>
      </c>
      <c r="C63" s="179">
        <f>+C62+C20</f>
        <v>367143657.16480005</v>
      </c>
      <c r="D63" s="180">
        <f>SUM(D20+D62)</f>
        <v>420587698.07790321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1:27" ht="13.5" thickTop="1" x14ac:dyDescent="0.2">
      <c r="A64" s="148"/>
      <c r="B64" s="148"/>
      <c r="C64" s="166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1:27" ht="15" x14ac:dyDescent="0.25">
      <c r="A65" s="148"/>
      <c r="B65" s="148"/>
      <c r="C65" s="167"/>
      <c r="D65" s="18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1:27" x14ac:dyDescent="0.2">
      <c r="A66" s="148"/>
      <c r="B66" s="148"/>
      <c r="C66" s="166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1:27" x14ac:dyDescent="0.2">
      <c r="A67" s="148"/>
      <c r="B67" s="148"/>
      <c r="C67" s="166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1:27" x14ac:dyDescent="0.2">
      <c r="A68" s="148"/>
      <c r="B68" s="148"/>
      <c r="C68" s="166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1:27" x14ac:dyDescent="0.2">
      <c r="A69" s="148"/>
      <c r="B69" s="148"/>
      <c r="C69" s="166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1:27" x14ac:dyDescent="0.2">
      <c r="A70" s="148"/>
      <c r="B70" s="148"/>
      <c r="C70" s="166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1:27" x14ac:dyDescent="0.2">
      <c r="A71" s="148"/>
      <c r="B71" s="148"/>
      <c r="C71" s="166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1:27" x14ac:dyDescent="0.2">
      <c r="A72" s="148"/>
      <c r="B72" s="148"/>
      <c r="C72" s="166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1:27" x14ac:dyDescent="0.2">
      <c r="A73" s="148"/>
      <c r="B73" s="148"/>
      <c r="C73" s="166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1:27" x14ac:dyDescent="0.2">
      <c r="A74" s="148"/>
      <c r="B74" s="148"/>
      <c r="C74" s="166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1:27" x14ac:dyDescent="0.2">
      <c r="A75" s="148"/>
      <c r="B75" s="148"/>
      <c r="C75" s="166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1:27" x14ac:dyDescent="0.2">
      <c r="A76" s="148"/>
      <c r="B76" s="148"/>
      <c r="C76" s="166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1:27" x14ac:dyDescent="0.2">
      <c r="A77" s="148"/>
      <c r="B77" s="148"/>
      <c r="C77" s="166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1:27" x14ac:dyDescent="0.2">
      <c r="A78" s="148"/>
      <c r="B78" s="148"/>
      <c r="C78" s="166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1:27" x14ac:dyDescent="0.2">
      <c r="A79" s="148"/>
      <c r="B79" s="148"/>
      <c r="C79" s="166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1:27" x14ac:dyDescent="0.2">
      <c r="A80" s="148"/>
      <c r="B80" s="148"/>
      <c r="C80" s="166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1:27" x14ac:dyDescent="0.2">
      <c r="A81" s="148"/>
      <c r="B81" s="148"/>
      <c r="C81" s="166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1:27" x14ac:dyDescent="0.2">
      <c r="A82" s="148"/>
      <c r="B82" s="148"/>
      <c r="C82" s="166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1:27" x14ac:dyDescent="0.2">
      <c r="A83" s="148"/>
      <c r="B83" s="148"/>
      <c r="C83" s="16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1:27" x14ac:dyDescent="0.2">
      <c r="A84" s="148"/>
      <c r="B84" s="148"/>
      <c r="C84" s="166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1:27" x14ac:dyDescent="0.2">
      <c r="A85" s="148"/>
      <c r="B85" s="148"/>
      <c r="C85" s="166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1:27" x14ac:dyDescent="0.2">
      <c r="A86" s="148"/>
      <c r="B86" s="148"/>
      <c r="C86" s="166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1:27" x14ac:dyDescent="0.2">
      <c r="A87" s="148"/>
      <c r="B87" s="148"/>
      <c r="C87" s="166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1:27" x14ac:dyDescent="0.2">
      <c r="A88" s="148"/>
      <c r="B88" s="148"/>
      <c r="C88" s="166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1:27" x14ac:dyDescent="0.2">
      <c r="A89" s="148"/>
      <c r="B89" s="148"/>
      <c r="C89" s="166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1:27" x14ac:dyDescent="0.2">
      <c r="A90" s="148"/>
      <c r="B90" s="148"/>
      <c r="C90" s="166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1:27" x14ac:dyDescent="0.2">
      <c r="A91" s="148"/>
      <c r="B91" s="148"/>
      <c r="C91" s="166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1:27" x14ac:dyDescent="0.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 spans="1:27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 spans="1:27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1:27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1:27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1:27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 spans="1:27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 spans="1:27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 spans="1:27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 spans="1:27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 spans="1:27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 spans="1:27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 spans="1:27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 spans="1:27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 spans="1:27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 spans="1:27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 spans="1:27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spans="1:27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spans="1:27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 spans="1:27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 spans="1:27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 spans="1:27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 spans="1:27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 spans="1:27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 spans="1:27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 spans="1:27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 spans="1:27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 spans="1:27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 spans="1:27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 spans="1:27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 spans="1:27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 spans="1:27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 spans="1:27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 spans="1:27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 spans="1:27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 spans="1:27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 spans="1:27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 spans="1:27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1:27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1:27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1:27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1:27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 spans="1:27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 spans="1:27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1:27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1:27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1:27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 spans="1:27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 spans="1:27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1:27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1:27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 spans="1:27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 spans="1:27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 spans="1:27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 spans="1:27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 spans="1:27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 spans="1:27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 spans="1:27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 spans="1:27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 spans="1:27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 spans="1:27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 spans="1:27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 spans="1:27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 spans="1:27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 spans="1:27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 spans="1:27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 spans="1:27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 spans="1:27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 spans="1:27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 spans="1:27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 spans="1:27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 spans="1:27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 spans="1:27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 spans="1:27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 spans="1:27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 spans="1:27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 spans="1:27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 spans="1:27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 spans="1:27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 spans="1:27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 spans="1:27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 spans="1:27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 spans="1:27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 spans="1:27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 spans="1:27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 spans="1:27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 spans="1:27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 spans="1:27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 spans="1:27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 spans="1:27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 spans="1:27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 spans="1:27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 spans="1:27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 spans="1:27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 spans="1:27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 spans="1:27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 spans="1:27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 spans="1:27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 spans="1:27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 spans="1:27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 spans="1:27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 spans="1:27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 spans="1:27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 spans="1:27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 spans="1:27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 spans="1:27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 spans="1:27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 spans="1:27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 spans="1:27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 spans="1:27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 spans="1:27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 spans="1:27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 spans="1:27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 spans="1:27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 spans="1:27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 spans="1:27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 spans="1:27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 spans="1:27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 spans="1:27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 spans="1:27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 spans="1:27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 spans="1:27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 spans="1:27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 spans="1:27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 spans="1:27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 spans="1:27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 spans="1:27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 spans="1:27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 spans="1:27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 spans="1:27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 spans="1:27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 spans="1:27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 spans="1:27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 spans="1:27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 spans="1:27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 spans="1:27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 spans="1:27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 spans="1:27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 spans="1:27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 spans="1:27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 spans="1:27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 spans="1:27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 spans="1:27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 spans="1:27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 spans="1:27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 spans="1:27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 spans="1:27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 spans="1:27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 spans="1:27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 spans="1:27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 spans="1:27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 spans="1:27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 spans="1:27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 spans="1:27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 spans="1:27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 spans="1:27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 spans="1:27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 spans="1:27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 spans="1:27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 spans="1:27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 spans="1:27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 spans="1:27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 spans="1:27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 spans="1:27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 spans="1:27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 spans="1:27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 spans="1:27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 spans="1:27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 spans="1:27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 spans="1:27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 spans="1:27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 spans="1:27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 spans="1:27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 spans="1:27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 spans="1:27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 spans="1:27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 spans="1:27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 spans="1:27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 spans="1:27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 spans="1:27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 spans="1:27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 spans="1:27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 spans="1:27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 spans="1:27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 spans="1:27" x14ac:dyDescent="0.2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 spans="1:27" x14ac:dyDescent="0.2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 spans="1:27" x14ac:dyDescent="0.2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 spans="1:27" x14ac:dyDescent="0.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 spans="1:27" x14ac:dyDescent="0.2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 spans="1:27" x14ac:dyDescent="0.2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 spans="1:27" x14ac:dyDescent="0.2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 spans="1:27" x14ac:dyDescent="0.2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 spans="1:27" x14ac:dyDescent="0.2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 spans="1:27" x14ac:dyDescent="0.2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 spans="1:27" x14ac:dyDescent="0.2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 spans="1:27" x14ac:dyDescent="0.2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 spans="1:27" x14ac:dyDescent="0.2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 spans="1:27" x14ac:dyDescent="0.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 spans="1:27" x14ac:dyDescent="0.2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 spans="1:27" x14ac:dyDescent="0.2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 spans="1:27" x14ac:dyDescent="0.2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 spans="1:27" x14ac:dyDescent="0.2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 spans="1:27" x14ac:dyDescent="0.2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 spans="1:27" x14ac:dyDescent="0.2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 spans="1:27" x14ac:dyDescent="0.2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 spans="1:27" x14ac:dyDescent="0.2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 spans="1:27" x14ac:dyDescent="0.2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 spans="1:27" x14ac:dyDescent="0.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 spans="1:27" x14ac:dyDescent="0.2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 spans="1:27" x14ac:dyDescent="0.2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 spans="1:27" x14ac:dyDescent="0.2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 spans="1:27" x14ac:dyDescent="0.2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 spans="1:27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 spans="1:27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 spans="1:27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 spans="1:27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 spans="1:27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 spans="1:27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 spans="1:27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 spans="1:27" x14ac:dyDescent="0.2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 spans="1:27" x14ac:dyDescent="0.2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 spans="1:27" x14ac:dyDescent="0.2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 spans="1:27" x14ac:dyDescent="0.2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 spans="1:27" x14ac:dyDescent="0.2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 spans="1:27" x14ac:dyDescent="0.2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 spans="1:27" x14ac:dyDescent="0.2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 spans="1:27" x14ac:dyDescent="0.2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 spans="1:27" x14ac:dyDescent="0.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 spans="1:27" x14ac:dyDescent="0.2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216" customWidth="1"/>
    <col min="2" max="2" width="15.85546875" style="216" customWidth="1"/>
    <col min="3" max="3" width="14.5703125" style="216" customWidth="1"/>
    <col min="4" max="4" width="13.85546875" style="216" customWidth="1"/>
    <col min="5" max="5" width="14.140625" style="216" customWidth="1"/>
    <col min="6" max="6" width="16" style="216" customWidth="1"/>
    <col min="7" max="7" width="13.7109375" style="216" customWidth="1"/>
    <col min="8" max="8" width="14.5703125" style="216" customWidth="1"/>
    <col min="9" max="9" width="22.140625" style="216" customWidth="1"/>
    <col min="10" max="16384" width="11.42578125" style="216"/>
  </cols>
  <sheetData>
    <row r="1" spans="1:46" ht="17.25" thickBot="1" x14ac:dyDescent="0.3">
      <c r="A1" s="280" t="s">
        <v>210</v>
      </c>
      <c r="B1" s="280"/>
      <c r="C1" s="280"/>
      <c r="D1" s="280"/>
      <c r="E1" s="280"/>
      <c r="F1" s="280" t="s">
        <v>211</v>
      </c>
      <c r="G1" s="280"/>
      <c r="H1" s="280"/>
      <c r="I1" s="280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</row>
    <row r="2" spans="1:46" ht="18" thickTop="1" thickBot="1" x14ac:dyDescent="0.3">
      <c r="A2" s="217" t="s">
        <v>212</v>
      </c>
      <c r="B2" s="218">
        <v>2000</v>
      </c>
      <c r="C2" s="219">
        <v>2010</v>
      </c>
      <c r="D2" s="219">
        <v>2010</v>
      </c>
      <c r="E2" s="220">
        <v>2010</v>
      </c>
      <c r="F2" s="219">
        <v>2010</v>
      </c>
      <c r="G2" s="219">
        <v>2020</v>
      </c>
      <c r="H2" s="219">
        <v>2020</v>
      </c>
      <c r="I2" s="220">
        <v>2020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</row>
    <row r="3" spans="1:46" ht="51" thickTop="1" thickBot="1" x14ac:dyDescent="0.3">
      <c r="A3" s="221" t="s">
        <v>213</v>
      </c>
      <c r="B3" s="221" t="s">
        <v>214</v>
      </c>
      <c r="C3" s="222" t="s">
        <v>215</v>
      </c>
      <c r="D3" s="223" t="s">
        <v>216</v>
      </c>
      <c r="E3" s="224" t="s">
        <v>217</v>
      </c>
      <c r="F3" s="225" t="s">
        <v>214</v>
      </c>
      <c r="G3" s="226" t="s">
        <v>215</v>
      </c>
      <c r="H3" s="227" t="s">
        <v>216</v>
      </c>
      <c r="I3" s="228" t="s">
        <v>217</v>
      </c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46" x14ac:dyDescent="0.25">
      <c r="A4" s="229" t="s">
        <v>218</v>
      </c>
      <c r="B4" s="230">
        <v>334</v>
      </c>
      <c r="C4" s="231">
        <v>51</v>
      </c>
      <c r="D4" s="232">
        <v>69</v>
      </c>
      <c r="E4" s="233">
        <v>52</v>
      </c>
      <c r="F4" s="234">
        <v>195</v>
      </c>
      <c r="G4" s="235">
        <v>48</v>
      </c>
      <c r="H4" s="236">
        <v>30</v>
      </c>
      <c r="I4" s="237">
        <v>7</v>
      </c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</row>
    <row r="5" spans="1:46" x14ac:dyDescent="0.25">
      <c r="A5" s="229" t="s">
        <v>219</v>
      </c>
      <c r="B5" s="230">
        <v>768</v>
      </c>
      <c r="C5" s="231">
        <v>120</v>
      </c>
      <c r="D5" s="232">
        <v>175</v>
      </c>
      <c r="E5" s="238">
        <v>44</v>
      </c>
      <c r="F5" s="234">
        <v>469</v>
      </c>
      <c r="G5" s="235">
        <v>131</v>
      </c>
      <c r="H5" s="236">
        <v>85</v>
      </c>
      <c r="I5" s="237">
        <v>16</v>
      </c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</row>
    <row r="6" spans="1:46" x14ac:dyDescent="0.25">
      <c r="A6" s="229" t="s">
        <v>220</v>
      </c>
      <c r="B6" s="230">
        <v>363</v>
      </c>
      <c r="C6" s="231">
        <v>60</v>
      </c>
      <c r="D6" s="232">
        <v>193</v>
      </c>
      <c r="E6" s="238">
        <v>19</v>
      </c>
      <c r="F6" s="234">
        <v>209</v>
      </c>
      <c r="G6" s="235">
        <v>47</v>
      </c>
      <c r="H6" s="236">
        <v>10</v>
      </c>
      <c r="I6" s="237">
        <v>2</v>
      </c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x14ac:dyDescent="0.25">
      <c r="A7" s="229" t="s">
        <v>221</v>
      </c>
      <c r="B7" s="230">
        <v>3420</v>
      </c>
      <c r="C7" s="231">
        <v>629</v>
      </c>
      <c r="D7" s="232">
        <v>1238</v>
      </c>
      <c r="E7" s="238">
        <v>59</v>
      </c>
      <c r="F7" s="234">
        <v>2055</v>
      </c>
      <c r="G7" s="235">
        <v>459</v>
      </c>
      <c r="H7" s="236">
        <v>244</v>
      </c>
      <c r="I7" s="237">
        <v>11</v>
      </c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</row>
    <row r="8" spans="1:46" x14ac:dyDescent="0.25">
      <c r="A8" s="229" t="s">
        <v>222</v>
      </c>
      <c r="B8" s="230">
        <v>3207</v>
      </c>
      <c r="C8" s="231">
        <v>510</v>
      </c>
      <c r="D8" s="232">
        <v>1865</v>
      </c>
      <c r="E8" s="238">
        <v>534</v>
      </c>
      <c r="F8" s="234">
        <v>2802</v>
      </c>
      <c r="G8" s="235">
        <v>476</v>
      </c>
      <c r="H8" s="236">
        <v>516</v>
      </c>
      <c r="I8" s="237">
        <v>204</v>
      </c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</row>
    <row r="9" spans="1:46" x14ac:dyDescent="0.25">
      <c r="A9" s="229" t="s">
        <v>223</v>
      </c>
      <c r="B9" s="230">
        <v>27572</v>
      </c>
      <c r="C9" s="231">
        <v>3826</v>
      </c>
      <c r="D9" s="232">
        <v>1071</v>
      </c>
      <c r="E9" s="238">
        <v>267</v>
      </c>
      <c r="F9" s="234">
        <v>34239</v>
      </c>
      <c r="G9" s="235">
        <v>3599</v>
      </c>
      <c r="H9" s="236">
        <v>155</v>
      </c>
      <c r="I9" s="237">
        <v>93</v>
      </c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</row>
    <row r="10" spans="1:46" x14ac:dyDescent="0.25">
      <c r="A10" s="229" t="s">
        <v>224</v>
      </c>
      <c r="B10" s="230">
        <v>3888</v>
      </c>
      <c r="C10" s="231">
        <v>1140</v>
      </c>
      <c r="D10" s="232">
        <v>7405</v>
      </c>
      <c r="E10" s="238">
        <v>920</v>
      </c>
      <c r="F10" s="234">
        <v>3560</v>
      </c>
      <c r="G10" s="235">
        <v>882</v>
      </c>
      <c r="H10" s="236">
        <v>2312</v>
      </c>
      <c r="I10" s="237">
        <v>356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</row>
    <row r="11" spans="1:46" x14ac:dyDescent="0.25">
      <c r="A11" s="229" t="s">
        <v>225</v>
      </c>
      <c r="B11" s="230">
        <v>739</v>
      </c>
      <c r="C11" s="231">
        <v>104</v>
      </c>
      <c r="D11" s="232">
        <v>89</v>
      </c>
      <c r="E11" s="238">
        <v>41</v>
      </c>
      <c r="F11" s="234">
        <v>519</v>
      </c>
      <c r="G11" s="235">
        <v>104</v>
      </c>
      <c r="H11" s="236">
        <v>66</v>
      </c>
      <c r="I11" s="237">
        <v>26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</row>
    <row r="12" spans="1:46" x14ac:dyDescent="0.25">
      <c r="A12" s="229" t="s">
        <v>226</v>
      </c>
      <c r="B12" s="230">
        <v>6662</v>
      </c>
      <c r="C12" s="231">
        <v>1587</v>
      </c>
      <c r="D12" s="232">
        <v>3489</v>
      </c>
      <c r="E12" s="238">
        <v>461</v>
      </c>
      <c r="F12" s="234">
        <v>5057</v>
      </c>
      <c r="G12" s="235">
        <v>1578</v>
      </c>
      <c r="H12" s="236">
        <v>861</v>
      </c>
      <c r="I12" s="237">
        <v>132</v>
      </c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</row>
    <row r="13" spans="1:46" x14ac:dyDescent="0.25">
      <c r="A13" s="229" t="s">
        <v>227</v>
      </c>
      <c r="B13" s="230">
        <v>981</v>
      </c>
      <c r="C13" s="231">
        <v>253</v>
      </c>
      <c r="D13" s="232">
        <v>273</v>
      </c>
      <c r="E13" s="238">
        <v>153</v>
      </c>
      <c r="F13" s="234">
        <v>717</v>
      </c>
      <c r="G13" s="235">
        <v>718</v>
      </c>
      <c r="H13" s="236">
        <v>221</v>
      </c>
      <c r="I13" s="237">
        <v>186</v>
      </c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</row>
    <row r="14" spans="1:46" x14ac:dyDescent="0.25">
      <c r="A14" s="229" t="s">
        <v>228</v>
      </c>
      <c r="B14" s="230">
        <v>1343</v>
      </c>
      <c r="C14" s="231">
        <v>319</v>
      </c>
      <c r="D14" s="232">
        <v>345</v>
      </c>
      <c r="E14" s="238">
        <v>110</v>
      </c>
      <c r="F14" s="234">
        <v>655</v>
      </c>
      <c r="G14" s="235">
        <v>225</v>
      </c>
      <c r="H14" s="236">
        <v>136</v>
      </c>
      <c r="I14" s="237">
        <v>78</v>
      </c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</row>
    <row r="15" spans="1:46" x14ac:dyDescent="0.25">
      <c r="A15" s="229" t="s">
        <v>229</v>
      </c>
      <c r="B15" s="230">
        <v>2046</v>
      </c>
      <c r="C15" s="231">
        <v>378</v>
      </c>
      <c r="D15" s="232">
        <v>1925</v>
      </c>
      <c r="E15" s="238">
        <v>123</v>
      </c>
      <c r="F15" s="234">
        <v>788</v>
      </c>
      <c r="G15" s="235">
        <v>297</v>
      </c>
      <c r="H15" s="236">
        <v>938</v>
      </c>
      <c r="I15" s="237">
        <v>242</v>
      </c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</row>
    <row r="16" spans="1:46" x14ac:dyDescent="0.25">
      <c r="A16" s="229" t="s">
        <v>230</v>
      </c>
      <c r="B16" s="230">
        <v>1162</v>
      </c>
      <c r="C16" s="231">
        <v>358</v>
      </c>
      <c r="D16" s="232">
        <v>131</v>
      </c>
      <c r="E16" s="238">
        <v>31</v>
      </c>
      <c r="F16" s="234">
        <v>2033</v>
      </c>
      <c r="G16" s="235">
        <v>691</v>
      </c>
      <c r="H16" s="236">
        <v>56</v>
      </c>
      <c r="I16" s="237">
        <v>67</v>
      </c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</row>
    <row r="17" spans="1:46" x14ac:dyDescent="0.25">
      <c r="A17" s="229" t="s">
        <v>231</v>
      </c>
      <c r="B17" s="230">
        <v>7369</v>
      </c>
      <c r="C17" s="231">
        <v>3170</v>
      </c>
      <c r="D17" s="232">
        <v>23798</v>
      </c>
      <c r="E17" s="238">
        <v>1385</v>
      </c>
      <c r="F17" s="234">
        <v>7387</v>
      </c>
      <c r="G17" s="235">
        <v>2297</v>
      </c>
      <c r="H17" s="236">
        <v>15800</v>
      </c>
      <c r="I17" s="237">
        <v>477</v>
      </c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</row>
    <row r="18" spans="1:46" x14ac:dyDescent="0.25">
      <c r="A18" s="229" t="s">
        <v>232</v>
      </c>
      <c r="B18" s="230">
        <v>381</v>
      </c>
      <c r="C18" s="231">
        <v>83</v>
      </c>
      <c r="D18" s="232">
        <v>189</v>
      </c>
      <c r="E18" s="238">
        <v>25</v>
      </c>
      <c r="F18" s="234">
        <v>158</v>
      </c>
      <c r="G18" s="235">
        <v>46</v>
      </c>
      <c r="H18" s="236">
        <v>88</v>
      </c>
      <c r="I18" s="237">
        <v>15</v>
      </c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</row>
    <row r="19" spans="1:46" x14ac:dyDescent="0.25">
      <c r="A19" s="229" t="s">
        <v>233</v>
      </c>
      <c r="B19" s="230">
        <v>519</v>
      </c>
      <c r="C19" s="231">
        <v>136</v>
      </c>
      <c r="D19" s="232">
        <v>317</v>
      </c>
      <c r="E19" s="238">
        <v>84</v>
      </c>
      <c r="F19" s="234">
        <v>277</v>
      </c>
      <c r="G19" s="235">
        <v>120</v>
      </c>
      <c r="H19" s="236">
        <v>75</v>
      </c>
      <c r="I19" s="237">
        <v>23</v>
      </c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</row>
    <row r="20" spans="1:46" x14ac:dyDescent="0.25">
      <c r="A20" s="229" t="s">
        <v>234</v>
      </c>
      <c r="B20" s="230">
        <v>6824</v>
      </c>
      <c r="C20" s="231">
        <v>2466</v>
      </c>
      <c r="D20" s="232">
        <v>13627</v>
      </c>
      <c r="E20" s="238">
        <v>715</v>
      </c>
      <c r="F20" s="234">
        <v>7533</v>
      </c>
      <c r="G20" s="235">
        <v>1907</v>
      </c>
      <c r="H20" s="236">
        <v>3888</v>
      </c>
      <c r="I20" s="237">
        <v>352</v>
      </c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</row>
    <row r="21" spans="1:46" x14ac:dyDescent="0.25">
      <c r="A21" s="229" t="s">
        <v>235</v>
      </c>
      <c r="B21" s="230">
        <v>3671</v>
      </c>
      <c r="C21" s="231">
        <v>1809</v>
      </c>
      <c r="D21" s="232">
        <v>2369</v>
      </c>
      <c r="E21" s="238">
        <v>783</v>
      </c>
      <c r="F21" s="234">
        <v>8689</v>
      </c>
      <c r="G21" s="235">
        <v>2884</v>
      </c>
      <c r="H21" s="236">
        <v>626</v>
      </c>
      <c r="I21" s="237">
        <v>329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</row>
    <row r="22" spans="1:46" x14ac:dyDescent="0.25">
      <c r="A22" s="229" t="s">
        <v>236</v>
      </c>
      <c r="B22" s="230">
        <v>814</v>
      </c>
      <c r="C22" s="231">
        <v>216</v>
      </c>
      <c r="D22" s="232">
        <v>671</v>
      </c>
      <c r="E22" s="238">
        <v>199</v>
      </c>
      <c r="F22" s="234">
        <v>320</v>
      </c>
      <c r="G22" s="235">
        <v>121</v>
      </c>
      <c r="H22" s="236">
        <v>244</v>
      </c>
      <c r="I22" s="237">
        <v>76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</row>
    <row r="23" spans="1:46" x14ac:dyDescent="0.25">
      <c r="A23" s="229" t="s">
        <v>237</v>
      </c>
      <c r="B23" s="230">
        <v>25525</v>
      </c>
      <c r="C23" s="231">
        <v>4791</v>
      </c>
      <c r="D23" s="232">
        <v>5994</v>
      </c>
      <c r="E23" s="238">
        <v>875</v>
      </c>
      <c r="F23" s="234">
        <v>20136</v>
      </c>
      <c r="G23" s="235">
        <v>4953</v>
      </c>
      <c r="H23" s="236">
        <v>1151</v>
      </c>
      <c r="I23" s="237">
        <v>297</v>
      </c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</row>
    <row r="24" spans="1:46" x14ac:dyDescent="0.25">
      <c r="A24" s="229" t="s">
        <v>238</v>
      </c>
      <c r="B24" s="230">
        <v>3166</v>
      </c>
      <c r="C24" s="231">
        <v>572</v>
      </c>
      <c r="D24" s="232">
        <v>3480</v>
      </c>
      <c r="E24" s="238">
        <v>459</v>
      </c>
      <c r="F24" s="234">
        <v>1684</v>
      </c>
      <c r="G24" s="235">
        <v>407</v>
      </c>
      <c r="H24" s="236">
        <v>1314</v>
      </c>
      <c r="I24" s="237">
        <v>100</v>
      </c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</row>
    <row r="25" spans="1:46" x14ac:dyDescent="0.25">
      <c r="A25" s="229" t="s">
        <v>239</v>
      </c>
      <c r="B25" s="230">
        <v>248</v>
      </c>
      <c r="C25" s="231">
        <v>45</v>
      </c>
      <c r="D25" s="232">
        <v>165</v>
      </c>
      <c r="E25" s="238">
        <v>30</v>
      </c>
      <c r="F25" s="234">
        <v>138</v>
      </c>
      <c r="G25" s="235">
        <v>42</v>
      </c>
      <c r="H25" s="236">
        <v>26</v>
      </c>
      <c r="I25" s="237">
        <v>12</v>
      </c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</row>
    <row r="26" spans="1:46" x14ac:dyDescent="0.25">
      <c r="A26" s="229" t="s">
        <v>240</v>
      </c>
      <c r="B26" s="230">
        <v>1391</v>
      </c>
      <c r="C26" s="231">
        <v>288</v>
      </c>
      <c r="D26" s="232">
        <v>3319</v>
      </c>
      <c r="E26" s="238">
        <v>607</v>
      </c>
      <c r="F26" s="234">
        <v>1109</v>
      </c>
      <c r="G26" s="235">
        <v>248</v>
      </c>
      <c r="H26" s="236">
        <v>1071</v>
      </c>
      <c r="I26" s="237">
        <v>111</v>
      </c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</row>
    <row r="27" spans="1:46" x14ac:dyDescent="0.25">
      <c r="A27" s="229" t="s">
        <v>241</v>
      </c>
      <c r="B27" s="230">
        <v>870</v>
      </c>
      <c r="C27" s="231">
        <v>513</v>
      </c>
      <c r="D27" s="232">
        <v>350</v>
      </c>
      <c r="E27" s="238">
        <v>123</v>
      </c>
      <c r="F27" s="234">
        <v>2630</v>
      </c>
      <c r="G27" s="235">
        <v>724</v>
      </c>
      <c r="H27" s="236">
        <v>85</v>
      </c>
      <c r="I27" s="237">
        <v>417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</row>
    <row r="28" spans="1:46" x14ac:dyDescent="0.25">
      <c r="A28" s="229" t="s">
        <v>242</v>
      </c>
      <c r="B28" s="230">
        <v>69698</v>
      </c>
      <c r="C28" s="231">
        <v>9468</v>
      </c>
      <c r="D28" s="232">
        <v>3881</v>
      </c>
      <c r="E28" s="238">
        <v>299</v>
      </c>
      <c r="F28" s="234">
        <v>32770</v>
      </c>
      <c r="G28" s="235">
        <v>7194</v>
      </c>
      <c r="H28" s="236">
        <v>736</v>
      </c>
      <c r="I28" s="237">
        <v>247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</row>
    <row r="29" spans="1:46" x14ac:dyDescent="0.25">
      <c r="A29" s="229" t="s">
        <v>243</v>
      </c>
      <c r="B29" s="230">
        <v>525</v>
      </c>
      <c r="C29" s="231">
        <v>98</v>
      </c>
      <c r="D29" s="232">
        <v>163</v>
      </c>
      <c r="E29" s="238">
        <v>24</v>
      </c>
      <c r="F29" s="234">
        <v>375</v>
      </c>
      <c r="G29" s="235">
        <v>59</v>
      </c>
      <c r="H29" s="236">
        <v>60</v>
      </c>
      <c r="I29" s="237">
        <v>19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</row>
    <row r="30" spans="1:46" x14ac:dyDescent="0.25">
      <c r="A30" s="229" t="s">
        <v>244</v>
      </c>
      <c r="B30" s="230">
        <v>1777</v>
      </c>
      <c r="C30" s="231">
        <v>349</v>
      </c>
      <c r="D30" s="232">
        <v>145</v>
      </c>
      <c r="E30" s="238">
        <v>79</v>
      </c>
      <c r="F30" s="234">
        <v>888</v>
      </c>
      <c r="G30" s="235">
        <v>347</v>
      </c>
      <c r="H30" s="236">
        <v>71</v>
      </c>
      <c r="I30" s="237">
        <v>43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</row>
    <row r="31" spans="1:46" x14ac:dyDescent="0.25">
      <c r="A31" s="229" t="s">
        <v>245</v>
      </c>
      <c r="B31" s="230">
        <v>236</v>
      </c>
      <c r="C31" s="231">
        <v>60</v>
      </c>
      <c r="D31" s="232">
        <v>117</v>
      </c>
      <c r="E31" s="238">
        <v>25</v>
      </c>
      <c r="F31" s="234">
        <v>156</v>
      </c>
      <c r="G31" s="235">
        <v>44</v>
      </c>
      <c r="H31" s="236">
        <v>20</v>
      </c>
      <c r="I31" s="237">
        <v>31</v>
      </c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</row>
    <row r="32" spans="1:46" x14ac:dyDescent="0.25">
      <c r="A32" s="229" t="s">
        <v>246</v>
      </c>
      <c r="B32" s="230">
        <v>1201</v>
      </c>
      <c r="C32" s="231">
        <v>185</v>
      </c>
      <c r="D32" s="232">
        <v>941</v>
      </c>
      <c r="E32" s="238">
        <v>42</v>
      </c>
      <c r="F32" s="234">
        <v>650</v>
      </c>
      <c r="G32" s="235">
        <v>163</v>
      </c>
      <c r="H32" s="236">
        <v>395</v>
      </c>
      <c r="I32" s="237">
        <v>10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</row>
    <row r="33" spans="1:46" x14ac:dyDescent="0.25">
      <c r="A33" s="229" t="s">
        <v>247</v>
      </c>
      <c r="B33" s="230">
        <v>779</v>
      </c>
      <c r="C33" s="231">
        <v>188</v>
      </c>
      <c r="D33" s="232">
        <v>1437</v>
      </c>
      <c r="E33" s="238">
        <v>355</v>
      </c>
      <c r="F33" s="234">
        <v>672</v>
      </c>
      <c r="G33" s="235">
        <v>134</v>
      </c>
      <c r="H33" s="236">
        <v>300</v>
      </c>
      <c r="I33" s="237">
        <v>75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</row>
    <row r="34" spans="1:46" x14ac:dyDescent="0.25">
      <c r="A34" s="229" t="s">
        <v>248</v>
      </c>
      <c r="B34" s="230">
        <v>7826</v>
      </c>
      <c r="C34" s="231">
        <v>2619</v>
      </c>
      <c r="D34" s="232">
        <v>3702</v>
      </c>
      <c r="E34" s="238">
        <v>260</v>
      </c>
      <c r="F34" s="234">
        <v>16068</v>
      </c>
      <c r="G34" s="235">
        <v>3566</v>
      </c>
      <c r="H34" s="236">
        <v>735</v>
      </c>
      <c r="I34" s="237">
        <v>271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</row>
    <row r="35" spans="1:46" x14ac:dyDescent="0.25">
      <c r="A35" s="229" t="s">
        <v>249</v>
      </c>
      <c r="B35" s="230">
        <v>900</v>
      </c>
      <c r="C35" s="231">
        <v>170</v>
      </c>
      <c r="D35" s="232">
        <v>749</v>
      </c>
      <c r="E35" s="238">
        <v>32</v>
      </c>
      <c r="F35" s="234">
        <v>712</v>
      </c>
      <c r="G35" s="235">
        <v>165</v>
      </c>
      <c r="H35" s="236">
        <v>176</v>
      </c>
      <c r="I35" s="237">
        <v>26</v>
      </c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</row>
    <row r="36" spans="1:46" x14ac:dyDescent="0.25">
      <c r="A36" s="229" t="s">
        <v>250</v>
      </c>
      <c r="B36" s="230">
        <v>12929</v>
      </c>
      <c r="C36" s="231">
        <v>1702</v>
      </c>
      <c r="D36" s="232">
        <v>11424</v>
      </c>
      <c r="E36" s="238">
        <v>888</v>
      </c>
      <c r="F36" s="234">
        <v>10672</v>
      </c>
      <c r="G36" s="235">
        <v>1334</v>
      </c>
      <c r="H36" s="236">
        <v>4922</v>
      </c>
      <c r="I36" s="237">
        <v>346</v>
      </c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</row>
    <row r="37" spans="1:46" x14ac:dyDescent="0.25">
      <c r="A37" s="229" t="s">
        <v>251</v>
      </c>
      <c r="B37" s="230">
        <v>549</v>
      </c>
      <c r="C37" s="231">
        <v>118</v>
      </c>
      <c r="D37" s="232">
        <v>143</v>
      </c>
      <c r="E37" s="238">
        <v>8</v>
      </c>
      <c r="F37" s="234">
        <v>274</v>
      </c>
      <c r="G37" s="235">
        <v>106</v>
      </c>
      <c r="H37" s="236">
        <v>22</v>
      </c>
      <c r="I37" s="237">
        <v>0</v>
      </c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</row>
    <row r="38" spans="1:46" x14ac:dyDescent="0.25">
      <c r="A38" s="229" t="s">
        <v>252</v>
      </c>
      <c r="B38" s="230">
        <v>166</v>
      </c>
      <c r="C38" s="231">
        <v>28</v>
      </c>
      <c r="D38" s="232">
        <v>16</v>
      </c>
      <c r="E38" s="238">
        <v>3</v>
      </c>
      <c r="F38" s="234">
        <v>122</v>
      </c>
      <c r="G38" s="235">
        <v>17</v>
      </c>
      <c r="H38" s="236">
        <v>14</v>
      </c>
      <c r="I38" s="237">
        <v>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</row>
    <row r="39" spans="1:46" x14ac:dyDescent="0.25">
      <c r="A39" s="229" t="s">
        <v>253</v>
      </c>
      <c r="B39" s="230">
        <v>1457</v>
      </c>
      <c r="C39" s="231">
        <v>656</v>
      </c>
      <c r="D39" s="232">
        <v>3161</v>
      </c>
      <c r="E39" s="238">
        <v>242</v>
      </c>
      <c r="F39" s="234">
        <v>1104</v>
      </c>
      <c r="G39" s="235">
        <v>595</v>
      </c>
      <c r="H39" s="236">
        <v>4358</v>
      </c>
      <c r="I39" s="237">
        <v>125</v>
      </c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</row>
    <row r="40" spans="1:46" x14ac:dyDescent="0.25">
      <c r="A40" s="229" t="s">
        <v>254</v>
      </c>
      <c r="B40" s="230">
        <v>871</v>
      </c>
      <c r="C40" s="231">
        <v>247</v>
      </c>
      <c r="D40" s="232">
        <v>493</v>
      </c>
      <c r="E40" s="238">
        <v>128</v>
      </c>
      <c r="F40" s="234">
        <v>542</v>
      </c>
      <c r="G40" s="235">
        <v>203</v>
      </c>
      <c r="H40" s="236">
        <v>151</v>
      </c>
      <c r="I40" s="237">
        <v>39</v>
      </c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</row>
    <row r="41" spans="1:46" x14ac:dyDescent="0.25">
      <c r="A41" s="229" t="s">
        <v>255</v>
      </c>
      <c r="B41" s="230">
        <v>9097</v>
      </c>
      <c r="C41" s="231">
        <v>1434</v>
      </c>
      <c r="D41" s="232">
        <v>7372</v>
      </c>
      <c r="E41" s="238">
        <v>494</v>
      </c>
      <c r="F41" s="234">
        <v>5868</v>
      </c>
      <c r="G41" s="235">
        <v>977</v>
      </c>
      <c r="H41" s="236">
        <v>2574</v>
      </c>
      <c r="I41" s="237">
        <v>206</v>
      </c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</row>
    <row r="42" spans="1:46" x14ac:dyDescent="0.25">
      <c r="A42" s="229" t="s">
        <v>256</v>
      </c>
      <c r="B42" s="230">
        <v>123398</v>
      </c>
      <c r="C42" s="231">
        <v>19246</v>
      </c>
      <c r="D42" s="232">
        <v>4982</v>
      </c>
      <c r="E42" s="238">
        <v>694</v>
      </c>
      <c r="F42" s="234">
        <v>88874</v>
      </c>
      <c r="G42" s="235">
        <v>14067</v>
      </c>
      <c r="H42" s="236">
        <v>2251</v>
      </c>
      <c r="I42" s="237">
        <v>390</v>
      </c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</row>
    <row r="43" spans="1:46" x14ac:dyDescent="0.25">
      <c r="A43" s="229" t="s">
        <v>257</v>
      </c>
      <c r="B43" s="230">
        <v>244</v>
      </c>
      <c r="C43" s="231">
        <v>43</v>
      </c>
      <c r="D43" s="232">
        <v>84</v>
      </c>
      <c r="E43" s="238">
        <v>27</v>
      </c>
      <c r="F43" s="234">
        <v>96</v>
      </c>
      <c r="G43" s="235">
        <v>31</v>
      </c>
      <c r="H43" s="236">
        <v>6</v>
      </c>
      <c r="I43" s="237">
        <v>9</v>
      </c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</row>
    <row r="44" spans="1:46" x14ac:dyDescent="0.25">
      <c r="A44" s="229" t="s">
        <v>258</v>
      </c>
      <c r="B44" s="230">
        <v>1423</v>
      </c>
      <c r="C44" s="231">
        <v>435</v>
      </c>
      <c r="D44" s="232">
        <v>1115</v>
      </c>
      <c r="E44" s="238">
        <v>155</v>
      </c>
      <c r="F44" s="234">
        <v>503</v>
      </c>
      <c r="G44" s="235">
        <v>1210</v>
      </c>
      <c r="H44" s="236">
        <v>251</v>
      </c>
      <c r="I44" s="237">
        <v>178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</row>
    <row r="45" spans="1:46" x14ac:dyDescent="0.25">
      <c r="A45" s="229" t="s">
        <v>259</v>
      </c>
      <c r="B45" s="230">
        <v>1104</v>
      </c>
      <c r="C45" s="231">
        <v>264</v>
      </c>
      <c r="D45" s="232">
        <v>999</v>
      </c>
      <c r="E45" s="238">
        <v>49</v>
      </c>
      <c r="F45" s="234">
        <v>511</v>
      </c>
      <c r="G45" s="235">
        <v>185</v>
      </c>
      <c r="H45" s="236">
        <v>408</v>
      </c>
      <c r="I45" s="237">
        <v>13</v>
      </c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</row>
    <row r="46" spans="1:46" x14ac:dyDescent="0.25">
      <c r="A46" s="229" t="s">
        <v>260</v>
      </c>
      <c r="B46" s="230">
        <v>671</v>
      </c>
      <c r="C46" s="231">
        <v>212</v>
      </c>
      <c r="D46" s="232">
        <v>872</v>
      </c>
      <c r="E46" s="238">
        <v>90</v>
      </c>
      <c r="F46" s="234">
        <v>601</v>
      </c>
      <c r="G46" s="235">
        <v>181</v>
      </c>
      <c r="H46" s="236">
        <v>344</v>
      </c>
      <c r="I46" s="237">
        <v>35</v>
      </c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</row>
    <row r="47" spans="1:46" x14ac:dyDescent="0.25">
      <c r="A47" s="229" t="s">
        <v>261</v>
      </c>
      <c r="B47" s="230">
        <v>4789</v>
      </c>
      <c r="C47" s="231">
        <v>841</v>
      </c>
      <c r="D47" s="232">
        <v>1534</v>
      </c>
      <c r="E47" s="238">
        <v>182</v>
      </c>
      <c r="F47" s="234">
        <v>3480</v>
      </c>
      <c r="G47" s="235">
        <v>651</v>
      </c>
      <c r="H47" s="236">
        <v>448</v>
      </c>
      <c r="I47" s="237">
        <v>54</v>
      </c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</row>
    <row r="48" spans="1:46" x14ac:dyDescent="0.25">
      <c r="A48" s="229" t="s">
        <v>262</v>
      </c>
      <c r="B48" s="230">
        <v>2382</v>
      </c>
      <c r="C48" s="231">
        <v>775</v>
      </c>
      <c r="D48" s="232">
        <v>2276</v>
      </c>
      <c r="E48" s="238">
        <v>675</v>
      </c>
      <c r="F48" s="234">
        <v>1796</v>
      </c>
      <c r="G48" s="235">
        <v>951</v>
      </c>
      <c r="H48" s="236">
        <v>379</v>
      </c>
      <c r="I48" s="237">
        <v>86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</row>
    <row r="49" spans="1:46" x14ac:dyDescent="0.25">
      <c r="A49" s="229" t="s">
        <v>263</v>
      </c>
      <c r="B49" s="230">
        <v>40580</v>
      </c>
      <c r="C49" s="231">
        <v>4217</v>
      </c>
      <c r="D49" s="232">
        <v>161</v>
      </c>
      <c r="E49" s="238">
        <v>91</v>
      </c>
      <c r="F49" s="234">
        <v>18156</v>
      </c>
      <c r="G49" s="235">
        <v>3293</v>
      </c>
      <c r="H49" s="236">
        <v>78</v>
      </c>
      <c r="I49" s="237">
        <v>74</v>
      </c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</row>
    <row r="50" spans="1:46" x14ac:dyDescent="0.25">
      <c r="A50" s="229" t="s">
        <v>264</v>
      </c>
      <c r="B50" s="230">
        <v>9903</v>
      </c>
      <c r="C50" s="231">
        <v>1283</v>
      </c>
      <c r="D50" s="232">
        <v>140</v>
      </c>
      <c r="E50" s="238">
        <v>21</v>
      </c>
      <c r="F50" s="234">
        <v>4908</v>
      </c>
      <c r="G50" s="235">
        <v>1055</v>
      </c>
      <c r="H50" s="236">
        <v>49</v>
      </c>
      <c r="I50" s="237">
        <v>43</v>
      </c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</row>
    <row r="51" spans="1:46" x14ac:dyDescent="0.25">
      <c r="A51" s="229" t="s">
        <v>265</v>
      </c>
      <c r="B51" s="230">
        <v>25924</v>
      </c>
      <c r="C51" s="231">
        <v>4306</v>
      </c>
      <c r="D51" s="232">
        <v>2328</v>
      </c>
      <c r="E51" s="238">
        <v>359</v>
      </c>
      <c r="F51" s="234">
        <v>21053</v>
      </c>
      <c r="G51" s="235">
        <v>3591</v>
      </c>
      <c r="H51" s="236">
        <v>756</v>
      </c>
      <c r="I51" s="237">
        <v>199</v>
      </c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</row>
    <row r="52" spans="1:46" x14ac:dyDescent="0.25">
      <c r="A52" s="229" t="s">
        <v>266</v>
      </c>
      <c r="B52" s="230">
        <v>4577</v>
      </c>
      <c r="C52" s="231">
        <v>666</v>
      </c>
      <c r="D52" s="232">
        <v>1225</v>
      </c>
      <c r="E52" s="238">
        <v>325</v>
      </c>
      <c r="F52" s="234">
        <v>2792</v>
      </c>
      <c r="G52" s="235">
        <v>715</v>
      </c>
      <c r="H52" s="236">
        <v>322</v>
      </c>
      <c r="I52" s="237">
        <v>122</v>
      </c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</row>
    <row r="53" spans="1:46" x14ac:dyDescent="0.25">
      <c r="A53" s="229" t="s">
        <v>267</v>
      </c>
      <c r="B53" s="230">
        <v>477</v>
      </c>
      <c r="C53" s="231">
        <v>85</v>
      </c>
      <c r="D53" s="232">
        <v>641</v>
      </c>
      <c r="E53" s="238">
        <v>46</v>
      </c>
      <c r="F53" s="234">
        <v>266</v>
      </c>
      <c r="G53" s="235">
        <v>57</v>
      </c>
      <c r="H53" s="236">
        <v>132</v>
      </c>
      <c r="I53" s="237">
        <v>7</v>
      </c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</row>
    <row r="54" spans="1:46" ht="15.75" thickBot="1" x14ac:dyDescent="0.3">
      <c r="A54" s="229" t="s">
        <v>268</v>
      </c>
      <c r="B54" s="230">
        <v>765</v>
      </c>
      <c r="C54" s="231">
        <v>123</v>
      </c>
      <c r="D54" s="232">
        <v>468</v>
      </c>
      <c r="E54" s="239">
        <v>34</v>
      </c>
      <c r="F54" s="234">
        <v>610</v>
      </c>
      <c r="G54" s="235">
        <v>85</v>
      </c>
      <c r="H54" s="236">
        <v>106</v>
      </c>
      <c r="I54" s="237">
        <v>11</v>
      </c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</row>
    <row r="55" spans="1:46" ht="15.75" thickBot="1" x14ac:dyDescent="0.3">
      <c r="A55" s="240" t="s">
        <v>269</v>
      </c>
      <c r="B55" s="241">
        <f>SUM(B4:B54)</f>
        <v>427511</v>
      </c>
      <c r="C55" s="242">
        <f>SUM(C4:C54)</f>
        <v>73242</v>
      </c>
      <c r="D55" s="243">
        <f>SUM(D4:D54)</f>
        <v>123116</v>
      </c>
      <c r="E55" s="244">
        <f>SUM(E4:E54)</f>
        <v>13726</v>
      </c>
      <c r="F55" s="245">
        <f>SUM(F4:F54)</f>
        <v>317878</v>
      </c>
      <c r="G55" s="246">
        <f t="shared" ref="G55:I55" si="0">SUM(G4:G54)</f>
        <v>63980</v>
      </c>
      <c r="H55" s="247">
        <f t="shared" si="0"/>
        <v>50062</v>
      </c>
      <c r="I55" s="248">
        <f t="shared" si="0"/>
        <v>6291</v>
      </c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</row>
    <row r="56" spans="1:46" ht="16.5" x14ac:dyDescent="0.3">
      <c r="A56" s="249"/>
      <c r="B56" s="249"/>
      <c r="C56" s="249"/>
      <c r="D56" s="249"/>
      <c r="E56" s="249"/>
      <c r="F56" s="249"/>
      <c r="G56" s="249"/>
      <c r="H56" s="249"/>
      <c r="I56" s="249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</row>
    <row r="57" spans="1:46" ht="16.5" x14ac:dyDescent="0.3">
      <c r="A57" s="249"/>
      <c r="B57" s="249"/>
      <c r="C57" s="249"/>
      <c r="D57" s="249"/>
      <c r="E57" s="249"/>
      <c r="F57" s="249"/>
      <c r="G57" s="249"/>
      <c r="H57" s="249"/>
      <c r="I57" s="249" t="s">
        <v>132</v>
      </c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46" ht="16.5" x14ac:dyDescent="0.3">
      <c r="A58" s="249"/>
      <c r="B58" s="249"/>
      <c r="C58" s="249"/>
      <c r="D58" s="249"/>
      <c r="E58" s="249"/>
      <c r="F58" s="249"/>
      <c r="G58" s="249"/>
      <c r="H58" s="249"/>
      <c r="I58" s="250" t="s">
        <v>132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</row>
    <row r="59" spans="1:46" ht="16.5" x14ac:dyDescent="0.3">
      <c r="A59" s="249"/>
      <c r="B59" s="249"/>
      <c r="C59" s="249"/>
      <c r="D59" s="249"/>
      <c r="E59" s="249"/>
      <c r="F59" s="249"/>
      <c r="G59" s="249"/>
      <c r="H59" s="249"/>
      <c r="I59" s="249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</row>
    <row r="60" spans="1:46" ht="16.5" x14ac:dyDescent="0.3">
      <c r="A60" s="249"/>
      <c r="B60" s="249"/>
      <c r="C60" s="249"/>
      <c r="D60" s="249"/>
      <c r="E60" s="249"/>
      <c r="F60" s="249"/>
      <c r="G60" s="249"/>
      <c r="H60" s="249"/>
      <c r="I60" s="249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</row>
    <row r="61" spans="1:46" ht="16.5" x14ac:dyDescent="0.3">
      <c r="A61" s="249"/>
      <c r="B61" s="249"/>
      <c r="C61" s="249"/>
      <c r="D61" s="249"/>
      <c r="E61" s="249"/>
      <c r="F61" s="249"/>
      <c r="G61" s="249"/>
      <c r="H61" s="249"/>
      <c r="I61" s="249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</row>
    <row r="62" spans="1:46" ht="16.5" x14ac:dyDescent="0.3">
      <c r="A62" s="249"/>
      <c r="B62" s="249"/>
      <c r="C62" s="249"/>
      <c r="D62" s="249"/>
      <c r="E62" s="249"/>
      <c r="F62" s="249"/>
      <c r="G62" s="249"/>
      <c r="H62" s="249"/>
      <c r="I62" s="249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</row>
    <row r="63" spans="1:46" ht="16.5" x14ac:dyDescent="0.3">
      <c r="A63" s="249"/>
      <c r="B63" s="249"/>
      <c r="C63" s="249"/>
      <c r="D63" s="249"/>
      <c r="E63" s="249"/>
      <c r="F63" s="249"/>
      <c r="G63" s="249"/>
      <c r="H63" s="249"/>
      <c r="I63" s="249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</row>
    <row r="64" spans="1:46" ht="16.5" x14ac:dyDescent="0.3">
      <c r="A64" s="249"/>
      <c r="B64" s="249"/>
      <c r="C64" s="249"/>
      <c r="D64" s="249"/>
      <c r="E64" s="249"/>
      <c r="F64" s="249"/>
      <c r="G64" s="249"/>
      <c r="H64" s="249"/>
      <c r="I64" s="249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</row>
    <row r="65" spans="1:46" ht="16.5" x14ac:dyDescent="0.3">
      <c r="A65" s="249"/>
      <c r="B65" s="249"/>
      <c r="C65" s="249"/>
      <c r="D65" s="249"/>
      <c r="E65" s="249"/>
      <c r="F65" s="249"/>
      <c r="G65" s="249"/>
      <c r="H65" s="249"/>
      <c r="I65" s="249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</row>
    <row r="66" spans="1:46" ht="16.5" x14ac:dyDescent="0.3">
      <c r="A66" s="249"/>
      <c r="B66" s="249"/>
      <c r="C66" s="249"/>
      <c r="D66" s="249"/>
      <c r="E66" s="249"/>
      <c r="F66" s="249"/>
      <c r="G66" s="249"/>
      <c r="H66" s="249"/>
      <c r="I66" s="249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</row>
    <row r="67" spans="1:46" ht="16.5" x14ac:dyDescent="0.3">
      <c r="A67" s="249"/>
      <c r="B67" s="249"/>
      <c r="C67" s="249"/>
      <c r="D67" s="249"/>
      <c r="E67" s="249"/>
      <c r="F67" s="249"/>
      <c r="G67" s="249"/>
      <c r="H67" s="249"/>
      <c r="I67" s="249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</row>
    <row r="68" spans="1:46" ht="16.5" x14ac:dyDescent="0.3">
      <c r="A68" s="249"/>
      <c r="B68" s="249"/>
      <c r="C68" s="249"/>
      <c r="D68" s="249"/>
      <c r="E68" s="249"/>
      <c r="F68" s="249"/>
      <c r="G68" s="249"/>
      <c r="H68" s="249"/>
      <c r="I68" s="249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</row>
    <row r="69" spans="1:46" ht="16.5" x14ac:dyDescent="0.3">
      <c r="A69" s="249"/>
      <c r="B69" s="249"/>
      <c r="C69" s="249"/>
      <c r="D69" s="249"/>
      <c r="E69" s="249"/>
      <c r="F69" s="249"/>
      <c r="G69" s="249"/>
      <c r="H69" s="249"/>
      <c r="I69" s="249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</row>
    <row r="70" spans="1:46" ht="16.5" x14ac:dyDescent="0.3">
      <c r="A70" s="249"/>
      <c r="B70" s="249"/>
      <c r="C70" s="249"/>
      <c r="D70" s="249"/>
      <c r="E70" s="249"/>
      <c r="F70" s="249"/>
      <c r="G70" s="249"/>
      <c r="H70" s="249"/>
      <c r="I70" s="249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</row>
    <row r="71" spans="1:46" ht="16.5" x14ac:dyDescent="0.3">
      <c r="A71" s="249"/>
      <c r="B71" s="249"/>
      <c r="C71" s="249"/>
      <c r="D71" s="249"/>
      <c r="E71" s="249"/>
      <c r="F71" s="249"/>
      <c r="G71" s="249"/>
      <c r="H71" s="249"/>
      <c r="I71" s="249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</row>
    <row r="72" spans="1:46" ht="16.5" x14ac:dyDescent="0.3">
      <c r="A72" s="249"/>
      <c r="B72" s="249"/>
      <c r="C72" s="249"/>
      <c r="D72" s="249"/>
      <c r="E72" s="249"/>
      <c r="F72" s="249"/>
      <c r="G72" s="249"/>
      <c r="H72" s="249"/>
      <c r="I72" s="249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</row>
    <row r="73" spans="1:46" ht="16.5" x14ac:dyDescent="0.3">
      <c r="A73" s="249"/>
      <c r="B73" s="249"/>
      <c r="C73" s="249"/>
      <c r="D73" s="249"/>
      <c r="E73" s="249"/>
      <c r="F73" s="249"/>
      <c r="G73" s="249"/>
      <c r="H73" s="249"/>
      <c r="I73" s="249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</row>
    <row r="74" spans="1:46" ht="16.5" x14ac:dyDescent="0.3">
      <c r="A74" s="249"/>
      <c r="B74" s="249"/>
      <c r="C74" s="249"/>
      <c r="D74" s="249"/>
      <c r="E74" s="249"/>
      <c r="F74" s="249"/>
      <c r="G74" s="249"/>
      <c r="H74" s="249"/>
      <c r="I74" s="249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</row>
    <row r="75" spans="1:46" ht="16.5" x14ac:dyDescent="0.3">
      <c r="A75" s="249"/>
      <c r="B75" s="249"/>
      <c r="C75" s="249"/>
      <c r="D75" s="249"/>
      <c r="E75" s="249"/>
      <c r="F75" s="249"/>
      <c r="G75" s="249"/>
      <c r="H75" s="249"/>
      <c r="I75" s="249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</row>
    <row r="76" spans="1:46" ht="16.5" x14ac:dyDescent="0.3">
      <c r="A76" s="249"/>
      <c r="B76" s="249"/>
      <c r="C76" s="249"/>
      <c r="D76" s="249"/>
      <c r="E76" s="249"/>
      <c r="F76" s="249"/>
      <c r="G76" s="249"/>
      <c r="H76" s="249"/>
      <c r="I76" s="249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</row>
    <row r="77" spans="1:46" ht="16.5" x14ac:dyDescent="0.3">
      <c r="A77" s="249"/>
      <c r="B77" s="249"/>
      <c r="C77" s="249"/>
      <c r="D77" s="249"/>
      <c r="E77" s="249"/>
      <c r="F77" s="249"/>
      <c r="G77" s="249"/>
      <c r="H77" s="249"/>
      <c r="I77" s="249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</row>
    <row r="78" spans="1:46" ht="16.5" x14ac:dyDescent="0.3">
      <c r="A78" s="249"/>
      <c r="B78" s="249"/>
      <c r="C78" s="249"/>
      <c r="D78" s="249"/>
      <c r="E78" s="249"/>
      <c r="F78" s="249"/>
      <c r="G78" s="249"/>
      <c r="H78" s="249"/>
      <c r="I78" s="249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</row>
    <row r="79" spans="1:46" ht="16.5" x14ac:dyDescent="0.3">
      <c r="A79" s="249"/>
      <c r="B79" s="249"/>
      <c r="C79" s="249"/>
      <c r="D79" s="249"/>
      <c r="E79" s="249"/>
      <c r="F79" s="249"/>
      <c r="G79" s="249"/>
      <c r="H79" s="249"/>
      <c r="I79" s="249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</row>
    <row r="80" spans="1:46" ht="16.5" x14ac:dyDescent="0.3">
      <c r="A80" s="249"/>
      <c r="B80" s="249"/>
      <c r="C80" s="249"/>
      <c r="D80" s="249"/>
      <c r="E80" s="249"/>
      <c r="F80" s="249"/>
      <c r="G80" s="249"/>
      <c r="H80" s="249"/>
      <c r="I80" s="249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</row>
    <row r="81" spans="1:46" ht="16.5" x14ac:dyDescent="0.3">
      <c r="A81" s="249"/>
      <c r="B81" s="249"/>
      <c r="C81" s="249"/>
      <c r="D81" s="249"/>
      <c r="E81" s="249"/>
      <c r="F81" s="249"/>
      <c r="G81" s="249"/>
      <c r="H81" s="249"/>
      <c r="I81" s="249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</row>
    <row r="82" spans="1:46" ht="16.5" x14ac:dyDescent="0.3">
      <c r="A82" s="249"/>
      <c r="B82" s="249"/>
      <c r="C82" s="249"/>
      <c r="D82" s="249"/>
      <c r="E82" s="249"/>
      <c r="F82" s="249"/>
      <c r="G82" s="249"/>
      <c r="H82" s="249"/>
      <c r="I82" s="249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</row>
    <row r="83" spans="1:46" ht="16.5" x14ac:dyDescent="0.3">
      <c r="A83" s="249"/>
      <c r="B83" s="249"/>
      <c r="C83" s="249"/>
      <c r="D83" s="249"/>
      <c r="E83" s="249"/>
      <c r="F83" s="249"/>
      <c r="G83" s="249"/>
      <c r="H83" s="249"/>
      <c r="I83" s="249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</row>
    <row r="84" spans="1:46" ht="16.5" x14ac:dyDescent="0.3">
      <c r="A84" s="249"/>
      <c r="B84" s="249"/>
      <c r="C84" s="249"/>
      <c r="D84" s="249"/>
      <c r="E84" s="249"/>
      <c r="F84" s="249"/>
      <c r="G84" s="249"/>
      <c r="H84" s="249"/>
      <c r="I84" s="249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</row>
    <row r="85" spans="1:46" ht="16.5" x14ac:dyDescent="0.3">
      <c r="A85" s="249"/>
      <c r="B85" s="249"/>
      <c r="C85" s="249"/>
      <c r="D85" s="249"/>
      <c r="E85" s="249"/>
      <c r="F85" s="249"/>
      <c r="G85" s="249"/>
      <c r="H85" s="249"/>
      <c r="I85" s="249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</row>
    <row r="86" spans="1:46" ht="16.5" x14ac:dyDescent="0.3">
      <c r="A86" s="249"/>
      <c r="B86" s="249"/>
      <c r="C86" s="249"/>
      <c r="D86" s="249"/>
      <c r="E86" s="249"/>
      <c r="F86" s="249"/>
      <c r="G86" s="249"/>
      <c r="H86" s="249"/>
      <c r="I86" s="249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</row>
    <row r="87" spans="1:46" ht="16.5" x14ac:dyDescent="0.3">
      <c r="A87" s="249"/>
      <c r="B87" s="249"/>
      <c r="C87" s="249"/>
      <c r="D87" s="249"/>
      <c r="E87" s="249"/>
      <c r="F87" s="249"/>
      <c r="G87" s="249"/>
      <c r="H87" s="249"/>
      <c r="I87" s="249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</row>
    <row r="88" spans="1:46" ht="16.5" x14ac:dyDescent="0.3">
      <c r="A88" s="249"/>
      <c r="B88" s="249"/>
      <c r="C88" s="249"/>
      <c r="D88" s="249"/>
      <c r="E88" s="249"/>
      <c r="F88" s="249"/>
      <c r="G88" s="249"/>
      <c r="H88" s="249"/>
      <c r="I88" s="249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</row>
    <row r="89" spans="1:46" ht="16.5" x14ac:dyDescent="0.3">
      <c r="A89" s="249"/>
      <c r="B89" s="249"/>
      <c r="C89" s="249"/>
      <c r="D89" s="249"/>
      <c r="E89" s="249"/>
      <c r="F89" s="249"/>
      <c r="G89" s="249"/>
      <c r="H89" s="249"/>
      <c r="I89" s="249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</row>
    <row r="90" spans="1:46" ht="16.5" x14ac:dyDescent="0.3">
      <c r="A90" s="249"/>
      <c r="B90" s="249"/>
      <c r="C90" s="249"/>
      <c r="D90" s="249"/>
      <c r="E90" s="249"/>
      <c r="F90" s="249"/>
      <c r="G90" s="249"/>
      <c r="H90" s="249"/>
      <c r="I90" s="249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</row>
    <row r="91" spans="1:46" ht="16.5" x14ac:dyDescent="0.3">
      <c r="A91" s="249"/>
      <c r="B91" s="249"/>
      <c r="C91" s="249"/>
      <c r="D91" s="249"/>
      <c r="E91" s="249"/>
      <c r="F91" s="249"/>
      <c r="G91" s="249"/>
      <c r="H91" s="249"/>
      <c r="I91" s="249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</row>
    <row r="92" spans="1:46" ht="16.5" x14ac:dyDescent="0.3">
      <c r="A92" s="249"/>
      <c r="B92" s="249"/>
      <c r="C92" s="249"/>
      <c r="D92" s="249"/>
      <c r="E92" s="249"/>
      <c r="F92" s="249"/>
      <c r="G92" s="249"/>
      <c r="H92" s="249"/>
      <c r="I92" s="249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</row>
    <row r="93" spans="1:46" ht="16.5" x14ac:dyDescent="0.3">
      <c r="A93" s="249"/>
      <c r="B93" s="249"/>
      <c r="C93" s="249"/>
      <c r="D93" s="249"/>
      <c r="E93" s="249"/>
      <c r="F93" s="249"/>
      <c r="G93" s="249"/>
      <c r="H93" s="249"/>
      <c r="I93" s="249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</row>
    <row r="94" spans="1:46" ht="16.5" x14ac:dyDescent="0.3">
      <c r="A94" s="249"/>
      <c r="B94" s="249"/>
      <c r="C94" s="249"/>
      <c r="D94" s="249"/>
      <c r="E94" s="249"/>
      <c r="F94" s="249"/>
      <c r="G94" s="249"/>
      <c r="H94" s="249"/>
      <c r="I94" s="249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</row>
    <row r="95" spans="1:46" ht="16.5" x14ac:dyDescent="0.3">
      <c r="A95" s="249"/>
      <c r="B95" s="249"/>
      <c r="C95" s="249"/>
      <c r="D95" s="249"/>
      <c r="E95" s="249"/>
      <c r="F95" s="249"/>
      <c r="G95" s="249"/>
      <c r="H95" s="249"/>
      <c r="I95" s="249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</row>
    <row r="96" spans="1:46" ht="16.5" x14ac:dyDescent="0.3">
      <c r="A96" s="249"/>
      <c r="B96" s="249"/>
      <c r="C96" s="249"/>
      <c r="D96" s="249"/>
      <c r="E96" s="249"/>
      <c r="F96" s="249"/>
      <c r="G96" s="249"/>
      <c r="H96" s="249"/>
      <c r="I96" s="249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</row>
    <row r="97" spans="1:46" ht="16.5" x14ac:dyDescent="0.3">
      <c r="A97" s="249"/>
      <c r="B97" s="249"/>
      <c r="C97" s="249"/>
      <c r="D97" s="249"/>
      <c r="E97" s="249"/>
      <c r="F97" s="249"/>
      <c r="G97" s="249"/>
      <c r="H97" s="249"/>
      <c r="I97" s="249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</row>
    <row r="98" spans="1:46" ht="16.5" x14ac:dyDescent="0.3">
      <c r="A98" s="249"/>
      <c r="B98" s="249"/>
      <c r="C98" s="249"/>
      <c r="D98" s="249"/>
      <c r="E98" s="249"/>
      <c r="F98" s="249"/>
      <c r="G98" s="249"/>
      <c r="H98" s="249"/>
      <c r="I98" s="249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</row>
    <row r="99" spans="1:46" ht="16.5" x14ac:dyDescent="0.3">
      <c r="A99" s="249"/>
      <c r="B99" s="249"/>
      <c r="C99" s="249"/>
      <c r="D99" s="249"/>
      <c r="E99" s="249"/>
      <c r="F99" s="249"/>
      <c r="G99" s="249"/>
      <c r="H99" s="249"/>
      <c r="I99" s="249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</row>
    <row r="100" spans="1:46" ht="16.5" x14ac:dyDescent="0.3">
      <c r="A100" s="249"/>
      <c r="B100" s="249"/>
      <c r="C100" s="249"/>
      <c r="D100" s="249"/>
      <c r="E100" s="249"/>
      <c r="F100" s="249"/>
      <c r="G100" s="249"/>
      <c r="H100" s="249"/>
      <c r="I100" s="249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</row>
    <row r="101" spans="1:46" ht="16.5" x14ac:dyDescent="0.3">
      <c r="A101" s="249"/>
      <c r="B101" s="249"/>
      <c r="C101" s="249"/>
      <c r="D101" s="249"/>
      <c r="E101" s="249"/>
      <c r="F101" s="249"/>
      <c r="G101" s="249"/>
      <c r="H101" s="249"/>
      <c r="I101" s="249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</row>
    <row r="102" spans="1:46" ht="16.5" x14ac:dyDescent="0.3">
      <c r="A102" s="249"/>
      <c r="B102" s="249"/>
      <c r="C102" s="249"/>
      <c r="D102" s="249"/>
      <c r="E102" s="249"/>
      <c r="F102" s="249"/>
      <c r="G102" s="249"/>
      <c r="H102" s="249"/>
      <c r="I102" s="249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</row>
    <row r="103" spans="1:46" ht="16.5" x14ac:dyDescent="0.3">
      <c r="A103" s="249"/>
      <c r="B103" s="249"/>
      <c r="C103" s="249"/>
      <c r="D103" s="249"/>
      <c r="E103" s="249"/>
      <c r="F103" s="249"/>
      <c r="G103" s="249"/>
      <c r="H103" s="249"/>
      <c r="I103" s="249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</row>
    <row r="104" spans="1:46" ht="16.5" x14ac:dyDescent="0.3">
      <c r="A104" s="249"/>
      <c r="B104" s="249"/>
      <c r="C104" s="249"/>
      <c r="D104" s="249"/>
      <c r="E104" s="249"/>
      <c r="F104" s="249"/>
      <c r="G104" s="249"/>
      <c r="H104" s="249"/>
      <c r="I104" s="249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</row>
    <row r="105" spans="1:46" ht="16.5" x14ac:dyDescent="0.3">
      <c r="A105" s="249"/>
      <c r="B105" s="249"/>
      <c r="C105" s="249"/>
      <c r="D105" s="249"/>
      <c r="E105" s="249"/>
      <c r="F105" s="249"/>
      <c r="G105" s="249"/>
      <c r="H105" s="249"/>
      <c r="I105" s="249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</row>
    <row r="106" spans="1:46" ht="16.5" x14ac:dyDescent="0.3">
      <c r="A106" s="249"/>
      <c r="B106" s="249"/>
      <c r="C106" s="249"/>
      <c r="D106" s="249"/>
      <c r="E106" s="249"/>
      <c r="F106" s="249"/>
      <c r="G106" s="249"/>
      <c r="H106" s="249"/>
      <c r="I106" s="249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</row>
    <row r="107" spans="1:46" ht="16.5" x14ac:dyDescent="0.3">
      <c r="A107" s="249"/>
      <c r="B107" s="249"/>
      <c r="C107" s="249"/>
      <c r="D107" s="249"/>
      <c r="E107" s="249"/>
      <c r="F107" s="249"/>
      <c r="G107" s="249"/>
      <c r="H107" s="249"/>
      <c r="I107" s="249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</row>
    <row r="108" spans="1:46" x14ac:dyDescent="0.2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</row>
    <row r="109" spans="1:46" x14ac:dyDescent="0.25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</row>
    <row r="110" spans="1:46" x14ac:dyDescent="0.25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</row>
    <row r="111" spans="1:46" x14ac:dyDescent="0.25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</row>
    <row r="112" spans="1:46" x14ac:dyDescent="0.25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</row>
    <row r="113" spans="1:46" x14ac:dyDescent="0.25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</row>
    <row r="114" spans="1:46" x14ac:dyDescent="0.25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</row>
    <row r="115" spans="1:46" x14ac:dyDescent="0.2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</row>
    <row r="116" spans="1:46" x14ac:dyDescent="0.25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</row>
    <row r="117" spans="1:46" x14ac:dyDescent="0.25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</row>
    <row r="118" spans="1:46" x14ac:dyDescent="0.25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</row>
    <row r="119" spans="1:46" x14ac:dyDescent="0.25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</row>
    <row r="120" spans="1:46" x14ac:dyDescent="0.25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</row>
    <row r="121" spans="1:46" x14ac:dyDescent="0.25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</row>
    <row r="122" spans="1:46" x14ac:dyDescent="0.25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</row>
    <row r="123" spans="1:46" x14ac:dyDescent="0.25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</row>
    <row r="124" spans="1:46" x14ac:dyDescent="0.25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</row>
    <row r="125" spans="1:46" x14ac:dyDescent="0.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</row>
    <row r="126" spans="1:46" x14ac:dyDescent="0.25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</row>
    <row r="127" spans="1:46" x14ac:dyDescent="0.25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</row>
    <row r="128" spans="1:46" x14ac:dyDescent="0.25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</row>
    <row r="129" spans="1:46" x14ac:dyDescent="0.25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</row>
    <row r="130" spans="1:46" x14ac:dyDescent="0.25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</row>
    <row r="131" spans="1:46" x14ac:dyDescent="0.25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</row>
    <row r="132" spans="1:46" x14ac:dyDescent="0.25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</row>
    <row r="133" spans="1:46" x14ac:dyDescent="0.25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</row>
    <row r="134" spans="1:46" x14ac:dyDescent="0.25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</row>
    <row r="135" spans="1:46" x14ac:dyDescent="0.2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</row>
    <row r="136" spans="1:46" x14ac:dyDescent="0.25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</row>
    <row r="137" spans="1:46" x14ac:dyDescent="0.25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</row>
    <row r="138" spans="1:46" x14ac:dyDescent="0.25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</row>
    <row r="139" spans="1:46" x14ac:dyDescent="0.25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</row>
    <row r="140" spans="1:46" x14ac:dyDescent="0.25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</row>
    <row r="141" spans="1:46" x14ac:dyDescent="0.25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</row>
    <row r="142" spans="1:46" x14ac:dyDescent="0.25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</row>
    <row r="143" spans="1:46" x14ac:dyDescent="0.25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</row>
    <row r="144" spans="1:46" x14ac:dyDescent="0.25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</row>
    <row r="145" spans="1:46" x14ac:dyDescent="0.2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</row>
    <row r="146" spans="1:46" x14ac:dyDescent="0.25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</row>
    <row r="147" spans="1:46" x14ac:dyDescent="0.25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</row>
    <row r="148" spans="1:46" x14ac:dyDescent="0.25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</row>
    <row r="149" spans="1:46" x14ac:dyDescent="0.25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</row>
    <row r="150" spans="1:46" x14ac:dyDescent="0.25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</row>
    <row r="151" spans="1:46" x14ac:dyDescent="0.25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</row>
    <row r="152" spans="1:46" x14ac:dyDescent="0.25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</row>
    <row r="153" spans="1:46" x14ac:dyDescent="0.25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</row>
    <row r="154" spans="1:46" x14ac:dyDescent="0.25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</row>
    <row r="155" spans="1:46" x14ac:dyDescent="0.2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</row>
    <row r="156" spans="1:46" x14ac:dyDescent="0.25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</row>
    <row r="157" spans="1:46" x14ac:dyDescent="0.25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</row>
    <row r="158" spans="1:46" x14ac:dyDescent="0.25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</row>
    <row r="159" spans="1:46" x14ac:dyDescent="0.25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</row>
    <row r="160" spans="1:46" x14ac:dyDescent="0.25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</row>
    <row r="161" spans="1:46" x14ac:dyDescent="0.25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</row>
    <row r="162" spans="1:46" x14ac:dyDescent="0.25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</row>
    <row r="163" spans="1:46" x14ac:dyDescent="0.25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</row>
    <row r="164" spans="1:46" x14ac:dyDescent="0.25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</row>
    <row r="165" spans="1:46" x14ac:dyDescent="0.2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</row>
    <row r="166" spans="1:46" x14ac:dyDescent="0.25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</row>
    <row r="167" spans="1:46" x14ac:dyDescent="0.25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</row>
    <row r="168" spans="1:46" x14ac:dyDescent="0.25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</row>
    <row r="169" spans="1:46" x14ac:dyDescent="0.25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</row>
    <row r="170" spans="1:46" x14ac:dyDescent="0.25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</row>
    <row r="171" spans="1:46" x14ac:dyDescent="0.25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</row>
    <row r="172" spans="1:46" x14ac:dyDescent="0.25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</row>
    <row r="173" spans="1:46" x14ac:dyDescent="0.25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</row>
    <row r="174" spans="1:46" x14ac:dyDescent="0.25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</row>
    <row r="175" spans="1:46" x14ac:dyDescent="0.2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</row>
    <row r="176" spans="1:46" x14ac:dyDescent="0.25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</row>
    <row r="177" spans="1:46" x14ac:dyDescent="0.25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</row>
    <row r="178" spans="1:46" x14ac:dyDescent="0.25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</row>
    <row r="179" spans="1:46" x14ac:dyDescent="0.25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</row>
    <row r="180" spans="1:46" x14ac:dyDescent="0.25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</row>
    <row r="181" spans="1:46" x14ac:dyDescent="0.25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</row>
    <row r="182" spans="1:46" x14ac:dyDescent="0.25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</row>
    <row r="183" spans="1:46" x14ac:dyDescent="0.25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</row>
    <row r="184" spans="1:46" x14ac:dyDescent="0.25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</row>
    <row r="185" spans="1:46" x14ac:dyDescent="0.2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</row>
    <row r="186" spans="1:46" x14ac:dyDescent="0.25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</row>
    <row r="187" spans="1:46" x14ac:dyDescent="0.25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</row>
    <row r="188" spans="1:46" x14ac:dyDescent="0.25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</row>
    <row r="189" spans="1:46" x14ac:dyDescent="0.25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</row>
    <row r="190" spans="1:46" x14ac:dyDescent="0.25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</row>
    <row r="191" spans="1:46" x14ac:dyDescent="0.25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</row>
    <row r="192" spans="1:46" x14ac:dyDescent="0.25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</row>
    <row r="193" spans="1:46" x14ac:dyDescent="0.25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</row>
    <row r="194" spans="1:46" x14ac:dyDescent="0.25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</row>
    <row r="195" spans="1:46" x14ac:dyDescent="0.2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</row>
    <row r="196" spans="1:46" x14ac:dyDescent="0.25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</row>
    <row r="197" spans="1:46" x14ac:dyDescent="0.25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</row>
    <row r="198" spans="1:46" x14ac:dyDescent="0.25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</row>
    <row r="199" spans="1:46" x14ac:dyDescent="0.25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</row>
    <row r="200" spans="1:46" x14ac:dyDescent="0.25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</row>
    <row r="201" spans="1:46" x14ac:dyDescent="0.25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</row>
    <row r="202" spans="1:46" x14ac:dyDescent="0.25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</row>
    <row r="203" spans="1:46" x14ac:dyDescent="0.25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</row>
    <row r="204" spans="1:46" x14ac:dyDescent="0.25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</row>
    <row r="205" spans="1:46" x14ac:dyDescent="0.2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</row>
    <row r="206" spans="1:46" x14ac:dyDescent="0.25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</row>
    <row r="207" spans="1:46" x14ac:dyDescent="0.25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</row>
    <row r="208" spans="1:46" x14ac:dyDescent="0.25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</row>
    <row r="209" spans="1:46" x14ac:dyDescent="0.25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</row>
    <row r="210" spans="1:46" x14ac:dyDescent="0.25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</row>
    <row r="211" spans="1:46" x14ac:dyDescent="0.25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</row>
    <row r="212" spans="1:46" x14ac:dyDescent="0.25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</row>
    <row r="213" spans="1:46" x14ac:dyDescent="0.25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</row>
    <row r="214" spans="1:46" x14ac:dyDescent="0.25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</row>
    <row r="215" spans="1:46" x14ac:dyDescent="0.2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</row>
    <row r="216" spans="1:46" x14ac:dyDescent="0.25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</row>
    <row r="217" spans="1:46" x14ac:dyDescent="0.25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</row>
    <row r="218" spans="1:46" x14ac:dyDescent="0.25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</row>
    <row r="219" spans="1:46" x14ac:dyDescent="0.25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</row>
    <row r="220" spans="1:46" x14ac:dyDescent="0.25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</row>
    <row r="221" spans="1:46" x14ac:dyDescent="0.25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</row>
    <row r="222" spans="1:46" x14ac:dyDescent="0.25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</row>
    <row r="223" spans="1:46" x14ac:dyDescent="0.25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</row>
    <row r="224" spans="1:46" x14ac:dyDescent="0.25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</row>
    <row r="225" spans="1:46" x14ac:dyDescent="0.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</row>
    <row r="226" spans="1:46" x14ac:dyDescent="0.25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</row>
    <row r="227" spans="1:46" x14ac:dyDescent="0.25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</row>
    <row r="228" spans="1:46" x14ac:dyDescent="0.25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</row>
    <row r="229" spans="1:46" x14ac:dyDescent="0.25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</row>
    <row r="230" spans="1:46" x14ac:dyDescent="0.25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</row>
    <row r="231" spans="1:46" x14ac:dyDescent="0.25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</row>
    <row r="232" spans="1:46" x14ac:dyDescent="0.25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</row>
    <row r="233" spans="1:46" x14ac:dyDescent="0.25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</row>
    <row r="234" spans="1:46" x14ac:dyDescent="0.25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</row>
    <row r="235" spans="1:46" x14ac:dyDescent="0.2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</row>
    <row r="236" spans="1:46" x14ac:dyDescent="0.25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</row>
    <row r="237" spans="1:46" x14ac:dyDescent="0.25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</row>
    <row r="238" spans="1:46" x14ac:dyDescent="0.25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</row>
    <row r="239" spans="1:46" x14ac:dyDescent="0.25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</row>
    <row r="240" spans="1:46" x14ac:dyDescent="0.25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</row>
    <row r="241" spans="1:46" x14ac:dyDescent="0.25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</row>
    <row r="242" spans="1:46" x14ac:dyDescent="0.25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</row>
    <row r="243" spans="1:46" x14ac:dyDescent="0.25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</row>
    <row r="244" spans="1:46" x14ac:dyDescent="0.25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</row>
    <row r="245" spans="1:46" x14ac:dyDescent="0.2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</row>
    <row r="246" spans="1:46" x14ac:dyDescent="0.25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</row>
    <row r="247" spans="1:46" x14ac:dyDescent="0.25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</row>
    <row r="248" spans="1:46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</row>
    <row r="249" spans="1:46" x14ac:dyDescent="0.25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</row>
    <row r="250" spans="1:46" x14ac:dyDescent="0.25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</row>
    <row r="251" spans="1:46" x14ac:dyDescent="0.25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</row>
    <row r="252" spans="1:46" x14ac:dyDescent="0.25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</row>
    <row r="253" spans="1:46" x14ac:dyDescent="0.25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</row>
    <row r="254" spans="1:46" x14ac:dyDescent="0.25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</row>
    <row r="255" spans="1:46" x14ac:dyDescent="0.2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</row>
    <row r="256" spans="1:46" x14ac:dyDescent="0.25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</row>
    <row r="257" spans="1:46" x14ac:dyDescent="0.25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</row>
    <row r="258" spans="1:46" x14ac:dyDescent="0.25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</row>
    <row r="259" spans="1:46" x14ac:dyDescent="0.25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</row>
    <row r="260" spans="1:46" x14ac:dyDescent="0.25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</row>
    <row r="261" spans="1:46" x14ac:dyDescent="0.25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</row>
    <row r="262" spans="1:46" x14ac:dyDescent="0.25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</row>
    <row r="263" spans="1:46" x14ac:dyDescent="0.25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</row>
    <row r="264" spans="1:46" x14ac:dyDescent="0.25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</row>
    <row r="265" spans="1:46" x14ac:dyDescent="0.2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</row>
    <row r="266" spans="1:46" x14ac:dyDescent="0.25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</row>
    <row r="267" spans="1:46" x14ac:dyDescent="0.25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</row>
    <row r="268" spans="1:46" x14ac:dyDescent="0.25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</row>
    <row r="269" spans="1:46" x14ac:dyDescent="0.25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</row>
    <row r="270" spans="1:46" x14ac:dyDescent="0.25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</row>
    <row r="271" spans="1:46" x14ac:dyDescent="0.25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</row>
    <row r="272" spans="1:46" x14ac:dyDescent="0.25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</row>
    <row r="273" spans="1:46" x14ac:dyDescent="0.25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</row>
    <row r="274" spans="1:46" x14ac:dyDescent="0.25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</row>
    <row r="275" spans="1:46" x14ac:dyDescent="0.2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</row>
    <row r="276" spans="1:46" x14ac:dyDescent="0.25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</row>
    <row r="277" spans="1:46" x14ac:dyDescent="0.25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</row>
    <row r="278" spans="1:46" x14ac:dyDescent="0.25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</row>
    <row r="279" spans="1:46" x14ac:dyDescent="0.25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</row>
    <row r="280" spans="1:46" x14ac:dyDescent="0.25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</row>
    <row r="281" spans="1:46" x14ac:dyDescent="0.25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</row>
    <row r="282" spans="1:46" x14ac:dyDescent="0.25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</row>
    <row r="283" spans="1:46" x14ac:dyDescent="0.25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</row>
    <row r="284" spans="1:46" x14ac:dyDescent="0.25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</row>
    <row r="285" spans="1:46" x14ac:dyDescent="0.2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</row>
    <row r="286" spans="1:46" x14ac:dyDescent="0.25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</row>
    <row r="287" spans="1:46" x14ac:dyDescent="0.25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</row>
    <row r="288" spans="1:46" x14ac:dyDescent="0.25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</row>
    <row r="289" spans="1:46" x14ac:dyDescent="0.25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</row>
    <row r="290" spans="1:46" x14ac:dyDescent="0.25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</row>
    <row r="291" spans="1:46" x14ac:dyDescent="0.25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</row>
    <row r="292" spans="1:46" x14ac:dyDescent="0.25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</row>
    <row r="293" spans="1:46" x14ac:dyDescent="0.25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</row>
    <row r="294" spans="1:46" x14ac:dyDescent="0.25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</row>
    <row r="295" spans="1:46" x14ac:dyDescent="0.2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</row>
    <row r="296" spans="1:46" x14ac:dyDescent="0.25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</row>
    <row r="297" spans="1:46" x14ac:dyDescent="0.25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</row>
    <row r="298" spans="1:46" x14ac:dyDescent="0.25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</row>
    <row r="299" spans="1:46" x14ac:dyDescent="0.25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</row>
    <row r="300" spans="1:46" x14ac:dyDescent="0.25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</row>
    <row r="301" spans="1:46" x14ac:dyDescent="0.25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</row>
    <row r="302" spans="1:46" x14ac:dyDescent="0.25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</row>
    <row r="303" spans="1:46" x14ac:dyDescent="0.25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</row>
    <row r="304" spans="1:46" x14ac:dyDescent="0.25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</row>
    <row r="305" spans="1:46" x14ac:dyDescent="0.2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</row>
    <row r="306" spans="1:46" x14ac:dyDescent="0.25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</row>
    <row r="307" spans="1:46" x14ac:dyDescent="0.25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</row>
    <row r="308" spans="1:46" x14ac:dyDescent="0.25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</row>
    <row r="309" spans="1:46" x14ac:dyDescent="0.25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</row>
    <row r="310" spans="1:46" x14ac:dyDescent="0.25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</row>
    <row r="311" spans="1:46" x14ac:dyDescent="0.25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</row>
    <row r="312" spans="1:46" x14ac:dyDescent="0.25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</row>
    <row r="313" spans="1:46" x14ac:dyDescent="0.25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</row>
    <row r="314" spans="1:46" x14ac:dyDescent="0.25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</row>
    <row r="315" spans="1:46" x14ac:dyDescent="0.2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</row>
    <row r="316" spans="1:46" x14ac:dyDescent="0.25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</row>
    <row r="317" spans="1:46" x14ac:dyDescent="0.25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</row>
    <row r="318" spans="1:46" x14ac:dyDescent="0.25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</row>
    <row r="319" spans="1:46" x14ac:dyDescent="0.25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</row>
    <row r="320" spans="1:46" x14ac:dyDescent="0.25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</row>
    <row r="321" spans="1:46" x14ac:dyDescent="0.25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</row>
    <row r="322" spans="1:46" x14ac:dyDescent="0.25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</row>
    <row r="323" spans="1:46" x14ac:dyDescent="0.25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</row>
    <row r="324" spans="1:46" x14ac:dyDescent="0.25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</row>
    <row r="325" spans="1:46" x14ac:dyDescent="0.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</row>
    <row r="326" spans="1:46" x14ac:dyDescent="0.25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</row>
    <row r="327" spans="1:46" x14ac:dyDescent="0.25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</row>
    <row r="328" spans="1:46" x14ac:dyDescent="0.25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</row>
    <row r="329" spans="1:46" x14ac:dyDescent="0.25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</row>
    <row r="330" spans="1:46" x14ac:dyDescent="0.25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</row>
    <row r="331" spans="1:46" x14ac:dyDescent="0.25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</row>
    <row r="332" spans="1:46" x14ac:dyDescent="0.25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</row>
    <row r="333" spans="1:46" x14ac:dyDescent="0.25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</row>
    <row r="334" spans="1:46" x14ac:dyDescent="0.25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</row>
    <row r="335" spans="1:46" x14ac:dyDescent="0.2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</row>
    <row r="336" spans="1:46" x14ac:dyDescent="0.25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</row>
    <row r="337" spans="1:46" x14ac:dyDescent="0.25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</row>
    <row r="338" spans="1:46" x14ac:dyDescent="0.25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</row>
    <row r="339" spans="1:46" x14ac:dyDescent="0.25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</row>
    <row r="340" spans="1:46" x14ac:dyDescent="0.25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</row>
    <row r="341" spans="1:46" x14ac:dyDescent="0.25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</row>
    <row r="342" spans="1:46" x14ac:dyDescent="0.25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</row>
    <row r="343" spans="1:46" x14ac:dyDescent="0.25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</row>
    <row r="344" spans="1:46" x14ac:dyDescent="0.25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</row>
    <row r="345" spans="1:46" x14ac:dyDescent="0.2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</row>
    <row r="346" spans="1:46" x14ac:dyDescent="0.25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</row>
    <row r="347" spans="1:46" x14ac:dyDescent="0.25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</row>
    <row r="348" spans="1:46" x14ac:dyDescent="0.25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</row>
    <row r="349" spans="1:46" x14ac:dyDescent="0.25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</row>
    <row r="350" spans="1:46" x14ac:dyDescent="0.25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</row>
    <row r="351" spans="1:46" x14ac:dyDescent="0.25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</row>
    <row r="352" spans="1:46" x14ac:dyDescent="0.25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</row>
    <row r="353" spans="1:46" x14ac:dyDescent="0.25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</row>
    <row r="354" spans="1:46" x14ac:dyDescent="0.25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</row>
    <row r="355" spans="1:46" x14ac:dyDescent="0.2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</row>
    <row r="356" spans="1:46" x14ac:dyDescent="0.25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</row>
    <row r="357" spans="1:46" x14ac:dyDescent="0.25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</row>
    <row r="358" spans="1:46" x14ac:dyDescent="0.25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</row>
    <row r="359" spans="1:46" x14ac:dyDescent="0.25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</row>
    <row r="360" spans="1:46" x14ac:dyDescent="0.25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</row>
    <row r="361" spans="1:46" x14ac:dyDescent="0.25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</row>
    <row r="362" spans="1:46" x14ac:dyDescent="0.25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</row>
    <row r="363" spans="1:46" x14ac:dyDescent="0.25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</row>
    <row r="364" spans="1:46" x14ac:dyDescent="0.25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</row>
    <row r="365" spans="1:46" x14ac:dyDescent="0.2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</row>
    <row r="366" spans="1:46" x14ac:dyDescent="0.25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</row>
    <row r="367" spans="1:46" x14ac:dyDescent="0.25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</row>
    <row r="368" spans="1:46" x14ac:dyDescent="0.25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</row>
    <row r="369" spans="1:46" x14ac:dyDescent="0.25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</row>
    <row r="370" spans="1:46" x14ac:dyDescent="0.25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</row>
    <row r="371" spans="1:46" x14ac:dyDescent="0.25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</row>
    <row r="372" spans="1:46" x14ac:dyDescent="0.25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</row>
    <row r="373" spans="1:46" x14ac:dyDescent="0.25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</row>
    <row r="374" spans="1:46" x14ac:dyDescent="0.25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</row>
    <row r="375" spans="1:46" x14ac:dyDescent="0.2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</row>
    <row r="376" spans="1:46" x14ac:dyDescent="0.25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</row>
    <row r="377" spans="1:46" x14ac:dyDescent="0.25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</row>
    <row r="378" spans="1:46" x14ac:dyDescent="0.25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</row>
    <row r="379" spans="1:46" x14ac:dyDescent="0.25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</row>
    <row r="380" spans="1:46" x14ac:dyDescent="0.25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</row>
    <row r="381" spans="1:46" x14ac:dyDescent="0.25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</row>
    <row r="382" spans="1:46" x14ac:dyDescent="0.25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</row>
    <row r="383" spans="1:46" x14ac:dyDescent="0.25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</row>
    <row r="384" spans="1:46" x14ac:dyDescent="0.25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</row>
    <row r="385" spans="1:46" x14ac:dyDescent="0.2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</row>
    <row r="386" spans="1:46" x14ac:dyDescent="0.25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</row>
    <row r="387" spans="1:46" x14ac:dyDescent="0.25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</row>
    <row r="388" spans="1:46" x14ac:dyDescent="0.25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</row>
    <row r="389" spans="1:46" x14ac:dyDescent="0.25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</row>
    <row r="390" spans="1:46" x14ac:dyDescent="0.25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</row>
    <row r="391" spans="1:46" x14ac:dyDescent="0.25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</row>
    <row r="392" spans="1:46" x14ac:dyDescent="0.25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</row>
    <row r="393" spans="1:46" x14ac:dyDescent="0.25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</row>
    <row r="394" spans="1:46" x14ac:dyDescent="0.25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</row>
    <row r="395" spans="1:46" x14ac:dyDescent="0.2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</row>
    <row r="396" spans="1:46" x14ac:dyDescent="0.25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</row>
    <row r="397" spans="1:46" x14ac:dyDescent="0.25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</row>
    <row r="398" spans="1:46" x14ac:dyDescent="0.25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</row>
    <row r="399" spans="1:46" x14ac:dyDescent="0.25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</row>
    <row r="400" spans="1:46" x14ac:dyDescent="0.25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</row>
    <row r="401" spans="1:46" x14ac:dyDescent="0.25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</row>
    <row r="402" spans="1:46" x14ac:dyDescent="0.25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</row>
    <row r="403" spans="1:46" x14ac:dyDescent="0.25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</row>
    <row r="404" spans="1:46" x14ac:dyDescent="0.25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</row>
    <row r="405" spans="1:46" x14ac:dyDescent="0.2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</row>
    <row r="406" spans="1:46" x14ac:dyDescent="0.25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</row>
    <row r="407" spans="1:46" x14ac:dyDescent="0.25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</row>
    <row r="408" spans="1:46" x14ac:dyDescent="0.25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</row>
    <row r="409" spans="1:46" x14ac:dyDescent="0.25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</row>
    <row r="410" spans="1:46" x14ac:dyDescent="0.25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</row>
    <row r="411" spans="1:46" x14ac:dyDescent="0.25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</row>
    <row r="412" spans="1:46" x14ac:dyDescent="0.25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</row>
    <row r="413" spans="1:46" x14ac:dyDescent="0.25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</row>
    <row r="414" spans="1:46" x14ac:dyDescent="0.25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</row>
    <row r="415" spans="1:46" x14ac:dyDescent="0.2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</row>
    <row r="416" spans="1:46" x14ac:dyDescent="0.25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</row>
    <row r="417" spans="1:46" x14ac:dyDescent="0.25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</row>
    <row r="418" spans="1:46" x14ac:dyDescent="0.25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</row>
    <row r="419" spans="1:46" x14ac:dyDescent="0.25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</row>
    <row r="420" spans="1:46" x14ac:dyDescent="0.25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</row>
    <row r="421" spans="1:46" x14ac:dyDescent="0.25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</row>
    <row r="422" spans="1:46" x14ac:dyDescent="0.25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</row>
    <row r="423" spans="1:46" x14ac:dyDescent="0.25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</row>
    <row r="424" spans="1:46" x14ac:dyDescent="0.25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</row>
    <row r="425" spans="1:46" x14ac:dyDescent="0.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</row>
    <row r="426" spans="1:46" x14ac:dyDescent="0.25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</row>
    <row r="427" spans="1:46" x14ac:dyDescent="0.25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</row>
    <row r="428" spans="1:46" x14ac:dyDescent="0.25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</row>
    <row r="429" spans="1:46" x14ac:dyDescent="0.25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</row>
    <row r="430" spans="1:46" x14ac:dyDescent="0.25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</row>
    <row r="431" spans="1:46" x14ac:dyDescent="0.25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</row>
    <row r="432" spans="1:46" x14ac:dyDescent="0.25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</row>
    <row r="433" spans="1:46" x14ac:dyDescent="0.25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</row>
    <row r="434" spans="1:46" x14ac:dyDescent="0.25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</row>
    <row r="435" spans="1:46" x14ac:dyDescent="0.2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</row>
    <row r="436" spans="1:46" x14ac:dyDescent="0.25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</row>
    <row r="437" spans="1:46" x14ac:dyDescent="0.25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</row>
    <row r="438" spans="1:46" x14ac:dyDescent="0.25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</row>
    <row r="439" spans="1:46" x14ac:dyDescent="0.25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</row>
    <row r="440" spans="1:46" x14ac:dyDescent="0.25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</row>
    <row r="441" spans="1:46" x14ac:dyDescent="0.25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</row>
    <row r="442" spans="1:46" x14ac:dyDescent="0.25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</row>
    <row r="443" spans="1:46" x14ac:dyDescent="0.25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</row>
    <row r="444" spans="1:46" x14ac:dyDescent="0.25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</row>
    <row r="445" spans="1:46" x14ac:dyDescent="0.2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</row>
    <row r="446" spans="1:46" x14ac:dyDescent="0.25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</row>
    <row r="447" spans="1:46" x14ac:dyDescent="0.25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</row>
    <row r="448" spans="1:46" x14ac:dyDescent="0.25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</row>
    <row r="449" spans="1:46" x14ac:dyDescent="0.25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</row>
    <row r="450" spans="1:46" x14ac:dyDescent="0.25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</row>
    <row r="451" spans="1:46" x14ac:dyDescent="0.25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</row>
    <row r="452" spans="1:46" x14ac:dyDescent="0.25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</row>
    <row r="453" spans="1:46" x14ac:dyDescent="0.25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</row>
    <row r="454" spans="1:46" x14ac:dyDescent="0.25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</row>
    <row r="455" spans="1:46" x14ac:dyDescent="0.2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</row>
    <row r="456" spans="1:46" x14ac:dyDescent="0.25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</row>
    <row r="457" spans="1:46" x14ac:dyDescent="0.25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</row>
    <row r="458" spans="1:46" x14ac:dyDescent="0.25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</row>
    <row r="459" spans="1:46" x14ac:dyDescent="0.25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</row>
    <row r="460" spans="1:46" x14ac:dyDescent="0.25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</row>
    <row r="461" spans="1:46" x14ac:dyDescent="0.25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</row>
    <row r="462" spans="1:46" x14ac:dyDescent="0.25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</row>
    <row r="463" spans="1:46" x14ac:dyDescent="0.25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</row>
    <row r="464" spans="1:46" x14ac:dyDescent="0.25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</row>
    <row r="465" spans="1:46" x14ac:dyDescent="0.2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</row>
    <row r="466" spans="1:46" x14ac:dyDescent="0.25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</row>
    <row r="467" spans="1:46" x14ac:dyDescent="0.25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</row>
    <row r="468" spans="1:46" x14ac:dyDescent="0.25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</row>
    <row r="469" spans="1:46" x14ac:dyDescent="0.25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</row>
    <row r="470" spans="1:46" x14ac:dyDescent="0.25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</row>
    <row r="471" spans="1:46" x14ac:dyDescent="0.25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</row>
    <row r="472" spans="1:46" x14ac:dyDescent="0.25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</row>
    <row r="473" spans="1:46" x14ac:dyDescent="0.25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</row>
    <row r="474" spans="1:46" x14ac:dyDescent="0.25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</row>
    <row r="475" spans="1:46" x14ac:dyDescent="0.2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</row>
    <row r="476" spans="1:46" x14ac:dyDescent="0.25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</row>
    <row r="477" spans="1:46" x14ac:dyDescent="0.25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</row>
    <row r="478" spans="1:46" x14ac:dyDescent="0.25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</row>
    <row r="479" spans="1:46" x14ac:dyDescent="0.25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</row>
    <row r="480" spans="1:46" x14ac:dyDescent="0.25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</row>
    <row r="481" spans="1:46" x14ac:dyDescent="0.25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</row>
    <row r="482" spans="1:46" x14ac:dyDescent="0.25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</row>
    <row r="483" spans="1:46" x14ac:dyDescent="0.25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</row>
    <row r="484" spans="1:46" x14ac:dyDescent="0.25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</row>
    <row r="485" spans="1:46" x14ac:dyDescent="0.2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</row>
    <row r="486" spans="1:46" x14ac:dyDescent="0.25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</row>
    <row r="487" spans="1:46" x14ac:dyDescent="0.25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</row>
    <row r="488" spans="1:46" x14ac:dyDescent="0.25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</row>
    <row r="489" spans="1:46" x14ac:dyDescent="0.25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</row>
    <row r="490" spans="1:46" x14ac:dyDescent="0.25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</row>
    <row r="491" spans="1:46" x14ac:dyDescent="0.25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</row>
    <row r="492" spans="1:46" x14ac:dyDescent="0.25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</row>
    <row r="493" spans="1:46" x14ac:dyDescent="0.25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</row>
    <row r="494" spans="1:46" x14ac:dyDescent="0.25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</row>
    <row r="495" spans="1:46" x14ac:dyDescent="0.2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</row>
    <row r="496" spans="1:46" x14ac:dyDescent="0.25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</row>
    <row r="497" spans="1:46" x14ac:dyDescent="0.25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</row>
    <row r="498" spans="1:46" x14ac:dyDescent="0.25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</row>
    <row r="499" spans="1:46" x14ac:dyDescent="0.25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</row>
    <row r="500" spans="1:46" x14ac:dyDescent="0.25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</row>
    <row r="501" spans="1:46" x14ac:dyDescent="0.25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</row>
    <row r="502" spans="1:46" x14ac:dyDescent="0.25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</row>
    <row r="503" spans="1:46" x14ac:dyDescent="0.25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</row>
    <row r="504" spans="1:46" x14ac:dyDescent="0.25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</row>
    <row r="505" spans="1:46" x14ac:dyDescent="0.2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</row>
    <row r="506" spans="1:46" x14ac:dyDescent="0.25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</row>
    <row r="507" spans="1:46" x14ac:dyDescent="0.25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</row>
    <row r="508" spans="1:46" x14ac:dyDescent="0.25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</row>
    <row r="509" spans="1:46" x14ac:dyDescent="0.25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</row>
    <row r="510" spans="1:46" x14ac:dyDescent="0.25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</row>
    <row r="511" spans="1:46" x14ac:dyDescent="0.25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</row>
    <row r="512" spans="1:46" x14ac:dyDescent="0.25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</row>
    <row r="513" spans="1:46" x14ac:dyDescent="0.25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</row>
    <row r="514" spans="1:46" x14ac:dyDescent="0.25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</row>
    <row r="515" spans="1:46" x14ac:dyDescent="0.2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</row>
    <row r="516" spans="1:46" x14ac:dyDescent="0.25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</row>
    <row r="517" spans="1:46" x14ac:dyDescent="0.25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</row>
    <row r="518" spans="1:46" x14ac:dyDescent="0.25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</row>
    <row r="519" spans="1:46" x14ac:dyDescent="0.25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</row>
    <row r="520" spans="1:46" x14ac:dyDescent="0.25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</row>
    <row r="521" spans="1:46" x14ac:dyDescent="0.25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</row>
    <row r="522" spans="1:46" x14ac:dyDescent="0.25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</row>
    <row r="523" spans="1:46" x14ac:dyDescent="0.25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</row>
    <row r="524" spans="1:46" x14ac:dyDescent="0.25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</row>
    <row r="525" spans="1:46" x14ac:dyDescent="0.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</row>
    <row r="526" spans="1:46" x14ac:dyDescent="0.25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</row>
    <row r="527" spans="1:46" x14ac:dyDescent="0.25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</row>
    <row r="528" spans="1:46" x14ac:dyDescent="0.25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</row>
    <row r="529" spans="1:46" x14ac:dyDescent="0.25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</row>
    <row r="530" spans="1:46" x14ac:dyDescent="0.25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</row>
    <row r="531" spans="1:46" x14ac:dyDescent="0.25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</row>
    <row r="532" spans="1:46" x14ac:dyDescent="0.25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</row>
    <row r="533" spans="1:46" x14ac:dyDescent="0.25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</row>
    <row r="534" spans="1:46" x14ac:dyDescent="0.25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</row>
    <row r="535" spans="1:46" x14ac:dyDescent="0.2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</row>
    <row r="536" spans="1:46" x14ac:dyDescent="0.25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</row>
    <row r="537" spans="1:46" x14ac:dyDescent="0.25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</row>
    <row r="538" spans="1:46" x14ac:dyDescent="0.25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</row>
    <row r="539" spans="1:46" x14ac:dyDescent="0.25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</row>
    <row r="540" spans="1:46" x14ac:dyDescent="0.25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</row>
    <row r="541" spans="1:46" x14ac:dyDescent="0.25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</row>
    <row r="542" spans="1:46" x14ac:dyDescent="0.25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</row>
    <row r="543" spans="1:46" x14ac:dyDescent="0.25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</row>
    <row r="544" spans="1:46" x14ac:dyDescent="0.25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</row>
    <row r="545" spans="1:46" x14ac:dyDescent="0.2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</row>
    <row r="546" spans="1:46" x14ac:dyDescent="0.25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</row>
    <row r="547" spans="1:46" x14ac:dyDescent="0.25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</row>
    <row r="548" spans="1:46" x14ac:dyDescent="0.25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</row>
    <row r="549" spans="1:46" x14ac:dyDescent="0.25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</row>
    <row r="550" spans="1:46" x14ac:dyDescent="0.25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</row>
    <row r="551" spans="1:46" x14ac:dyDescent="0.25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</row>
    <row r="552" spans="1:46" x14ac:dyDescent="0.25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</row>
    <row r="553" spans="1:46" x14ac:dyDescent="0.25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</row>
    <row r="554" spans="1:46" x14ac:dyDescent="0.25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</row>
    <row r="555" spans="1:46" x14ac:dyDescent="0.2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</row>
    <row r="556" spans="1:46" x14ac:dyDescent="0.25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</row>
    <row r="557" spans="1:46" x14ac:dyDescent="0.25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</row>
    <row r="558" spans="1:46" x14ac:dyDescent="0.25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</row>
    <row r="559" spans="1:46" x14ac:dyDescent="0.25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</row>
    <row r="560" spans="1:46" x14ac:dyDescent="0.25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</row>
    <row r="561" spans="1:13" x14ac:dyDescent="0.25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</row>
    <row r="562" spans="1:13" x14ac:dyDescent="0.25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</row>
    <row r="563" spans="1:13" x14ac:dyDescent="0.25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</row>
    <row r="564" spans="1:13" x14ac:dyDescent="0.25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</row>
    <row r="565" spans="1:13" x14ac:dyDescent="0.2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</row>
    <row r="566" spans="1:13" x14ac:dyDescent="0.25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</row>
    <row r="567" spans="1:13" x14ac:dyDescent="0.25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</row>
    <row r="568" spans="1:13" x14ac:dyDescent="0.25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</row>
    <row r="569" spans="1:13" x14ac:dyDescent="0.25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</row>
    <row r="570" spans="1:13" x14ac:dyDescent="0.25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</row>
    <row r="571" spans="1:13" x14ac:dyDescent="0.25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</row>
    <row r="572" spans="1:13" x14ac:dyDescent="0.25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</row>
    <row r="573" spans="1:13" x14ac:dyDescent="0.25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</row>
    <row r="574" spans="1:13" x14ac:dyDescent="0.25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</row>
    <row r="575" spans="1:13" x14ac:dyDescent="0.2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</row>
    <row r="576" spans="1:13" x14ac:dyDescent="0.25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</row>
    <row r="577" spans="1:13" x14ac:dyDescent="0.25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</row>
    <row r="578" spans="1:13" x14ac:dyDescent="0.25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</row>
    <row r="579" spans="1:13" x14ac:dyDescent="0.25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</row>
    <row r="580" spans="1:13" x14ac:dyDescent="0.25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</row>
    <row r="581" spans="1:13" x14ac:dyDescent="0.25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</row>
    <row r="582" spans="1:13" x14ac:dyDescent="0.25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</row>
    <row r="583" spans="1:13" x14ac:dyDescent="0.25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</row>
    <row r="584" spans="1:13" x14ac:dyDescent="0.25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</row>
    <row r="585" spans="1:13" x14ac:dyDescent="0.2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</row>
    <row r="586" spans="1:13" x14ac:dyDescent="0.25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</row>
    <row r="587" spans="1:13" x14ac:dyDescent="0.25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</row>
    <row r="588" spans="1:13" x14ac:dyDescent="0.25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</row>
    <row r="589" spans="1:13" x14ac:dyDescent="0.25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</row>
    <row r="590" spans="1:13" x14ac:dyDescent="0.25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</row>
    <row r="591" spans="1:13" x14ac:dyDescent="0.25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</row>
    <row r="592" spans="1:13" x14ac:dyDescent="0.25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</row>
    <row r="593" spans="1:13" x14ac:dyDescent="0.25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</row>
    <row r="594" spans="1:13" x14ac:dyDescent="0.25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</row>
    <row r="595" spans="1:13" x14ac:dyDescent="0.2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</row>
    <row r="596" spans="1:13" x14ac:dyDescent="0.25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</row>
    <row r="597" spans="1:13" x14ac:dyDescent="0.25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</row>
    <row r="598" spans="1:13" x14ac:dyDescent="0.25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</row>
    <row r="599" spans="1:13" x14ac:dyDescent="0.25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</row>
    <row r="600" spans="1:13" x14ac:dyDescent="0.25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</row>
    <row r="601" spans="1:13" x14ac:dyDescent="0.25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</row>
    <row r="602" spans="1:13" x14ac:dyDescent="0.25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</row>
    <row r="603" spans="1:13" x14ac:dyDescent="0.25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</row>
    <row r="604" spans="1:13" x14ac:dyDescent="0.25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</row>
    <row r="605" spans="1:13" x14ac:dyDescent="0.2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</row>
    <row r="606" spans="1:13" x14ac:dyDescent="0.25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</row>
    <row r="607" spans="1:13" x14ac:dyDescent="0.25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</row>
    <row r="608" spans="1:13" x14ac:dyDescent="0.25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</row>
    <row r="609" spans="1:13" x14ac:dyDescent="0.25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</row>
    <row r="610" spans="1:13" x14ac:dyDescent="0.25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</row>
    <row r="611" spans="1:13" x14ac:dyDescent="0.25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</row>
    <row r="612" spans="1:13" x14ac:dyDescent="0.25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</row>
    <row r="613" spans="1:13" x14ac:dyDescent="0.25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</row>
    <row r="614" spans="1:13" x14ac:dyDescent="0.25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</row>
    <row r="615" spans="1:13" x14ac:dyDescent="0.2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</row>
    <row r="616" spans="1:13" x14ac:dyDescent="0.25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</row>
    <row r="617" spans="1:13" x14ac:dyDescent="0.25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</row>
    <row r="618" spans="1:13" x14ac:dyDescent="0.25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</row>
    <row r="619" spans="1:13" x14ac:dyDescent="0.25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</row>
    <row r="620" spans="1:13" x14ac:dyDescent="0.25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</row>
    <row r="621" spans="1:13" x14ac:dyDescent="0.25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</row>
    <row r="622" spans="1:13" x14ac:dyDescent="0.25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</row>
    <row r="623" spans="1:13" x14ac:dyDescent="0.25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</row>
    <row r="624" spans="1:13" x14ac:dyDescent="0.25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</row>
    <row r="625" spans="1:13" x14ac:dyDescent="0.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</row>
    <row r="626" spans="1:13" x14ac:dyDescent="0.25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</row>
    <row r="627" spans="1:13" x14ac:dyDescent="0.25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</row>
    <row r="628" spans="1:13" x14ac:dyDescent="0.25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</row>
    <row r="629" spans="1:13" x14ac:dyDescent="0.25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</row>
    <row r="630" spans="1:13" x14ac:dyDescent="0.25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</row>
    <row r="631" spans="1:13" x14ac:dyDescent="0.25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</row>
    <row r="632" spans="1:13" x14ac:dyDescent="0.25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</row>
    <row r="633" spans="1:13" x14ac:dyDescent="0.25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</row>
    <row r="634" spans="1:13" x14ac:dyDescent="0.25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</row>
    <row r="635" spans="1:13" x14ac:dyDescent="0.2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</row>
    <row r="636" spans="1:13" x14ac:dyDescent="0.25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</row>
    <row r="637" spans="1:13" x14ac:dyDescent="0.25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</row>
    <row r="638" spans="1:13" x14ac:dyDescent="0.25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</row>
    <row r="639" spans="1:13" x14ac:dyDescent="0.25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</row>
    <row r="640" spans="1:13" x14ac:dyDescent="0.25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</row>
    <row r="641" spans="1:13" x14ac:dyDescent="0.25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</row>
    <row r="642" spans="1:13" x14ac:dyDescent="0.25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</row>
    <row r="643" spans="1:13" x14ac:dyDescent="0.25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</row>
    <row r="644" spans="1:13" x14ac:dyDescent="0.25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</row>
    <row r="645" spans="1:13" x14ac:dyDescent="0.2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</row>
    <row r="646" spans="1:13" x14ac:dyDescent="0.25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</row>
    <row r="647" spans="1:13" x14ac:dyDescent="0.25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</row>
    <row r="648" spans="1:13" x14ac:dyDescent="0.25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</row>
    <row r="649" spans="1:13" x14ac:dyDescent="0.25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</row>
    <row r="650" spans="1:13" x14ac:dyDescent="0.25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</row>
    <row r="651" spans="1:13" x14ac:dyDescent="0.25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</row>
    <row r="652" spans="1:13" x14ac:dyDescent="0.25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</row>
    <row r="653" spans="1:13" x14ac:dyDescent="0.25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</row>
    <row r="654" spans="1:13" x14ac:dyDescent="0.25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</row>
    <row r="655" spans="1:13" x14ac:dyDescent="0.2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</row>
    <row r="656" spans="1:13" x14ac:dyDescent="0.25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</row>
    <row r="657" spans="1:13" x14ac:dyDescent="0.25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</row>
    <row r="658" spans="1:13" x14ac:dyDescent="0.25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</row>
    <row r="659" spans="1:13" x14ac:dyDescent="0.25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</row>
    <row r="660" spans="1:13" x14ac:dyDescent="0.25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</row>
    <row r="661" spans="1:13" x14ac:dyDescent="0.25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</row>
    <row r="662" spans="1:13" x14ac:dyDescent="0.25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</row>
    <row r="663" spans="1:13" x14ac:dyDescent="0.25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</row>
    <row r="664" spans="1:13" x14ac:dyDescent="0.25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</row>
    <row r="665" spans="1:13" x14ac:dyDescent="0.2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</row>
    <row r="666" spans="1:13" x14ac:dyDescent="0.25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</row>
    <row r="667" spans="1:13" x14ac:dyDescent="0.25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</row>
    <row r="668" spans="1:13" x14ac:dyDescent="0.25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</row>
    <row r="669" spans="1:13" x14ac:dyDescent="0.25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</row>
    <row r="670" spans="1:13" x14ac:dyDescent="0.25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</row>
    <row r="671" spans="1:13" x14ac:dyDescent="0.25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</row>
    <row r="672" spans="1:13" x14ac:dyDescent="0.25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</row>
    <row r="673" spans="1:13" x14ac:dyDescent="0.25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</row>
    <row r="674" spans="1:13" x14ac:dyDescent="0.25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</row>
    <row r="675" spans="1:13" x14ac:dyDescent="0.2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</row>
    <row r="676" spans="1:13" x14ac:dyDescent="0.25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</row>
    <row r="677" spans="1:13" x14ac:dyDescent="0.25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</row>
    <row r="678" spans="1:13" x14ac:dyDescent="0.25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</row>
    <row r="679" spans="1:13" x14ac:dyDescent="0.25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</row>
    <row r="680" spans="1:13" x14ac:dyDescent="0.25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</row>
    <row r="681" spans="1:13" x14ac:dyDescent="0.25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</row>
    <row r="682" spans="1:13" x14ac:dyDescent="0.25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</row>
    <row r="683" spans="1:13" x14ac:dyDescent="0.25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</row>
    <row r="684" spans="1:13" x14ac:dyDescent="0.25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</row>
    <row r="685" spans="1:13" x14ac:dyDescent="0.2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</row>
    <row r="686" spans="1:13" x14ac:dyDescent="0.25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</row>
    <row r="687" spans="1:13" x14ac:dyDescent="0.25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</row>
    <row r="688" spans="1:13" x14ac:dyDescent="0.25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</row>
    <row r="689" spans="1:13" x14ac:dyDescent="0.25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</row>
    <row r="690" spans="1:13" x14ac:dyDescent="0.25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</row>
    <row r="691" spans="1:13" x14ac:dyDescent="0.25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</row>
    <row r="692" spans="1:13" x14ac:dyDescent="0.25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</row>
    <row r="693" spans="1:13" x14ac:dyDescent="0.25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</row>
    <row r="694" spans="1:13" x14ac:dyDescent="0.25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</row>
    <row r="695" spans="1:13" x14ac:dyDescent="0.2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</row>
    <row r="696" spans="1:13" x14ac:dyDescent="0.25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</row>
    <row r="697" spans="1:13" x14ac:dyDescent="0.25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</row>
    <row r="698" spans="1:13" x14ac:dyDescent="0.25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</row>
    <row r="699" spans="1:13" x14ac:dyDescent="0.25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</row>
    <row r="700" spans="1:13" x14ac:dyDescent="0.25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</row>
    <row r="701" spans="1:13" x14ac:dyDescent="0.25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</row>
    <row r="702" spans="1:13" x14ac:dyDescent="0.25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</row>
    <row r="703" spans="1:13" x14ac:dyDescent="0.25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</row>
    <row r="704" spans="1:13" x14ac:dyDescent="0.25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</row>
    <row r="705" spans="1:13" x14ac:dyDescent="0.2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</row>
    <row r="706" spans="1:13" x14ac:dyDescent="0.25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</row>
    <row r="707" spans="1:13" x14ac:dyDescent="0.25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</row>
    <row r="708" spans="1:13" x14ac:dyDescent="0.25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</row>
    <row r="709" spans="1:13" x14ac:dyDescent="0.25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</row>
    <row r="710" spans="1:13" x14ac:dyDescent="0.25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</row>
    <row r="711" spans="1:13" x14ac:dyDescent="0.25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</row>
    <row r="712" spans="1:13" x14ac:dyDescent="0.25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</row>
    <row r="713" spans="1:13" x14ac:dyDescent="0.25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</row>
    <row r="714" spans="1:13" x14ac:dyDescent="0.25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</row>
    <row r="715" spans="1:13" x14ac:dyDescent="0.2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</row>
    <row r="716" spans="1:13" x14ac:dyDescent="0.25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</row>
    <row r="717" spans="1:13" x14ac:dyDescent="0.25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</row>
    <row r="718" spans="1:13" x14ac:dyDescent="0.25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</row>
    <row r="719" spans="1:13" x14ac:dyDescent="0.25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</row>
    <row r="720" spans="1:13" x14ac:dyDescent="0.25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</row>
    <row r="721" spans="1:13" x14ac:dyDescent="0.25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</row>
    <row r="722" spans="1:13" x14ac:dyDescent="0.25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</row>
    <row r="723" spans="1:13" x14ac:dyDescent="0.25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</row>
    <row r="724" spans="1:13" x14ac:dyDescent="0.25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</row>
    <row r="725" spans="1:13" x14ac:dyDescent="0.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</row>
    <row r="726" spans="1:13" x14ac:dyDescent="0.25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</row>
    <row r="727" spans="1:13" x14ac:dyDescent="0.25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</row>
    <row r="728" spans="1:13" x14ac:dyDescent="0.25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</row>
    <row r="729" spans="1:13" x14ac:dyDescent="0.25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</row>
    <row r="730" spans="1:13" x14ac:dyDescent="0.25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</row>
    <row r="731" spans="1:13" x14ac:dyDescent="0.25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</row>
    <row r="732" spans="1:13" x14ac:dyDescent="0.25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</row>
    <row r="733" spans="1:13" x14ac:dyDescent="0.25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</row>
    <row r="734" spans="1:13" x14ac:dyDescent="0.25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</row>
    <row r="735" spans="1:13" x14ac:dyDescent="0.2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</row>
    <row r="736" spans="1:13" x14ac:dyDescent="0.25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</row>
    <row r="737" spans="1:13" x14ac:dyDescent="0.25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</row>
    <row r="738" spans="1:13" x14ac:dyDescent="0.25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</row>
    <row r="739" spans="1:13" x14ac:dyDescent="0.25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78" t="s">
        <v>127</v>
      </c>
      <c r="B1" s="27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x14ac:dyDescent="0.2">
      <c r="A2" s="279" t="s">
        <v>135</v>
      </c>
      <c r="B2" s="279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1:29" ht="37.5" customHeight="1" x14ac:dyDescent="0.2">
      <c r="A3" s="278" t="s">
        <v>280</v>
      </c>
      <c r="B3" s="27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1:29" x14ac:dyDescent="0.2">
      <c r="A4" s="277"/>
      <c r="B4" s="27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 ht="16.5" thickBot="1" x14ac:dyDescent="0.3">
      <c r="A5" s="148"/>
      <c r="B5" s="149">
        <f>+'Part SEPTIEMBRE 2021'!I16</f>
        <v>30595304.763733342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</row>
    <row r="6" spans="1:29" ht="26.25" thickBot="1" x14ac:dyDescent="0.25">
      <c r="A6" s="150" t="s">
        <v>3</v>
      </c>
      <c r="B6" s="150" t="s">
        <v>128</v>
      </c>
      <c r="C6" s="148"/>
      <c r="D6" s="148"/>
      <c r="E6" s="148"/>
      <c r="F6" s="151"/>
      <c r="G6" s="148"/>
      <c r="H6" s="151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</row>
    <row r="7" spans="1:29" x14ac:dyDescent="0.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spans="1:29" ht="13.5" thickBot="1" x14ac:dyDescent="0.25">
      <c r="A8" s="152" t="s">
        <v>137</v>
      </c>
      <c r="B8" s="148">
        <f>+B5*0.6</f>
        <v>18357182.858240005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9" spans="1:29" ht="13.5" thickTop="1" x14ac:dyDescent="0.2">
      <c r="A9" s="153" t="s">
        <v>67</v>
      </c>
      <c r="B9" s="154">
        <f>+'CALCULOS ANUAL'!D8/12</f>
        <v>1756157.2858732045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</row>
    <row r="10" spans="1:29" x14ac:dyDescent="0.2">
      <c r="A10" s="155" t="s">
        <v>70</v>
      </c>
      <c r="B10" s="156">
        <f>+'CALCULOS ANUAL'!D9/12</f>
        <v>506731.01172189694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</row>
    <row r="11" spans="1:29" x14ac:dyDescent="0.2">
      <c r="A11" s="155" t="s">
        <v>79</v>
      </c>
      <c r="B11" s="156">
        <f>+'CALCULOS ANUAL'!D10/12</f>
        <v>681265.26400990319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29" x14ac:dyDescent="0.2">
      <c r="A12" s="155" t="s">
        <v>81</v>
      </c>
      <c r="B12" s="156">
        <f>+'CALCULOS ANUAL'!D11/12</f>
        <v>972948.9094009496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1:29" x14ac:dyDescent="0.2">
      <c r="A13" s="155" t="s">
        <v>86</v>
      </c>
      <c r="B13" s="156">
        <f>+'CALCULOS ANUAL'!D12/12</f>
        <v>1535740.2453977177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</row>
    <row r="14" spans="1:29" x14ac:dyDescent="0.2">
      <c r="A14" s="155" t="s">
        <v>92</v>
      </c>
      <c r="B14" s="156">
        <f>+'CALCULOS ANUAL'!D13/12</f>
        <v>804623.34810626565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</row>
    <row r="15" spans="1:29" x14ac:dyDescent="0.2">
      <c r="A15" s="155" t="s">
        <v>100</v>
      </c>
      <c r="B15" s="156">
        <f>+'CALCULOS ANUAL'!D14/12</f>
        <v>6117332.768945355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</row>
    <row r="16" spans="1:29" x14ac:dyDescent="0.2">
      <c r="A16" s="155" t="s">
        <v>106</v>
      </c>
      <c r="B16" s="156">
        <f>+'CALCULOS ANUAL'!D15/12</f>
        <v>226391.78595775529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</row>
    <row r="17" spans="1:29" x14ac:dyDescent="0.2">
      <c r="A17" s="155" t="s">
        <v>107</v>
      </c>
      <c r="B17" s="156">
        <f>+'CALCULOS ANUAL'!D16/12</f>
        <v>1602668.237783445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spans="1:29" x14ac:dyDescent="0.2">
      <c r="A18" s="155" t="s">
        <v>108</v>
      </c>
      <c r="B18" s="156">
        <f>+'CALCULOS ANUAL'!D17/12</f>
        <v>3116911.0467932508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</row>
    <row r="19" spans="1:29" x14ac:dyDescent="0.2">
      <c r="A19" s="155" t="s">
        <v>109</v>
      </c>
      <c r="B19" s="156">
        <f>+'CALCULOS ANUAL'!D18/12</f>
        <v>818467.33603432274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</row>
    <row r="20" spans="1:29" x14ac:dyDescent="0.2">
      <c r="A20" s="155" t="s">
        <v>110</v>
      </c>
      <c r="B20" s="156">
        <f>+'CALCULOS ANUAL'!D19/12</f>
        <v>426405.28149865445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</row>
    <row r="21" spans="1:29" ht="13.5" thickBot="1" x14ac:dyDescent="0.25">
      <c r="A21" s="157" t="s">
        <v>114</v>
      </c>
      <c r="B21" s="158">
        <f>SUM(B9:B20)</f>
        <v>18565642.521522727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</row>
    <row r="22" spans="1:29" ht="13.5" thickTop="1" x14ac:dyDescent="0.2">
      <c r="A22" s="159"/>
      <c r="B22" s="160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spans="1:29" ht="13.5" thickBot="1" x14ac:dyDescent="0.25">
      <c r="A23" s="161" t="s">
        <v>136</v>
      </c>
      <c r="B23" s="162">
        <f>+B5*0.4</f>
        <v>12238121.905493338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</row>
    <row r="24" spans="1:29" ht="13.5" thickTop="1" x14ac:dyDescent="0.2">
      <c r="A24" s="153" t="s">
        <v>62</v>
      </c>
      <c r="B24" s="154">
        <f>+'CALCULOS ANUAL'!D23/12</f>
        <v>147514.03478183137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</row>
    <row r="25" spans="1:29" x14ac:dyDescent="0.2">
      <c r="A25" s="155" t="s">
        <v>63</v>
      </c>
      <c r="B25" s="156">
        <f>+'CALCULOS ANUAL'!D24/12</f>
        <v>241719.38987015246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</row>
    <row r="26" spans="1:29" x14ac:dyDescent="0.2">
      <c r="A26" s="155" t="s">
        <v>64</v>
      </c>
      <c r="B26" s="156">
        <f>+'CALCULOS ANUAL'!D25/12</f>
        <v>194421.23796308666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x14ac:dyDescent="0.2">
      <c r="A27" s="155" t="s">
        <v>65</v>
      </c>
      <c r="B27" s="156">
        <f>+'CALCULOS ANUAL'!D26/12</f>
        <v>709853.3845789911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x14ac:dyDescent="0.2">
      <c r="A28" s="155" t="s">
        <v>66</v>
      </c>
      <c r="B28" s="156">
        <f>+'CALCULOS ANUAL'!D27/12</f>
        <v>511469.03471406578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x14ac:dyDescent="0.2">
      <c r="A29" s="155" t="s">
        <v>68</v>
      </c>
      <c r="B29" s="156">
        <f>+'CALCULOS ANUAL'!D28/12</f>
        <v>685389.58758655319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x14ac:dyDescent="0.2">
      <c r="A30" s="155" t="s">
        <v>69</v>
      </c>
      <c r="B30" s="156">
        <f>+'CALCULOS ANUAL'!D29/12</f>
        <v>247851.5899539589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x14ac:dyDescent="0.2">
      <c r="A31" s="155" t="s">
        <v>71</v>
      </c>
      <c r="B31" s="156">
        <f>+'CALCULOS ANUAL'!D30/12</f>
        <v>387286.07587804442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x14ac:dyDescent="0.2">
      <c r="A32" s="155" t="s">
        <v>72</v>
      </c>
      <c r="B32" s="156">
        <f>+'CALCULOS ANUAL'!D31/12</f>
        <v>307760.28072766343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x14ac:dyDescent="0.2">
      <c r="A33" s="155" t="s">
        <v>73</v>
      </c>
      <c r="B33" s="156">
        <f>+'CALCULOS ANUAL'!D32/12</f>
        <v>463594.35692536685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x14ac:dyDescent="0.2">
      <c r="A34" s="155" t="s">
        <v>74</v>
      </c>
      <c r="B34" s="156">
        <f>+'CALCULOS ANUAL'!D33/12</f>
        <v>306389.13524012291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</row>
    <row r="35" spans="1:29" x14ac:dyDescent="0.2">
      <c r="A35" s="155" t="s">
        <v>75</v>
      </c>
      <c r="B35" s="156">
        <f>+'CALCULOS ANUAL'!D34/12</f>
        <v>1629648.2645851886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spans="1:29" x14ac:dyDescent="0.2">
      <c r="A36" s="155" t="s">
        <v>76</v>
      </c>
      <c r="B36" s="156">
        <f>+'CALCULOS ANUAL'!D35/12</f>
        <v>218983.81613545283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</row>
    <row r="37" spans="1:29" x14ac:dyDescent="0.2">
      <c r="A37" s="155" t="s">
        <v>77</v>
      </c>
      <c r="B37" s="156">
        <f>+'CALCULOS ANUAL'!D36/12</f>
        <v>145008.25341137024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</row>
    <row r="38" spans="1:29" x14ac:dyDescent="0.2">
      <c r="A38" s="155" t="s">
        <v>78</v>
      </c>
      <c r="B38" s="156">
        <f>+'CALCULOS ANUAL'!D37/12</f>
        <v>1147558.9656069223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</row>
    <row r="39" spans="1:29" x14ac:dyDescent="0.2">
      <c r="A39" s="155" t="s">
        <v>80</v>
      </c>
      <c r="B39" s="156">
        <f>+'CALCULOS ANUAL'!D38/12</f>
        <v>193846.91393252011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</row>
    <row r="40" spans="1:29" x14ac:dyDescent="0.2">
      <c r="A40" s="155" t="s">
        <v>82</v>
      </c>
      <c r="B40" s="156">
        <f>+'CALCULOS ANUAL'!D39/12</f>
        <v>419650.41355675855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1:29" x14ac:dyDescent="0.2">
      <c r="A41" s="155" t="s">
        <v>83</v>
      </c>
      <c r="B41" s="156">
        <f>+'CALCULOS ANUAL'!D40/12</f>
        <v>214938.94039757829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</row>
    <row r="42" spans="1:29" x14ac:dyDescent="0.2">
      <c r="A42" s="155" t="s">
        <v>84</v>
      </c>
      <c r="B42" s="156">
        <f>+'CALCULOS ANUAL'!D41/12</f>
        <v>340332.44906135736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</row>
    <row r="43" spans="1:29" x14ac:dyDescent="0.2">
      <c r="A43" s="155" t="s">
        <v>85</v>
      </c>
      <c r="B43" s="156">
        <f>+'CALCULOS ANUAL'!D42/12</f>
        <v>516401.12674973585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spans="1:29" x14ac:dyDescent="0.2">
      <c r="A44" s="155" t="s">
        <v>87</v>
      </c>
      <c r="B44" s="156">
        <f>+'CALCULOS ANUAL'!D43/12</f>
        <v>201348.3810511418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1:29" x14ac:dyDescent="0.2">
      <c r="A45" s="155" t="s">
        <v>88</v>
      </c>
      <c r="B45" s="156">
        <f>+'CALCULOS ANUAL'!D44/12</f>
        <v>210306.25408826128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1:29" x14ac:dyDescent="0.2">
      <c r="A46" s="155" t="s">
        <v>89</v>
      </c>
      <c r="B46" s="156">
        <f>+'CALCULOS ANUAL'!D45/12</f>
        <v>184361.89572382599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1:29" x14ac:dyDescent="0.2">
      <c r="A47" s="155" t="s">
        <v>90</v>
      </c>
      <c r="B47" s="156">
        <f>+'CALCULOS ANUAL'!D46/12</f>
        <v>153121.62536639257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1:29" x14ac:dyDescent="0.2">
      <c r="A48" s="155" t="s">
        <v>91</v>
      </c>
      <c r="B48" s="156">
        <f>+'CALCULOS ANUAL'!D47/12</f>
        <v>223644.46163584627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1:29" x14ac:dyDescent="0.2">
      <c r="A49" s="155" t="s">
        <v>93</v>
      </c>
      <c r="B49" s="156">
        <f>+'CALCULOS ANUAL'!D48/12</f>
        <v>406614.37463392038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1:29" x14ac:dyDescent="0.2">
      <c r="A50" s="155" t="s">
        <v>94</v>
      </c>
      <c r="B50" s="156">
        <f>+'CALCULOS ANUAL'!D49/12</f>
        <v>1180575.9285173938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1:29" x14ac:dyDescent="0.2">
      <c r="A51" s="155" t="s">
        <v>95</v>
      </c>
      <c r="B51" s="156">
        <f>+'CALCULOS ANUAL'!D50/12</f>
        <v>264613.65286952077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1:29" x14ac:dyDescent="0.2">
      <c r="A52" s="155" t="s">
        <v>96</v>
      </c>
      <c r="B52" s="156">
        <f>+'CALCULOS ANUAL'!D51/12</f>
        <v>258289.40990908685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1:29" x14ac:dyDescent="0.2">
      <c r="A53" s="155" t="s">
        <v>97</v>
      </c>
      <c r="B53" s="156">
        <f>+'CALCULOS ANUAL'!D52/12</f>
        <v>416923.74548433116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</row>
    <row r="54" spans="1:29" x14ac:dyDescent="0.2">
      <c r="A54" s="155" t="s">
        <v>98</v>
      </c>
      <c r="B54" s="156">
        <f>+'CALCULOS ANUAL'!D53/12</f>
        <v>318581.70930168749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</row>
    <row r="55" spans="1:29" x14ac:dyDescent="0.2">
      <c r="A55" s="155" t="s">
        <v>99</v>
      </c>
      <c r="B55" s="156">
        <f>+'CALCULOS ANUAL'!D54/12</f>
        <v>1492133.0810259515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</row>
    <row r="56" spans="1:29" x14ac:dyDescent="0.2">
      <c r="A56" s="155" t="s">
        <v>101</v>
      </c>
      <c r="B56" s="156">
        <f>+'CALCULOS ANUAL'!D55/12</f>
        <v>296299.24724508153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</row>
    <row r="57" spans="1:29" x14ac:dyDescent="0.2">
      <c r="A57" s="155" t="s">
        <v>102</v>
      </c>
      <c r="B57" s="156">
        <f>+'CALCULOS ANUAL'!D56/12</f>
        <v>554012.61316198355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</row>
    <row r="58" spans="1:29" x14ac:dyDescent="0.2">
      <c r="A58" s="155" t="s">
        <v>103</v>
      </c>
      <c r="B58" s="156">
        <f>+'CALCULOS ANUAL'!D57/12</f>
        <v>170664.01471723663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</row>
    <row r="59" spans="1:29" x14ac:dyDescent="0.2">
      <c r="A59" s="155" t="s">
        <v>104</v>
      </c>
      <c r="B59" s="156">
        <f>+'CALCULOS ANUAL'!D58/12</f>
        <v>215238.0465662081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1:29" x14ac:dyDescent="0.2">
      <c r="A60" s="155" t="s">
        <v>105</v>
      </c>
      <c r="B60" s="156">
        <f>+'CALCULOS ANUAL'!D59/12</f>
        <v>387676.73077196808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1:29" x14ac:dyDescent="0.2">
      <c r="A61" s="155" t="s">
        <v>111</v>
      </c>
      <c r="B61" s="156">
        <f>+'CALCULOS ANUAL'!D60/12</f>
        <v>223671.20230334997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1:29" x14ac:dyDescent="0.2">
      <c r="A62" s="155" t="s">
        <v>112</v>
      </c>
      <c r="B62" s="156">
        <f>+'CALCULOS ANUAL'!D61/12</f>
        <v>295638.69227263413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1:29" s="5" customFormat="1" x14ac:dyDescent="0.2">
      <c r="A63" s="163" t="s">
        <v>114</v>
      </c>
      <c r="B63" s="156">
        <f>SUM(B24:B62)</f>
        <v>16483332.318302544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1:29" ht="13.5" thickBot="1" x14ac:dyDescent="0.25">
      <c r="A64" s="164" t="s">
        <v>113</v>
      </c>
      <c r="B64" s="165">
        <f>+B63+B21</f>
        <v>35048974.839825273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1:29" ht="13.5" thickTop="1" x14ac:dyDescent="0.2">
      <c r="A65" s="148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1:29" x14ac:dyDescent="0.2">
      <c r="A66" s="151" t="s">
        <v>133</v>
      </c>
      <c r="B66" s="167">
        <f>+B64-B5</f>
        <v>4453670.0760919303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1:29" x14ac:dyDescent="0.2">
      <c r="A67" s="148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1:29" x14ac:dyDescent="0.2">
      <c r="A68" s="148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1:29" x14ac:dyDescent="0.2">
      <c r="A69" s="148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</row>
    <row r="70" spans="1:29" x14ac:dyDescent="0.2">
      <c r="A70" s="148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</row>
    <row r="71" spans="1:29" x14ac:dyDescent="0.2">
      <c r="A71" s="148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</row>
    <row r="72" spans="1:29" x14ac:dyDescent="0.2">
      <c r="A72" s="148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</row>
    <row r="73" spans="1:29" x14ac:dyDescent="0.2">
      <c r="A73" s="148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</row>
    <row r="74" spans="1:29" x14ac:dyDescent="0.2">
      <c r="A74" s="148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</row>
    <row r="75" spans="1:29" x14ac:dyDescent="0.2">
      <c r="A75" s="148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</row>
    <row r="76" spans="1:29" x14ac:dyDescent="0.2">
      <c r="A76" s="148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</row>
    <row r="77" spans="1:29" x14ac:dyDescent="0.2">
      <c r="A77" s="148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</row>
    <row r="78" spans="1:29" x14ac:dyDescent="0.2">
      <c r="A78" s="148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</row>
    <row r="79" spans="1:29" x14ac:dyDescent="0.2">
      <c r="A79" s="148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</row>
    <row r="80" spans="1:29" x14ac:dyDescent="0.2">
      <c r="A80" s="148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</row>
    <row r="81" spans="1:29" x14ac:dyDescent="0.2">
      <c r="A81" s="148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</row>
    <row r="82" spans="1:29" x14ac:dyDescent="0.2">
      <c r="A82" s="148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</row>
    <row r="83" spans="1:29" x14ac:dyDescent="0.2">
      <c r="A83" s="148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</row>
    <row r="84" spans="1:29" x14ac:dyDescent="0.2">
      <c r="A84" s="148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</row>
    <row r="85" spans="1:29" x14ac:dyDescent="0.2">
      <c r="A85" s="148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</row>
    <row r="86" spans="1:29" x14ac:dyDescent="0.2">
      <c r="A86" s="148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</row>
    <row r="87" spans="1:29" x14ac:dyDescent="0.2">
      <c r="A87" s="148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</row>
    <row r="88" spans="1:29" x14ac:dyDescent="0.2">
      <c r="A88" s="148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</row>
    <row r="89" spans="1:29" x14ac:dyDescent="0.2">
      <c r="A89" s="148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</row>
    <row r="90" spans="1:29" x14ac:dyDescent="0.2">
      <c r="A90" s="148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</row>
    <row r="91" spans="1:29" x14ac:dyDescent="0.2">
      <c r="A91" s="148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x14ac:dyDescent="0.2">
      <c r="A92" s="148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</row>
    <row r="163" spans="1:29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</row>
    <row r="164" spans="1:29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</row>
    <row r="165" spans="1:29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</row>
    <row r="166" spans="1:29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</row>
    <row r="167" spans="1:29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</row>
    <row r="168" spans="1:29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</row>
    <row r="169" spans="1:29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</row>
    <row r="170" spans="1:29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</row>
    <row r="171" spans="1:29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</row>
    <row r="172" spans="1:29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</row>
    <row r="173" spans="1:29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</row>
    <row r="174" spans="1:29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</row>
    <row r="175" spans="1:29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</row>
    <row r="176" spans="1:29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</row>
    <row r="177" spans="1:29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</row>
    <row r="178" spans="1:29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</row>
    <row r="179" spans="1:29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</row>
    <row r="180" spans="1:29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</row>
    <row r="181" spans="1:29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</row>
    <row r="182" spans="1:29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</row>
    <row r="183" spans="1:29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</row>
    <row r="184" spans="1:29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</row>
    <row r="185" spans="1:29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</row>
    <row r="186" spans="1:29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</row>
    <row r="187" spans="1:29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</row>
    <row r="188" spans="1:29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</row>
    <row r="189" spans="1:29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</row>
    <row r="190" spans="1:29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</row>
    <row r="191" spans="1:29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</row>
    <row r="192" spans="1:29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</row>
    <row r="193" spans="1:29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</row>
    <row r="194" spans="1:29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</row>
    <row r="195" spans="1:29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</row>
    <row r="196" spans="1:29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</row>
    <row r="197" spans="1:29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</row>
    <row r="198" spans="1:29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</row>
    <row r="199" spans="1:29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</row>
    <row r="200" spans="1:29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</row>
    <row r="201" spans="1:29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</row>
    <row r="202" spans="1:29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</row>
    <row r="203" spans="1:29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</row>
    <row r="204" spans="1:29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</row>
    <row r="205" spans="1:29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</row>
    <row r="206" spans="1:29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</row>
    <row r="207" spans="1:29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</row>
    <row r="208" spans="1:29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</row>
    <row r="209" spans="1:29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</row>
    <row r="210" spans="1:29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</row>
    <row r="211" spans="1:29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</row>
    <row r="212" spans="1:29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</row>
    <row r="213" spans="1:29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</row>
    <row r="214" spans="1:29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</row>
    <row r="215" spans="1:29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</row>
    <row r="216" spans="1:29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</row>
    <row r="217" spans="1:29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</row>
    <row r="218" spans="1:29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</row>
    <row r="219" spans="1:29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</row>
    <row r="220" spans="1:29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</row>
    <row r="221" spans="1:29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</row>
    <row r="222" spans="1:29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</row>
    <row r="223" spans="1:29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</row>
    <row r="224" spans="1:29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</row>
    <row r="225" spans="1:29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</row>
    <row r="226" spans="1:29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</row>
    <row r="227" spans="1:29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</row>
    <row r="228" spans="1:29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</row>
    <row r="229" spans="1:29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</row>
    <row r="230" spans="1:29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</row>
    <row r="231" spans="1:29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</row>
    <row r="232" spans="1:29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</row>
    <row r="233" spans="1:29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</row>
    <row r="234" spans="1:29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</row>
    <row r="235" spans="1:29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</row>
    <row r="236" spans="1:29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</row>
    <row r="237" spans="1:29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</row>
    <row r="238" spans="1:29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</row>
    <row r="239" spans="1:29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</row>
    <row r="240" spans="1:29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</row>
    <row r="241" spans="1:29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</row>
    <row r="242" spans="1:29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</row>
    <row r="243" spans="1:29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</row>
    <row r="244" spans="1:29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</row>
    <row r="245" spans="1:29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</row>
    <row r="246" spans="1:29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</row>
    <row r="247" spans="1:29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</row>
    <row r="248" spans="1:29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</row>
    <row r="249" spans="1:29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</row>
    <row r="250" spans="1:29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</row>
    <row r="251" spans="1:29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</row>
    <row r="252" spans="1:29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</row>
    <row r="253" spans="1:29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</row>
    <row r="254" spans="1:29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</row>
    <row r="255" spans="1:29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</row>
    <row r="256" spans="1:29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</row>
    <row r="257" spans="1:29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</row>
    <row r="258" spans="1:29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</row>
    <row r="259" spans="1:29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</row>
    <row r="260" spans="1:29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</row>
    <row r="261" spans="1:29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</row>
    <row r="262" spans="1:29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</row>
    <row r="263" spans="1:29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</row>
    <row r="264" spans="1:29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</row>
    <row r="265" spans="1:29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</row>
    <row r="266" spans="1:29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</row>
    <row r="267" spans="1:29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</row>
    <row r="268" spans="1:29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</row>
    <row r="269" spans="1:29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</row>
    <row r="270" spans="1:29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</row>
    <row r="271" spans="1:29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</row>
    <row r="272" spans="1:29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</row>
    <row r="273" spans="1:29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</row>
    <row r="274" spans="1:29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</row>
    <row r="275" spans="1:29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</row>
    <row r="276" spans="1:29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</row>
    <row r="277" spans="1:29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</row>
    <row r="278" spans="1:29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</row>
    <row r="279" spans="1:29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</row>
    <row r="280" spans="1:29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</row>
    <row r="281" spans="1:29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</row>
    <row r="282" spans="1:29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</row>
    <row r="283" spans="1:29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</row>
    <row r="284" spans="1:29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</row>
    <row r="285" spans="1:29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</row>
    <row r="286" spans="1:29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</row>
    <row r="287" spans="1:29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</row>
    <row r="288" spans="1:29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</row>
    <row r="289" spans="1:29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</row>
    <row r="290" spans="1:29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</row>
    <row r="291" spans="1:29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</row>
    <row r="292" spans="1:29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</row>
    <row r="293" spans="1:29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</row>
    <row r="294" spans="1:29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</row>
    <row r="295" spans="1:29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</row>
    <row r="296" spans="1:29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</row>
    <row r="297" spans="1:29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</row>
    <row r="298" spans="1:29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</row>
    <row r="299" spans="1:29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</row>
    <row r="300" spans="1:29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</row>
    <row r="301" spans="1:29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</row>
    <row r="302" spans="1:29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</row>
    <row r="303" spans="1:29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</row>
    <row r="304" spans="1:29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</row>
    <row r="305" spans="1:29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</row>
    <row r="306" spans="1:29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</row>
    <row r="307" spans="1:29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</row>
    <row r="308" spans="1:29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</row>
    <row r="309" spans="1:29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</row>
    <row r="310" spans="1:29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</row>
    <row r="311" spans="1:29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</row>
    <row r="312" spans="1:29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</row>
    <row r="313" spans="1:29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</row>
    <row r="314" spans="1:29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</row>
    <row r="315" spans="1:29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</row>
    <row r="316" spans="1:29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</row>
    <row r="317" spans="1:29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</row>
    <row r="318" spans="1:29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Part SEPTIEMBRE 2021</vt:lpstr>
      <vt:lpstr>ART 14 F I</vt:lpstr>
      <vt:lpstr>CENSO POB 2020</vt:lpstr>
      <vt:lpstr>CALCULOS ANUAL</vt:lpstr>
      <vt:lpstr>INEGI</vt:lpstr>
      <vt:lpstr>DISTRIBUCIÓN</vt:lpstr>
      <vt:lpstr>'ART 14 F I'!Área_de_impresión</vt:lpstr>
      <vt:lpstr>'CALCULOS ANUAL'!Área_de_impresión</vt:lpstr>
      <vt:lpstr>DISTRIBUCIÓN!Área_de_impresión</vt:lpstr>
      <vt:lpstr>'Part SEPTIEMBRE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2021-10-01T13:48:57Z</dcterms:modified>
</cp:coreProperties>
</file>