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2 PLANEACION HACENDARIA\APORTACIONES ESTATALES\AGOSTO 2022\"/>
    </mc:Choice>
  </mc:AlternateContent>
  <bookViews>
    <workbookView showHorizontalScroll="0" showVerticalScroll="0" xWindow="0" yWindow="0" windowWidth="28800" windowHeight="12435" activeTab="2"/>
  </bookViews>
  <sheets>
    <sheet name="Part AGOSTO 2022" sheetId="9" r:id="rId1"/>
    <sheet name="Poblacion" sheetId="7" r:id="rId2"/>
    <sheet name="DISTRIBUCIÓN" sheetId="11" r:id="rId3"/>
  </sheets>
  <externalReferences>
    <externalReference r:id="rId4"/>
    <externalReference r:id="rId5"/>
    <externalReference r:id="rId6"/>
  </externalReferences>
  <definedNames>
    <definedName name="A_impresión_IM" localSheetId="2">#REF!</definedName>
    <definedName name="A_impresión_IM" localSheetId="0">#REF!</definedName>
    <definedName name="A_impresión_IM" localSheetId="1">#REF!</definedName>
    <definedName name="A_impresión_IM">#REF!</definedName>
    <definedName name="AJUSTES" localSheetId="0" hidden="1">{"'beneficiarios'!$A$1:$C$7"}</definedName>
    <definedName name="AJUSTES" hidden="1">{"'beneficiarios'!$A$1:$C$7"}</definedName>
    <definedName name="_xlnm.Print_Area" localSheetId="2">DISTRIBUCIÓN!$A$2:$F$71</definedName>
    <definedName name="_xlnm.Print_Area" localSheetId="0">'Part AGOSTO 2022'!$A$1:$I$21</definedName>
    <definedName name="_xlnm.Print_Area" localSheetId="1">Poblacion!$A$1:$C$61</definedName>
    <definedName name="_xlnm.Database" localSheetId="2">#REF!</definedName>
    <definedName name="_xlnm.Database" localSheetId="0">#REF!</definedName>
    <definedName name="_xlnm.Database" localSheetId="1">#REF!</definedName>
    <definedName name="_xlnm.Database">#REF!</definedName>
    <definedName name="cierre_2001" localSheetId="2">'[1]deuda c sadm'!#REF!</definedName>
    <definedName name="cierre_2001" localSheetId="0">'[2]deuda c sadm'!#REF!</definedName>
    <definedName name="cierre_2001" localSheetId="1">'[1]deuda c sadm'!#REF!</definedName>
    <definedName name="cierre_2001">'[1]deuda c sadm'!#REF!</definedName>
    <definedName name="deuda" localSheetId="2">'[1]deuda c sadm'!#REF!</definedName>
    <definedName name="deuda" localSheetId="0">'[2]deuda c sadm'!#REF!</definedName>
    <definedName name="deuda" localSheetId="1">'[1]deuda c sadm'!#REF!</definedName>
    <definedName name="deuda">'[1]deuda c sadm'!#REF!</definedName>
    <definedName name="Deuda_ingTot" localSheetId="2">'[1]deuda c sadm'!#REF!</definedName>
    <definedName name="Deuda_ingTot" localSheetId="0">'[2]deuda c sadm'!#REF!</definedName>
    <definedName name="Deuda_ingTot" localSheetId="1">'[1]deuda c sadm'!#REF!</definedName>
    <definedName name="Deuda_ingTot">'[1]deuda c sadm'!#REF!</definedName>
    <definedName name="ENERO" localSheetId="2">#REF!</definedName>
    <definedName name="ENERO" localSheetId="0">#REF!</definedName>
    <definedName name="ENERO" localSheetId="1">#REF!</definedName>
    <definedName name="ENERO">#REF!</definedName>
    <definedName name="Fto_1" localSheetId="2">#REF!</definedName>
    <definedName name="Fto_1" localSheetId="0">#REF!</definedName>
    <definedName name="Fto_1" localSheetId="1">#REF!</definedName>
    <definedName name="Fto_1">#REF!</definedName>
    <definedName name="HTML_CodePage" hidden="1">1252</definedName>
    <definedName name="HTML_Control" localSheetId="0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0" hidden="1">{"'beneficiarios'!$A$1:$C$7"}</definedName>
    <definedName name="INDICADORES" hidden="1">{"'beneficiarios'!$A$1:$C$7"}</definedName>
    <definedName name="ingresofederales" localSheetId="0" hidden="1">{"'beneficiarios'!$A$1:$C$7"}</definedName>
    <definedName name="ingresofederales" hidden="1">{"'beneficiarios'!$A$1:$C$7"}</definedName>
    <definedName name="Notas_Fto_1" localSheetId="2">#REF!</definedName>
    <definedName name="Notas_Fto_1" localSheetId="0">#REF!</definedName>
    <definedName name="Notas_Fto_1" localSheetId="1">#REF!</definedName>
    <definedName name="Notas_Fto_1">#REF!</definedName>
    <definedName name="Partidas">[3]TECHO!$B$1:$Q$2798</definedName>
    <definedName name="SINAJUSTE" localSheetId="0" hidden="1">{"'beneficiarios'!$A$1:$C$7"}</definedName>
    <definedName name="SINAJUSTE" hidden="1">{"'beneficiarios'!$A$1:$C$7"}</definedName>
    <definedName name="t" localSheetId="2">#REF!</definedName>
    <definedName name="t" localSheetId="0">#REF!</definedName>
    <definedName name="t" localSheetId="1">#REF!</definedName>
    <definedName name="t">#REF!</definedName>
    <definedName name="_xlnm.Print_Titles" localSheetId="2">DISTRIBUCIÓN!$A:$A,DISTRIBUCIÓN!$3:$3</definedName>
    <definedName name="_xlnm.Print_Titles" localSheetId="1">Poblacion!$A:$A,Poblacion!$1:$1</definedName>
    <definedName name="TOT" localSheetId="2">#REF!</definedName>
    <definedName name="TOT" localSheetId="0">#REF!</definedName>
    <definedName name="TOT" localSheetId="1">#REF!</definedName>
    <definedName name="TOT">#REF!</definedName>
    <definedName name="TOTAL" localSheetId="2">#REF!</definedName>
    <definedName name="TOTAL" localSheetId="0">#REF!</definedName>
    <definedName name="TOTAL" localSheetId="1">#REF!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D11" i="9" l="1"/>
  <c r="D10" i="9"/>
  <c r="D9" i="9"/>
  <c r="D8" i="9"/>
  <c r="D7" i="9"/>
  <c r="D6" i="9"/>
  <c r="D5" i="9"/>
  <c r="D4" i="9"/>
  <c r="D12" i="9" l="1"/>
  <c r="C13" i="9"/>
  <c r="B57" i="7" l="1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6" i="7"/>
  <c r="B15" i="7"/>
  <c r="B14" i="7"/>
  <c r="B13" i="7"/>
  <c r="B12" i="7"/>
  <c r="B11" i="7"/>
  <c r="B10" i="7"/>
  <c r="B9" i="7"/>
  <c r="B8" i="7"/>
  <c r="B7" i="7"/>
  <c r="B6" i="7"/>
  <c r="B5" i="7"/>
  <c r="I2" i="7"/>
  <c r="H2" i="7"/>
  <c r="G2" i="7"/>
  <c r="I18" i="9" l="1"/>
  <c r="D5" i="11" s="1"/>
  <c r="F12" i="9" l="1"/>
  <c r="G12" i="9" s="1"/>
  <c r="B13" i="9" l="1"/>
  <c r="D13" i="9" l="1"/>
  <c r="F10" i="9" l="1"/>
  <c r="F9" i="9"/>
  <c r="F7" i="9"/>
  <c r="F6" i="9"/>
  <c r="F4" i="9"/>
  <c r="G4" i="9" l="1"/>
  <c r="F8" i="9"/>
  <c r="G8" i="9" s="1"/>
  <c r="F11" i="9"/>
  <c r="G11" i="9" s="1"/>
  <c r="F5" i="9"/>
  <c r="G9" i="9"/>
  <c r="G7" i="9"/>
  <c r="G10" i="9"/>
  <c r="F13" i="9" l="1"/>
  <c r="G13" i="9"/>
  <c r="D6" i="11"/>
  <c r="D68" i="11" s="1"/>
  <c r="B6" i="11"/>
  <c r="B67" i="11" s="1"/>
  <c r="D24" i="11"/>
  <c r="B58" i="7"/>
  <c r="C25" i="7" s="1"/>
  <c r="B17" i="7"/>
  <c r="C5" i="7" s="1"/>
  <c r="B45" i="11" l="1"/>
  <c r="D40" i="11"/>
  <c r="D53" i="11"/>
  <c r="C15" i="7"/>
  <c r="B53" i="11"/>
  <c r="D25" i="11"/>
  <c r="D41" i="11"/>
  <c r="D54" i="11"/>
  <c r="B61" i="11"/>
  <c r="D55" i="11"/>
  <c r="D7" i="11"/>
  <c r="D30" i="11"/>
  <c r="D43" i="11"/>
  <c r="D57" i="11"/>
  <c r="B17" i="11"/>
  <c r="D15" i="11"/>
  <c r="D31" i="11"/>
  <c r="D45" i="11"/>
  <c r="D58" i="11"/>
  <c r="D18" i="11"/>
  <c r="D26" i="11"/>
  <c r="D42" i="11"/>
  <c r="B25" i="11"/>
  <c r="D16" i="11"/>
  <c r="D33" i="11"/>
  <c r="D46" i="11"/>
  <c r="D59" i="11"/>
  <c r="B36" i="11"/>
  <c r="D34" i="11"/>
  <c r="D47" i="11"/>
  <c r="D61" i="11"/>
  <c r="B60" i="11"/>
  <c r="D19" i="11"/>
  <c r="D35" i="11"/>
  <c r="D48" i="11"/>
  <c r="D62" i="11"/>
  <c r="B68" i="11"/>
  <c r="D20" i="11"/>
  <c r="D36" i="11"/>
  <c r="D49" i="11"/>
  <c r="D63" i="11"/>
  <c r="B18" i="11"/>
  <c r="D21" i="11"/>
  <c r="D37" i="11"/>
  <c r="D50" i="11"/>
  <c r="D65" i="11"/>
  <c r="B26" i="11"/>
  <c r="D22" i="11"/>
  <c r="D38" i="11"/>
  <c r="D51" i="11"/>
  <c r="D66" i="11"/>
  <c r="B37" i="11"/>
  <c r="D23" i="11"/>
  <c r="D39" i="11"/>
  <c r="D52" i="11"/>
  <c r="D67" i="11"/>
  <c r="B44" i="11"/>
  <c r="B52" i="11"/>
  <c r="D17" i="11"/>
  <c r="D32" i="11"/>
  <c r="D44" i="11"/>
  <c r="D56" i="11"/>
  <c r="C42" i="7"/>
  <c r="C26" i="7"/>
  <c r="C19" i="7"/>
  <c r="C34" i="7"/>
  <c r="C50" i="7"/>
  <c r="C14" i="7"/>
  <c r="C6" i="7"/>
  <c r="C11" i="7"/>
  <c r="C10" i="7"/>
  <c r="C7" i="7"/>
  <c r="C47" i="7"/>
  <c r="C31" i="7"/>
  <c r="C23" i="7"/>
  <c r="C56" i="7"/>
  <c r="C48" i="7"/>
  <c r="C40" i="7"/>
  <c r="C32" i="7"/>
  <c r="C24" i="7"/>
  <c r="C53" i="7"/>
  <c r="C45" i="7"/>
  <c r="C37" i="7"/>
  <c r="C29" i="7"/>
  <c r="C21" i="7"/>
  <c r="B59" i="7"/>
  <c r="B19" i="11"/>
  <c r="B30" i="11"/>
  <c r="B38" i="11"/>
  <c r="B46" i="11"/>
  <c r="B54" i="11"/>
  <c r="B62" i="11"/>
  <c r="B7" i="11"/>
  <c r="B20" i="11"/>
  <c r="B31" i="11"/>
  <c r="B39" i="11"/>
  <c r="B47" i="11"/>
  <c r="B55" i="11"/>
  <c r="B63" i="11"/>
  <c r="C46" i="7"/>
  <c r="C30" i="7"/>
  <c r="C22" i="7"/>
  <c r="C51" i="7"/>
  <c r="C43" i="7"/>
  <c r="C35" i="7"/>
  <c r="C27" i="7"/>
  <c r="B21" i="11"/>
  <c r="B32" i="11"/>
  <c r="B40" i="11"/>
  <c r="B48" i="11"/>
  <c r="B56" i="11"/>
  <c r="B64" i="11"/>
  <c r="B22" i="11"/>
  <c r="B33" i="11"/>
  <c r="B41" i="11"/>
  <c r="B49" i="11"/>
  <c r="B57" i="11"/>
  <c r="B65" i="11"/>
  <c r="C55" i="7"/>
  <c r="C39" i="7"/>
  <c r="C54" i="7"/>
  <c r="C38" i="7"/>
  <c r="C52" i="7"/>
  <c r="C44" i="7"/>
  <c r="C36" i="7"/>
  <c r="C28" i="7"/>
  <c r="C20" i="7"/>
  <c r="C57" i="7"/>
  <c r="C49" i="7"/>
  <c r="C41" i="7"/>
  <c r="C33" i="7"/>
  <c r="B15" i="11"/>
  <c r="B23" i="11"/>
  <c r="B34" i="11"/>
  <c r="B42" i="11"/>
  <c r="B50" i="11"/>
  <c r="B58" i="11"/>
  <c r="B66" i="11"/>
  <c r="B16" i="11"/>
  <c r="B24" i="11"/>
  <c r="B35" i="11"/>
  <c r="B43" i="11"/>
  <c r="B51" i="11"/>
  <c r="B59" i="11"/>
  <c r="D60" i="11"/>
  <c r="D64" i="11"/>
  <c r="C16" i="7"/>
  <c r="C12" i="7"/>
  <c r="C8" i="7"/>
  <c r="C13" i="7"/>
  <c r="C9" i="7"/>
  <c r="I13" i="9"/>
  <c r="C58" i="7" l="1"/>
  <c r="D27" i="11"/>
  <c r="D69" i="11"/>
  <c r="D70" i="11" s="1"/>
  <c r="B27" i="11"/>
  <c r="B69" i="11"/>
  <c r="B70" i="11" s="1"/>
  <c r="B5" i="11"/>
  <c r="B8" i="11" s="1"/>
  <c r="D8" i="11"/>
  <c r="C17" i="7"/>
  <c r="F5" i="11" l="1"/>
  <c r="I21" i="9"/>
  <c r="B9" i="11"/>
  <c r="B10" i="11"/>
  <c r="D9" i="11"/>
  <c r="D10" i="11"/>
  <c r="C30" i="11" l="1"/>
  <c r="C63" i="11"/>
  <c r="C68" i="11"/>
  <c r="C46" i="11"/>
  <c r="C59" i="11"/>
  <c r="C33" i="11"/>
  <c r="C41" i="11"/>
  <c r="C36" i="11"/>
  <c r="C40" i="11"/>
  <c r="C37" i="11"/>
  <c r="C34" i="11"/>
  <c r="C39" i="11"/>
  <c r="C49" i="11"/>
  <c r="C42" i="11"/>
  <c r="C57" i="11"/>
  <c r="C43" i="11"/>
  <c r="C44" i="11"/>
  <c r="C50" i="11"/>
  <c r="C45" i="11"/>
  <c r="C32" i="11"/>
  <c r="C54" i="11"/>
  <c r="C48" i="11"/>
  <c r="C64" i="11"/>
  <c r="C38" i="11"/>
  <c r="C56" i="11"/>
  <c r="C60" i="11"/>
  <c r="C62" i="11"/>
  <c r="C55" i="11"/>
  <c r="C51" i="11"/>
  <c r="C47" i="11"/>
  <c r="C58" i="11"/>
  <c r="C61" i="11"/>
  <c r="C53" i="11"/>
  <c r="C67" i="11"/>
  <c r="C35" i="11"/>
  <c r="C52" i="11"/>
  <c r="C31" i="11"/>
  <c r="C66" i="11"/>
  <c r="C65" i="11"/>
  <c r="C25" i="11"/>
  <c r="C24" i="11"/>
  <c r="C21" i="11"/>
  <c r="C17" i="11"/>
  <c r="C16" i="11"/>
  <c r="C15" i="11"/>
  <c r="C20" i="11"/>
  <c r="C19" i="11"/>
  <c r="C18" i="11"/>
  <c r="C22" i="11"/>
  <c r="C23" i="11"/>
  <c r="C26" i="11"/>
  <c r="E24" i="11"/>
  <c r="E17" i="11"/>
  <c r="E25" i="11"/>
  <c r="E16" i="11"/>
  <c r="E21" i="11"/>
  <c r="E15" i="11"/>
  <c r="E20" i="11"/>
  <c r="E18" i="11"/>
  <c r="E26" i="11"/>
  <c r="E22" i="11"/>
  <c r="E19" i="11"/>
  <c r="E23" i="11"/>
  <c r="E55" i="11"/>
  <c r="E51" i="11"/>
  <c r="E47" i="11"/>
  <c r="E31" i="11"/>
  <c r="E36" i="11"/>
  <c r="E52" i="11"/>
  <c r="E30" i="11"/>
  <c r="E57" i="11"/>
  <c r="E46" i="11"/>
  <c r="E62" i="11"/>
  <c r="E49" i="11"/>
  <c r="E43" i="11"/>
  <c r="E66" i="11"/>
  <c r="E68" i="11"/>
  <c r="E40" i="11"/>
  <c r="E56" i="11"/>
  <c r="E45" i="11"/>
  <c r="E34" i="11"/>
  <c r="E50" i="11"/>
  <c r="E37" i="11"/>
  <c r="E65" i="11"/>
  <c r="E59" i="11"/>
  <c r="E44" i="11"/>
  <c r="E60" i="11"/>
  <c r="E61" i="11"/>
  <c r="E38" i="11"/>
  <c r="E54" i="11"/>
  <c r="E53" i="11"/>
  <c r="E67" i="11"/>
  <c r="E39" i="11"/>
  <c r="E35" i="11"/>
  <c r="E32" i="11"/>
  <c r="E48" i="11"/>
  <c r="E64" i="11"/>
  <c r="E41" i="11"/>
  <c r="E42" i="11"/>
  <c r="E58" i="11"/>
  <c r="E33" i="11"/>
  <c r="E63" i="11"/>
  <c r="F55" i="11" l="1"/>
  <c r="F47" i="11"/>
  <c r="F50" i="11"/>
  <c r="F21" i="11"/>
  <c r="F32" i="11"/>
  <c r="F51" i="11"/>
  <c r="F45" i="11"/>
  <c r="F49" i="11"/>
  <c r="F22" i="11"/>
  <c r="F44" i="11"/>
  <c r="F59" i="11"/>
  <c r="F37" i="11"/>
  <c r="F48" i="11"/>
  <c r="F46" i="11"/>
  <c r="F25" i="11"/>
  <c r="F43" i="11"/>
  <c r="F33" i="11"/>
  <c r="F17" i="11"/>
  <c r="F18" i="11"/>
  <c r="F35" i="11"/>
  <c r="F67" i="11"/>
  <c r="F36" i="11"/>
  <c r="F24" i="11"/>
  <c r="F41" i="11"/>
  <c r="F19" i="11"/>
  <c r="F20" i="11"/>
  <c r="F64" i="11"/>
  <c r="F65" i="11"/>
  <c r="F39" i="11"/>
  <c r="F34" i="11"/>
  <c r="F52" i="11"/>
  <c r="F53" i="11"/>
  <c r="F62" i="11"/>
  <c r="F26" i="11"/>
  <c r="F56" i="11"/>
  <c r="F63" i="11"/>
  <c r="F68" i="11"/>
  <c r="F61" i="11"/>
  <c r="F66" i="11"/>
  <c r="C69" i="11"/>
  <c r="F57" i="11"/>
  <c r="C27" i="11"/>
  <c r="F31" i="11"/>
  <c r="F16" i="11"/>
  <c r="F54" i="11"/>
  <c r="F40" i="11"/>
  <c r="F38" i="11"/>
  <c r="F58" i="11"/>
  <c r="F42" i="11"/>
  <c r="F60" i="11"/>
  <c r="F23" i="11"/>
  <c r="F30" i="11"/>
  <c r="E69" i="11"/>
  <c r="F15" i="11"/>
  <c r="E27" i="11"/>
  <c r="C70" i="11" l="1"/>
  <c r="F69" i="11"/>
  <c r="F27" i="11"/>
  <c r="E70" i="11"/>
  <c r="F70" i="11" l="1"/>
</calcChain>
</file>

<file path=xl/sharedStrings.xml><?xml version="1.0" encoding="utf-8"?>
<sst xmlns="http://schemas.openxmlformats.org/spreadsheetml/2006/main" count="277" uniqueCount="153">
  <si>
    <t>POBLACIÓN Y TERRITORIO</t>
  </si>
  <si>
    <t>MUNICIPIO</t>
  </si>
  <si>
    <t>ESTRUCTURA      %</t>
  </si>
  <si>
    <t>PO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</si>
  <si>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</si>
  <si>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</si>
  <si>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</si>
  <si>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</si>
  <si>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</si>
  <si>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</si>
  <si>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</si>
  <si>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</si>
  <si>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</si>
  <si>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</si>
  <si>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</si>
  <si>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</si>
  <si>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</si>
  <si>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</si>
  <si>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</si>
  <si>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</si>
  <si>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</si>
  <si>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</si>
  <si>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</si>
  <si>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</si>
  <si>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</si>
  <si>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</si>
  <si>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</si>
  <si>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</si>
  <si>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</si>
  <si>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</si>
  <si>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</si>
  <si>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</si>
  <si>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</si>
  <si>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</si>
  <si>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</si>
  <si>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</si>
  <si>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</si>
  <si>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</si>
  <si>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</si>
  <si>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</si>
  <si>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</si>
  <si>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</si>
  <si>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</si>
  <si>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</si>
  <si>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</si>
  <si>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</si>
  <si>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</si>
  <si>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</si>
  <si>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</si>
  <si>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</si>
  <si>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</si>
  <si>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</si>
  <si>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</si>
  <si>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</si>
  <si>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</si>
  <si>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</si>
  <si>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</si>
  <si>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SUBTOTAL</t>
  </si>
  <si>
    <t>Fondo del Estado</t>
  </si>
  <si>
    <t>Porcentaje distribución</t>
  </si>
  <si>
    <t>Distribución</t>
  </si>
  <si>
    <t>Fondo General de Participaciones (FGP)</t>
  </si>
  <si>
    <t>Impuesto Especial sobre Producción y Servicios (IEPS)</t>
  </si>
  <si>
    <t>Fondo de Fiscalización y Recaudación (FOFIR)</t>
  </si>
  <si>
    <t>Impuesto sobre la Venta Final de Gasolinas y Diesel (IEPSGD)</t>
  </si>
  <si>
    <t>TOTAL</t>
  </si>
  <si>
    <t>80% de participaciones Estado</t>
  </si>
  <si>
    <t>Monto Total</t>
  </si>
  <si>
    <t>Porcentaje de distribución</t>
  </si>
  <si>
    <t>Monto de distribución de participaciones</t>
  </si>
  <si>
    <t>Monto a Distribuir de manera Equitativa</t>
  </si>
  <si>
    <t>60% Distr. Área Metropolitana</t>
  </si>
  <si>
    <t>40% Distr. Área No Metropolitana</t>
  </si>
  <si>
    <t>Distribución
Población</t>
  </si>
  <si>
    <t>Distribución Equitativa</t>
  </si>
  <si>
    <t>35% de Impto. Erog. Juegos Apuesta</t>
  </si>
  <si>
    <t>Concepto</t>
  </si>
  <si>
    <t>Suma estatal</t>
  </si>
  <si>
    <t>Diferencia</t>
  </si>
  <si>
    <t>Total a Distribuir</t>
  </si>
  <si>
    <t xml:space="preserve"> </t>
  </si>
  <si>
    <t>Fondo de Compensacion ISAN</t>
  </si>
  <si>
    <t xml:space="preserve">Impuesto sobre Adquisición de Vehículos Nuevos (ISAN) </t>
  </si>
  <si>
    <t>COORDINACIÓN DE PLANEACIÓN HACENDARIA</t>
  </si>
  <si>
    <t>60% ZONA METROPOLITANA</t>
  </si>
  <si>
    <t>40% ZONA NO METROPOLITANA</t>
  </si>
  <si>
    <t>FUENTE: Censo de población y vivienda 2020, INEGI</t>
  </si>
  <si>
    <t>POBLACIÓN 2020</t>
  </si>
  <si>
    <t>Total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</si>
  <si>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</si>
  <si>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</si>
  <si>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</si>
  <si>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</si>
  <si>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</si>
  <si>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</si>
  <si>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</si>
  <si>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</si>
  <si>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</si>
  <si>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</si>
  <si>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</si>
  <si>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</si>
  <si>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</si>
  <si>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</si>
  <si>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</si>
  <si>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</si>
  <si>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</si>
  <si>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</si>
  <si>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</si>
  <si>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</si>
  <si>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</si>
  <si>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</si>
  <si>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</si>
  <si>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</si>
  <si>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</si>
  <si>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</si>
  <si>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</si>
  <si>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</si>
  <si>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</si>
  <si>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</si>
  <si>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</si>
  <si>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</si>
  <si>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</si>
  <si>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</si>
  <si>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</si>
  <si>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</si>
  <si>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</si>
  <si>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</si>
  <si>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</si>
  <si>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</si>
  <si>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</si>
  <si>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</si>
  <si>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</si>
  <si>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</si>
  <si>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</si>
  <si>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</si>
  <si>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</si>
  <si>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</si>
  <si>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</si>
  <si>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</si>
  <si>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</si>
  <si>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</si>
  <si>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 2020</t>
  </si>
  <si>
    <t>Fondo de Fomento Municipal (FFM)70%</t>
  </si>
  <si>
    <t>Fondo de Fomento Municipal (FFM)30%</t>
  </si>
  <si>
    <t>ISR Enajenación de Inmuebles</t>
  </si>
  <si>
    <t>Mes</t>
  </si>
  <si>
    <t>LEY EGRESOS 2022</t>
  </si>
  <si>
    <t>PRESUPUESTO LEY DE EGRESOS 2022</t>
  </si>
  <si>
    <t>SECRETARÍA DE FINANZAS Y TESORERÍA GENERAL DEL ESTADO</t>
  </si>
  <si>
    <t>Faltante Inicial de FEIEF</t>
  </si>
  <si>
    <t>CÁLCULO DE DISTRIBUCIÓN DEL FONDO PARA SEGURIDAD PARA LOS MUNICIPIOS AGOSTO 2022</t>
  </si>
  <si>
    <t>Participaciones Agosto 2022</t>
  </si>
  <si>
    <t>IMP EROG Y JUEGOS APUESTAS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</si>
</sst>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\ #,##0.00"/>
    <numFmt numFmtId="165" formatCode="0.000000000"/>
    <numFmt numFmtId="166" formatCode="_(* #,##0.00_);_(* \(#,##0.00\);_(* &quot;-&quot;??_);_(@_)"/>
    <numFmt numFmtId="167" formatCode="_(* #,##0_);_(* \(#,##0\);_(* &quot;-&quot;??_);_(@_)"/>
    <numFmt numFmtId="168" formatCode="0.00000000%"/>
    <numFmt numFmtId="169" formatCode="0.000%"/>
    <numFmt numFmtId="170" formatCode="General_)"/>
    <numFmt numFmtId="171" formatCode="#,##0\ &quot;$&quot;;[Red]\-#,##0\ &quot;$&quot;"/>
    <numFmt numFmtId="172" formatCode="_-[$€-2]* #,##0.00_-;\-[$€-2]* #,##0.00_-;_-[$€-2]* &quot;-&quot;??_-"/>
    <numFmt numFmtId="173" formatCode="\U\ #,##0.00"/>
    <numFmt numFmtId="174" formatCode="_-* #,##0_-;\-* #,##0_-;_-* &quot;-&quot;??_-;_-@_-"/>
    <numFmt numFmtId="175" formatCode="#,##0_ ;\-#,##0\ "/>
    <numFmt numFmtId="176" formatCode="#,##0.000000000"/>
    <numFmt numFmtId="177" formatCode="###\ ###\ ###\ ##0"/>
  </numFmts>
  <fonts count="3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37" fontId="3" fillId="0" borderId="0"/>
    <xf numFmtId="164" fontId="4" fillId="0" borderId="0" applyFont="0" applyFill="0" applyBorder="0" applyAlignment="0" applyProtection="0">
      <alignment horizontal="right"/>
    </xf>
    <xf numFmtId="170" fontId="4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1" applyNumberFormat="0" applyAlignment="0" applyProtection="0"/>
    <xf numFmtId="0" fontId="17" fillId="17" borderId="12" applyNumberFormat="0" applyAlignment="0" applyProtection="0"/>
    <xf numFmtId="0" fontId="18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1" applyNumberFormat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1" fillId="3" borderId="0" applyNumberFormat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2" fillId="22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0" fontId="4" fillId="23" borderId="14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3" fillId="16" borderId="1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19" fillId="0" borderId="18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19" applyNumberFormat="0" applyFill="0" applyAlignment="0" applyProtection="0"/>
    <xf numFmtId="173" fontId="30" fillId="0" borderId="0" applyFont="0" applyFill="0" applyBorder="0" applyAlignment="0" applyProtection="0">
      <alignment horizontal="right"/>
    </xf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40">
    <xf numFmtId="0" fontId="0" fillId="0" borderId="0" xfId="0"/>
    <xf numFmtId="37" fontId="4" fillId="0" borderId="0" xfId="3" applyFont="1" applyProtection="1">
      <protection hidden="1"/>
    </xf>
    <xf numFmtId="37" fontId="4" fillId="0" borderId="0" xfId="3" applyFont="1" applyFill="1" applyProtection="1">
      <protection hidden="1"/>
    </xf>
    <xf numFmtId="37" fontId="6" fillId="0" borderId="2" xfId="3" applyFont="1" applyFill="1" applyBorder="1" applyAlignment="1" applyProtection="1">
      <alignment horizontal="center" vertical="center" wrapText="1"/>
      <protection hidden="1"/>
    </xf>
    <xf numFmtId="37" fontId="8" fillId="0" borderId="0" xfId="3" applyFont="1" applyProtection="1">
      <protection hidden="1"/>
    </xf>
    <xf numFmtId="37" fontId="4" fillId="0" borderId="5" xfId="3" applyFont="1" applyFill="1" applyBorder="1" applyAlignment="1" applyProtection="1">
      <alignment horizontal="left"/>
      <protection hidden="1"/>
    </xf>
    <xf numFmtId="37" fontId="4" fillId="0" borderId="7" xfId="3" applyFont="1" applyFill="1" applyBorder="1" applyAlignment="1" applyProtection="1">
      <alignment horizontal="left"/>
      <protection hidden="1"/>
    </xf>
    <xf numFmtId="37" fontId="6" fillId="0" borderId="9" xfId="3" applyFont="1" applyFill="1" applyBorder="1" applyAlignment="1" applyProtection="1">
      <alignment horizontal="left"/>
      <protection hidden="1"/>
    </xf>
    <xf numFmtId="169" fontId="4" fillId="0" borderId="0" xfId="2" applyNumberFormat="1" applyFont="1" applyProtection="1">
      <protection hidden="1"/>
    </xf>
    <xf numFmtId="37" fontId="0" fillId="0" borderId="20" xfId="3" applyFont="1" applyFill="1" applyBorder="1" applyAlignment="1" applyProtection="1">
      <alignment horizontal="left"/>
      <protection hidden="1"/>
    </xf>
    <xf numFmtId="0" fontId="4" fillId="0" borderId="0" xfId="46"/>
    <xf numFmtId="0" fontId="4" fillId="0" borderId="0" xfId="46" applyFont="1" applyBorder="1" applyAlignment="1">
      <alignment vertical="center"/>
    </xf>
    <xf numFmtId="3" fontId="4" fillId="0" borderId="0" xfId="46" applyNumberFormat="1" applyBorder="1" applyAlignment="1">
      <alignment horizontal="center" vertical="center"/>
    </xf>
    <xf numFmtId="0" fontId="4" fillId="0" borderId="0" xfId="46" applyFont="1"/>
    <xf numFmtId="37" fontId="6" fillId="0" borderId="20" xfId="3" applyFont="1" applyFill="1" applyBorder="1" applyAlignment="1" applyProtection="1">
      <alignment horizontal="left"/>
      <protection hidden="1"/>
    </xf>
    <xf numFmtId="37" fontId="6" fillId="0" borderId="22" xfId="3" applyFont="1" applyFill="1" applyBorder="1" applyAlignment="1" applyProtection="1">
      <alignment horizontal="left"/>
      <protection hidden="1"/>
    </xf>
    <xf numFmtId="168" fontId="11" fillId="0" borderId="22" xfId="2" applyNumberFormat="1" applyFont="1" applyBorder="1" applyProtection="1">
      <protection hidden="1"/>
    </xf>
    <xf numFmtId="37" fontId="6" fillId="0" borderId="0" xfId="3" applyFont="1" applyBorder="1" applyProtection="1">
      <protection hidden="1"/>
    </xf>
    <xf numFmtId="37" fontId="6" fillId="0" borderId="0" xfId="3" applyFont="1" applyProtection="1">
      <protection hidden="1"/>
    </xf>
    <xf numFmtId="167" fontId="11" fillId="0" borderId="0" xfId="1" applyNumberFormat="1" applyFont="1" applyBorder="1" applyProtection="1">
      <protection hidden="1"/>
    </xf>
    <xf numFmtId="0" fontId="6" fillId="0" borderId="3" xfId="46" applyFont="1" applyBorder="1" applyAlignment="1">
      <alignment horizontal="center" vertical="center" wrapText="1"/>
    </xf>
    <xf numFmtId="0" fontId="6" fillId="0" borderId="3" xfId="46" applyFont="1" applyBorder="1" applyAlignment="1">
      <alignment horizontal="center" wrapText="1"/>
    </xf>
    <xf numFmtId="0" fontId="4" fillId="0" borderId="3" xfId="46" applyFont="1" applyBorder="1" applyAlignment="1">
      <alignment vertical="center" wrapText="1"/>
    </xf>
    <xf numFmtId="3" fontId="6" fillId="0" borderId="3" xfId="46" applyNumberFormat="1" applyFont="1" applyBorder="1" applyAlignment="1">
      <alignment horizontal="center" vertical="center"/>
    </xf>
    <xf numFmtId="49" fontId="7" fillId="0" borderId="2" xfId="41" applyNumberFormat="1" applyFont="1" applyFill="1" applyBorder="1" applyAlignment="1" applyProtection="1">
      <alignment horizontal="center" vertical="center" wrapText="1"/>
      <protection hidden="1"/>
    </xf>
    <xf numFmtId="37" fontId="4" fillId="0" borderId="23" xfId="3" applyFont="1" applyFill="1" applyBorder="1" applyAlignment="1" applyProtection="1">
      <protection hidden="1"/>
    </xf>
    <xf numFmtId="37" fontId="4" fillId="0" borderId="24" xfId="3" applyFont="1" applyFill="1" applyBorder="1" applyAlignment="1" applyProtection="1">
      <protection hidden="1"/>
    </xf>
    <xf numFmtId="37" fontId="0" fillId="0" borderId="25" xfId="3" applyFont="1" applyFill="1" applyBorder="1" applyAlignment="1" applyProtection="1">
      <protection hidden="1"/>
    </xf>
    <xf numFmtId="37" fontId="6" fillId="0" borderId="26" xfId="3" applyFont="1" applyFill="1" applyBorder="1" applyAlignment="1" applyProtection="1">
      <protection hidden="1"/>
    </xf>
    <xf numFmtId="37" fontId="4" fillId="0" borderId="25" xfId="3" applyFont="1" applyFill="1" applyBorder="1" applyAlignment="1" applyProtection="1">
      <protection hidden="1"/>
    </xf>
    <xf numFmtId="167" fontId="11" fillId="0" borderId="27" xfId="1" applyNumberFormat="1" applyFont="1" applyBorder="1" applyProtection="1">
      <protection hidden="1"/>
    </xf>
    <xf numFmtId="167" fontId="11" fillId="0" borderId="28" xfId="1" applyNumberFormat="1" applyFont="1" applyBorder="1" applyProtection="1">
      <protection hidden="1"/>
    </xf>
    <xf numFmtId="167" fontId="12" fillId="0" borderId="29" xfId="1" applyNumberFormat="1" applyFont="1" applyBorder="1" applyProtection="1">
      <protection hidden="1"/>
    </xf>
    <xf numFmtId="167" fontId="11" fillId="0" borderId="6" xfId="1" applyNumberFormat="1" applyFont="1" applyBorder="1" applyProtection="1">
      <protection hidden="1"/>
    </xf>
    <xf numFmtId="167" fontId="11" fillId="0" borderId="8" xfId="1" applyNumberFormat="1" applyFont="1" applyBorder="1" applyProtection="1">
      <protection hidden="1"/>
    </xf>
    <xf numFmtId="167" fontId="12" fillId="0" borderId="10" xfId="1" applyNumberFormat="1" applyFont="1" applyBorder="1" applyProtection="1">
      <protection hidden="1"/>
    </xf>
    <xf numFmtId="167" fontId="11" fillId="0" borderId="29" xfId="1" applyNumberFormat="1" applyFont="1" applyBorder="1" applyProtection="1">
      <protection hidden="1"/>
    </xf>
    <xf numFmtId="167" fontId="11" fillId="0" borderId="10" xfId="1" applyNumberFormat="1" applyFont="1" applyBorder="1" applyProtection="1">
      <protection hidden="1"/>
    </xf>
    <xf numFmtId="3" fontId="6" fillId="0" borderId="3" xfId="46" applyNumberFormat="1" applyFont="1" applyBorder="1" applyAlignment="1">
      <alignment vertical="center"/>
    </xf>
    <xf numFmtId="10" fontId="6" fillId="0" borderId="3" xfId="46" applyNumberFormat="1" applyFont="1" applyBorder="1" applyAlignment="1">
      <alignment vertical="center"/>
    </xf>
    <xf numFmtId="167" fontId="6" fillId="0" borderId="3" xfId="1" applyNumberFormat="1" applyFont="1" applyBorder="1" applyAlignment="1">
      <alignment vertical="center"/>
    </xf>
    <xf numFmtId="167" fontId="11" fillId="0" borderId="6" xfId="1" applyNumberFormat="1" applyFont="1" applyFill="1" applyBorder="1" applyProtection="1">
      <protection hidden="1"/>
    </xf>
    <xf numFmtId="167" fontId="11" fillId="0" borderId="27" xfId="1" applyNumberFormat="1" applyFont="1" applyFill="1" applyBorder="1" applyProtection="1">
      <protection hidden="1"/>
    </xf>
    <xf numFmtId="167" fontId="11" fillId="0" borderId="8" xfId="1" applyNumberFormat="1" applyFont="1" applyFill="1" applyBorder="1" applyProtection="1">
      <protection hidden="1"/>
    </xf>
    <xf numFmtId="167" fontId="11" fillId="0" borderId="28" xfId="1" applyNumberFormat="1" applyFont="1" applyFill="1" applyBorder="1" applyProtection="1">
      <protection hidden="1"/>
    </xf>
    <xf numFmtId="174" fontId="31" fillId="0" borderId="0" xfId="40" applyNumberFormat="1" applyFont="1" applyAlignment="1">
      <alignment horizontal="center" wrapText="1"/>
    </xf>
    <xf numFmtId="174" fontId="6" fillId="0" borderId="3" xfId="40" applyNumberFormat="1" applyFont="1" applyBorder="1" applyAlignment="1">
      <alignment wrapText="1"/>
    </xf>
    <xf numFmtId="174" fontId="4" fillId="0" borderId="3" xfId="40" applyNumberFormat="1" applyFont="1" applyBorder="1" applyAlignment="1">
      <alignment horizontal="center" wrapText="1"/>
    </xf>
    <xf numFmtId="37" fontId="4" fillId="0" borderId="3" xfId="3" applyFont="1" applyBorder="1" applyProtection="1">
      <protection hidden="1"/>
    </xf>
    <xf numFmtId="37" fontId="6" fillId="0" borderId="3" xfId="3" applyFont="1" applyBorder="1" applyProtection="1">
      <protection hidden="1"/>
    </xf>
    <xf numFmtId="37" fontId="0" fillId="0" borderId="3" xfId="3" applyFont="1" applyBorder="1" applyProtection="1">
      <protection hidden="1"/>
    </xf>
    <xf numFmtId="37" fontId="6" fillId="0" borderId="0" xfId="3" applyFont="1" applyAlignment="1" applyProtection="1">
      <alignment horizontal="center"/>
      <protection hidden="1"/>
    </xf>
    <xf numFmtId="37" fontId="0" fillId="0" borderId="0" xfId="3" applyFont="1" applyProtection="1">
      <protection hidden="1"/>
    </xf>
    <xf numFmtId="37" fontId="4" fillId="24" borderId="0" xfId="3" applyFont="1" applyFill="1" applyProtection="1">
      <protection hidden="1"/>
    </xf>
    <xf numFmtId="0" fontId="0" fillId="0" borderId="3" xfId="46" applyFont="1" applyBorder="1" applyAlignment="1">
      <alignment vertical="center" wrapText="1"/>
    </xf>
    <xf numFmtId="38" fontId="4" fillId="0" borderId="3" xfId="46" applyNumberFormat="1" applyBorder="1" applyAlignment="1">
      <alignment vertical="center"/>
    </xf>
    <xf numFmtId="38" fontId="4" fillId="0" borderId="3" xfId="46" applyNumberFormat="1" applyFont="1" applyBorder="1" applyAlignment="1">
      <alignment vertical="center" wrapText="1"/>
    </xf>
    <xf numFmtId="38" fontId="11" fillId="0" borderId="6" xfId="1" applyNumberFormat="1" applyFont="1" applyFill="1" applyBorder="1" applyProtection="1">
      <protection hidden="1"/>
    </xf>
    <xf numFmtId="38" fontId="11" fillId="0" borderId="8" xfId="1" applyNumberFormat="1" applyFont="1" applyFill="1" applyBorder="1" applyProtection="1">
      <protection hidden="1"/>
    </xf>
    <xf numFmtId="38" fontId="11" fillId="0" borderId="8" xfId="1" applyNumberFormat="1" applyFont="1" applyBorder="1" applyProtection="1">
      <protection hidden="1"/>
    </xf>
    <xf numFmtId="38" fontId="11" fillId="0" borderId="10" xfId="1" applyNumberFormat="1" applyFont="1" applyBorder="1" applyProtection="1">
      <protection hidden="1"/>
    </xf>
    <xf numFmtId="38" fontId="11" fillId="0" borderId="6" xfId="1" applyNumberFormat="1" applyFont="1" applyBorder="1" applyProtection="1">
      <protection hidden="1"/>
    </xf>
    <xf numFmtId="38" fontId="12" fillId="0" borderId="10" xfId="1" applyNumberFormat="1" applyFont="1" applyBorder="1" applyProtection="1">
      <protection hidden="1"/>
    </xf>
    <xf numFmtId="0" fontId="33" fillId="24" borderId="30" xfId="0" applyFont="1" applyFill="1" applyBorder="1" applyAlignment="1" applyProtection="1">
      <alignment horizontal="center" vertical="center" wrapText="1"/>
    </xf>
    <xf numFmtId="0" fontId="33" fillId="24" borderId="0" xfId="0" applyFont="1" applyFill="1" applyBorder="1" applyAlignment="1" applyProtection="1">
      <alignment horizontal="center" vertical="center" wrapText="1"/>
    </xf>
    <xf numFmtId="0" fontId="33" fillId="24" borderId="31" xfId="0" applyFont="1" applyFill="1" applyBorder="1" applyAlignment="1" applyProtection="1">
      <alignment horizontal="center" vertical="center" wrapText="1"/>
    </xf>
    <xf numFmtId="0" fontId="33" fillId="24" borderId="30" xfId="0" applyFont="1" applyFill="1" applyBorder="1" applyAlignment="1" applyProtection="1">
      <alignment horizontal="left" vertical="center" wrapText="1"/>
    </xf>
    <xf numFmtId="0" fontId="33" fillId="24" borderId="0" xfId="0" applyFont="1" applyFill="1" applyBorder="1" applyAlignment="1" applyProtection="1">
      <alignment horizontal="left" vertical="center" wrapText="1"/>
    </xf>
    <xf numFmtId="177" fontId="33" fillId="24" borderId="0" xfId="0" applyNumberFormat="1" applyFont="1" applyFill="1" applyBorder="1" applyAlignment="1" applyProtection="1">
      <alignment horizontal="right" vertical="center" wrapText="1"/>
    </xf>
    <xf numFmtId="0" fontId="34" fillId="24" borderId="30" xfId="0" applyFont="1" applyFill="1" applyBorder="1" applyAlignment="1" applyProtection="1">
      <alignment horizontal="left" vertical="center" wrapText="1"/>
    </xf>
    <xf numFmtId="0" fontId="34" fillId="24" borderId="0" xfId="0" applyFont="1" applyFill="1" applyBorder="1" applyAlignment="1" applyProtection="1">
      <alignment horizontal="left" vertical="center" wrapText="1"/>
    </xf>
    <xf numFmtId="177" fontId="34" fillId="24" borderId="0" xfId="0" applyNumberFormat="1" applyFont="1" applyFill="1" applyBorder="1" applyAlignment="1" applyProtection="1">
      <alignment horizontal="right" vertical="center" wrapText="1"/>
    </xf>
    <xf numFmtId="177" fontId="34" fillId="24" borderId="31" xfId="0" applyNumberFormat="1" applyFont="1" applyFill="1" applyBorder="1" applyAlignment="1" applyProtection="1">
      <alignment horizontal="right" vertical="center" wrapText="1"/>
    </xf>
    <xf numFmtId="0" fontId="34" fillId="24" borderId="32" xfId="0" applyFont="1" applyFill="1" applyBorder="1" applyAlignment="1" applyProtection="1">
      <alignment horizontal="left" vertical="center" wrapText="1"/>
    </xf>
    <xf numFmtId="0" fontId="34" fillId="24" borderId="33" xfId="0" applyFont="1" applyFill="1" applyBorder="1" applyAlignment="1" applyProtection="1">
      <alignment horizontal="left" vertical="center" wrapText="1"/>
    </xf>
    <xf numFmtId="177" fontId="34" fillId="24" borderId="33" xfId="0" applyNumberFormat="1" applyFont="1" applyFill="1" applyBorder="1" applyAlignment="1" applyProtection="1">
      <alignment horizontal="right" vertical="center" wrapText="1"/>
    </xf>
    <xf numFmtId="177" fontId="34" fillId="24" borderId="34" xfId="0" applyNumberFormat="1" applyFont="1" applyFill="1" applyBorder="1" applyAlignment="1" applyProtection="1">
      <alignment horizontal="right" vertical="center" wrapText="1"/>
    </xf>
    <xf numFmtId="0" fontId="35" fillId="24" borderId="0" xfId="0" applyFont="1" applyFill="1"/>
    <xf numFmtId="0" fontId="36" fillId="24" borderId="0" xfId="0" applyFont="1" applyFill="1"/>
    <xf numFmtId="3" fontId="6" fillId="0" borderId="36" xfId="46" applyNumberFormat="1" applyFont="1" applyBorder="1" applyAlignment="1">
      <alignment vertical="center"/>
    </xf>
    <xf numFmtId="0" fontId="36" fillId="0" borderId="0" xfId="46" applyFont="1"/>
    <xf numFmtId="0" fontId="36" fillId="0" borderId="0" xfId="46" applyFont="1" applyBorder="1"/>
    <xf numFmtId="0" fontId="4" fillId="0" borderId="0" xfId="46" applyFont="1" applyBorder="1"/>
    <xf numFmtId="167" fontId="6" fillId="0" borderId="0" xfId="1" applyNumberFormat="1" applyFont="1" applyBorder="1"/>
    <xf numFmtId="9" fontId="6" fillId="0" borderId="0" xfId="46" applyNumberFormat="1" applyFont="1" applyBorder="1"/>
    <xf numFmtId="38" fontId="4" fillId="0" borderId="0" xfId="63" applyNumberFormat="1" applyFont="1" applyBorder="1"/>
    <xf numFmtId="38" fontId="4" fillId="0" borderId="0" xfId="46" applyNumberFormat="1" applyFont="1" applyBorder="1" applyAlignment="1">
      <alignment vertical="center" wrapText="1"/>
    </xf>
    <xf numFmtId="38" fontId="4" fillId="0" borderId="0" xfId="46" applyNumberFormat="1" applyFont="1" applyBorder="1" applyAlignment="1">
      <alignment vertical="center"/>
    </xf>
    <xf numFmtId="10" fontId="6" fillId="0" borderId="0" xfId="46" applyNumberFormat="1" applyFont="1" applyBorder="1" applyAlignment="1">
      <alignment vertical="center"/>
    </xf>
    <xf numFmtId="167" fontId="6" fillId="0" borderId="0" xfId="1" applyNumberFormat="1" applyFont="1" applyBorder="1" applyAlignment="1">
      <alignment vertical="center"/>
    </xf>
    <xf numFmtId="167" fontId="37" fillId="0" borderId="0" xfId="46" applyNumberFormat="1" applyFont="1" applyBorder="1"/>
    <xf numFmtId="38" fontId="6" fillId="0" borderId="0" xfId="46" applyNumberFormat="1" applyFont="1" applyBorder="1"/>
    <xf numFmtId="0" fontId="4" fillId="0" borderId="0" xfId="46" applyFont="1" applyBorder="1" applyAlignment="1">
      <alignment horizontal="center"/>
    </xf>
    <xf numFmtId="38" fontId="4" fillId="0" borderId="0" xfId="46" applyNumberFormat="1" applyFont="1" applyBorder="1"/>
    <xf numFmtId="10" fontId="4" fillId="0" borderId="0" xfId="46" applyNumberFormat="1" applyFont="1"/>
    <xf numFmtId="38" fontId="4" fillId="0" borderId="0" xfId="46" applyNumberFormat="1" applyFont="1"/>
    <xf numFmtId="37" fontId="38" fillId="0" borderId="0" xfId="0" applyNumberFormat="1" applyFont="1" applyAlignment="1">
      <alignment vertical="center"/>
    </xf>
    <xf numFmtId="3" fontId="6" fillId="0" borderId="35" xfId="46" applyNumberFormat="1" applyFont="1" applyBorder="1" applyAlignment="1">
      <alignment vertical="center"/>
    </xf>
    <xf numFmtId="38" fontId="0" fillId="0" borderId="35" xfId="46" applyNumberFormat="1" applyFont="1" applyBorder="1" applyAlignment="1">
      <alignment vertical="center" wrapText="1"/>
    </xf>
    <xf numFmtId="38" fontId="6" fillId="0" borderId="36" xfId="46" applyNumberFormat="1" applyFont="1" applyBorder="1" applyAlignment="1">
      <alignment vertical="center"/>
    </xf>
    <xf numFmtId="0" fontId="6" fillId="0" borderId="35" xfId="46" applyFont="1" applyBorder="1" applyAlignment="1">
      <alignment horizontal="center" vertical="center" wrapText="1"/>
    </xf>
    <xf numFmtId="0" fontId="0" fillId="0" borderId="0" xfId="46" applyFont="1" applyBorder="1"/>
    <xf numFmtId="37" fontId="6" fillId="24" borderId="2" xfId="3" applyFont="1" applyFill="1" applyBorder="1" applyAlignment="1" applyProtection="1">
      <alignment horizontal="center" vertical="center" wrapText="1"/>
      <protection hidden="1"/>
    </xf>
    <xf numFmtId="0" fontId="6" fillId="24" borderId="2" xfId="0" applyFont="1" applyFill="1" applyBorder="1" applyAlignment="1" applyProtection="1">
      <alignment horizontal="center" vertical="center" wrapText="1"/>
      <protection hidden="1"/>
    </xf>
    <xf numFmtId="37" fontId="6" fillId="24" borderId="4" xfId="3" applyFont="1" applyFill="1" applyBorder="1" applyAlignment="1" applyProtection="1">
      <alignment horizontal="center" vertical="center" wrapText="1"/>
      <protection hidden="1"/>
    </xf>
    <xf numFmtId="0" fontId="6" fillId="24" borderId="4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Border="1" applyAlignment="1" applyProtection="1">
      <alignment horizontal="center" vertical="center" wrapText="1"/>
      <protection hidden="1"/>
    </xf>
    <xf numFmtId="0" fontId="8" fillId="24" borderId="0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Protection="1">
      <protection hidden="1"/>
    </xf>
    <xf numFmtId="37" fontId="4" fillId="24" borderId="5" xfId="3" applyFont="1" applyFill="1" applyBorder="1" applyAlignment="1" applyProtection="1">
      <alignment horizontal="left"/>
      <protection hidden="1"/>
    </xf>
    <xf numFmtId="3" fontId="11" fillId="24" borderId="6" xfId="0" applyNumberFormat="1" applyFont="1" applyFill="1" applyBorder="1" applyProtection="1">
      <protection hidden="1"/>
    </xf>
    <xf numFmtId="165" fontId="4" fillId="24" borderId="6" xfId="2" applyNumberFormat="1" applyFont="1" applyFill="1" applyBorder="1" applyProtection="1">
      <protection hidden="1"/>
    </xf>
    <xf numFmtId="37" fontId="4" fillId="24" borderId="7" xfId="3" applyFont="1" applyFill="1" applyBorder="1" applyAlignment="1" applyProtection="1">
      <alignment horizontal="left"/>
      <protection hidden="1"/>
    </xf>
    <xf numFmtId="3" fontId="11" fillId="24" borderId="8" xfId="0" applyNumberFormat="1" applyFont="1" applyFill="1" applyBorder="1" applyProtection="1">
      <protection hidden="1"/>
    </xf>
    <xf numFmtId="165" fontId="4" fillId="24" borderId="8" xfId="2" applyNumberFormat="1" applyFont="1" applyFill="1" applyBorder="1" applyProtection="1">
      <protection hidden="1"/>
    </xf>
    <xf numFmtId="37" fontId="6" fillId="24" borderId="7" xfId="3" applyFont="1" applyFill="1" applyBorder="1" applyAlignment="1" applyProtection="1">
      <alignment horizontal="left"/>
      <protection hidden="1"/>
    </xf>
    <xf numFmtId="165" fontId="11" fillId="24" borderId="8" xfId="1" applyNumberFormat="1" applyFont="1" applyFill="1" applyBorder="1" applyProtection="1">
      <protection hidden="1"/>
    </xf>
    <xf numFmtId="37" fontId="0" fillId="24" borderId="20" xfId="3" applyFont="1" applyFill="1" applyBorder="1" applyAlignment="1" applyProtection="1">
      <alignment horizontal="left"/>
      <protection hidden="1"/>
    </xf>
    <xf numFmtId="3" fontId="11" fillId="24" borderId="21" xfId="0" applyNumberFormat="1" applyFont="1" applyFill="1" applyBorder="1" applyProtection="1">
      <protection hidden="1"/>
    </xf>
    <xf numFmtId="176" fontId="11" fillId="24" borderId="21" xfId="0" applyNumberFormat="1" applyFont="1" applyFill="1" applyBorder="1" applyProtection="1">
      <protection hidden="1"/>
    </xf>
    <xf numFmtId="37" fontId="6" fillId="24" borderId="9" xfId="3" applyFont="1" applyFill="1" applyBorder="1" applyAlignment="1" applyProtection="1">
      <alignment horizontal="left"/>
      <protection hidden="1"/>
    </xf>
    <xf numFmtId="3" fontId="12" fillId="24" borderId="10" xfId="0" applyNumberFormat="1" applyFont="1" applyFill="1" applyBorder="1" applyProtection="1">
      <protection hidden="1"/>
    </xf>
    <xf numFmtId="165" fontId="6" fillId="24" borderId="10" xfId="2" applyNumberFormat="1" applyFont="1" applyFill="1" applyBorder="1" applyProtection="1">
      <protection hidden="1"/>
    </xf>
    <xf numFmtId="37" fontId="0" fillId="24" borderId="0" xfId="3" applyFont="1" applyFill="1" applyProtection="1">
      <protection hidden="1"/>
    </xf>
    <xf numFmtId="38" fontId="4" fillId="0" borderId="35" xfId="1" applyNumberFormat="1" applyFont="1" applyFill="1" applyBorder="1" applyAlignment="1">
      <alignment vertical="center" wrapText="1"/>
    </xf>
    <xf numFmtId="0" fontId="6" fillId="0" borderId="36" xfId="46" applyFont="1" applyBorder="1" applyAlignment="1">
      <alignment horizontal="center" vertical="center"/>
    </xf>
    <xf numFmtId="38" fontId="4" fillId="0" borderId="3" xfId="1" applyNumberFormat="1" applyFont="1" applyFill="1" applyBorder="1" applyAlignment="1">
      <alignment vertical="center" wrapText="1"/>
    </xf>
    <xf numFmtId="0" fontId="0" fillId="0" borderId="37" xfId="46" applyFont="1" applyBorder="1"/>
    <xf numFmtId="167" fontId="6" fillId="0" borderId="35" xfId="1" applyNumberFormat="1" applyFont="1" applyBorder="1"/>
    <xf numFmtId="0" fontId="32" fillId="0" borderId="0" xfId="46" applyFont="1" applyAlignment="1">
      <alignment horizontal="center" vertical="center"/>
    </xf>
    <xf numFmtId="0" fontId="37" fillId="0" borderId="0" xfId="46" applyFont="1" applyBorder="1" applyAlignment="1">
      <alignment horizontal="center"/>
    </xf>
    <xf numFmtId="37" fontId="5" fillId="24" borderId="1" xfId="3" applyFont="1" applyFill="1" applyBorder="1" applyAlignment="1" applyProtection="1">
      <alignment horizontal="center"/>
      <protection hidden="1"/>
    </xf>
    <xf numFmtId="175" fontId="4" fillId="0" borderId="3" xfId="1" applyNumberFormat="1" applyFont="1" applyBorder="1" applyAlignment="1" applyProtection="1">
      <alignment horizontal="center"/>
      <protection hidden="1"/>
    </xf>
    <xf numFmtId="175" fontId="6" fillId="0" borderId="3" xfId="1" applyNumberFormat="1" applyFont="1" applyBorder="1" applyAlignment="1">
      <alignment horizontal="center" wrapText="1"/>
    </xf>
    <xf numFmtId="175" fontId="0" fillId="0" borderId="3" xfId="1" applyNumberFormat="1" applyFont="1" applyBorder="1" applyAlignment="1" applyProtection="1">
      <alignment horizontal="center"/>
      <protection hidden="1"/>
    </xf>
    <xf numFmtId="175" fontId="6" fillId="0" borderId="3" xfId="1" applyNumberFormat="1" applyFont="1" applyBorder="1" applyAlignment="1">
      <alignment horizontal="center" vertical="center" wrapText="1"/>
    </xf>
    <xf numFmtId="174" fontId="6" fillId="24" borderId="0" xfId="40" applyNumberFormat="1" applyFont="1" applyFill="1" applyAlignment="1">
      <alignment horizontal="center"/>
    </xf>
    <xf numFmtId="174" fontId="6" fillId="0" borderId="0" xfId="40" applyNumberFormat="1" applyFont="1" applyAlignment="1">
      <alignment horizontal="center" vertical="center"/>
    </xf>
    <xf numFmtId="174" fontId="6" fillId="0" borderId="0" xfId="40" applyNumberFormat="1" applyFont="1" applyAlignment="1">
      <alignment horizontal="center" vertical="center" wrapText="1"/>
    </xf>
    <xf numFmtId="174" fontId="6" fillId="0" borderId="3" xfId="40" applyNumberFormat="1" applyFont="1" applyBorder="1" applyAlignment="1">
      <alignment horizontal="center" wrapText="1"/>
    </xf>
  </cellXfs>
  <cellStyles count="64">
    <cellStyle name="=C:\WINNT\SYSTEM32\COMMAND.COM" xfId="5"/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Euro 2" xfId="37"/>
    <cellStyle name="Incorrecto 2" xfId="38"/>
    <cellStyle name="Millares" xfId="1" builtinId="3"/>
    <cellStyle name="Millares [0] 2" xfId="39"/>
    <cellStyle name="Millares 2" xfId="40"/>
    <cellStyle name="Millares 2 2" xfId="41"/>
    <cellStyle name="Millares 3" xfId="42"/>
    <cellStyle name="Millares 4" xfId="61"/>
    <cellStyle name="Millares 5" xfId="62"/>
    <cellStyle name="Moneda" xfId="63" builtinId="4"/>
    <cellStyle name="Neutral 2" xfId="43"/>
    <cellStyle name="Normal" xfId="0" builtinId="0"/>
    <cellStyle name="Normal 2" xfId="44"/>
    <cellStyle name="Normal 3" xfId="45"/>
    <cellStyle name="Normal 4" xfId="46"/>
    <cellStyle name="Normal_FGPAGO95" xfId="3"/>
    <cellStyle name="Notas 2" xfId="47"/>
    <cellStyle name="PESOS" xfId="4"/>
    <cellStyle name="Porcentaje" xfId="2" builtinId="5"/>
    <cellStyle name="Porcentaje 2" xfId="60"/>
    <cellStyle name="Porcentual 2" xfId="48"/>
    <cellStyle name="Porcentual 3" xfId="49"/>
    <cellStyle name="Porcentual 4" xfId="50"/>
    <cellStyle name="Salida 2" xfId="51"/>
    <cellStyle name="Texto de advertencia 2" xfId="52"/>
    <cellStyle name="Texto explicativo 2" xfId="53"/>
    <cellStyle name="Título 1 2" xfId="54"/>
    <cellStyle name="Título 2 2" xfId="55"/>
    <cellStyle name="Título 3 2" xfId="56"/>
    <cellStyle name="Título 4" xfId="57"/>
    <cellStyle name="Total 2" xfId="58"/>
    <cellStyle name="UDI´s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showGridLines="0" zoomScaleSheetLayoutView="100" workbookViewId="0">
      <selection activeCell="G18" sqref="G18"/>
    </sheetView>
  </sheetViews>
  <sheetFormatPr baseColWidth="10" defaultColWidth="11.42578125" defaultRowHeight="12.75" x14ac:dyDescent="0.2"/>
  <cols>
    <col min="1" max="1" width="58.5703125" style="10" customWidth="1"/>
    <col min="2" max="4" width="17.42578125" style="10" customWidth="1"/>
    <col min="5" max="5" width="15.140625" style="10" customWidth="1"/>
    <col min="6" max="6" width="17.42578125" style="10" customWidth="1"/>
    <col min="7" max="7" width="17.140625" style="10" customWidth="1"/>
    <col min="8" max="8" width="13.85546875" style="10" customWidth="1"/>
    <col min="9" max="9" width="16.5703125" style="10" bestFit="1" customWidth="1"/>
    <col min="10" max="16384" width="11.42578125" style="10"/>
  </cols>
  <sheetData>
    <row r="1" spans="1:11" ht="27.75" customHeight="1" x14ac:dyDescent="0.2">
      <c r="A1" s="129" t="s">
        <v>151</v>
      </c>
      <c r="B1" s="129"/>
      <c r="C1" s="129"/>
      <c r="D1" s="129"/>
      <c r="E1" s="129"/>
      <c r="F1" s="129"/>
      <c r="G1" s="129"/>
      <c r="H1" s="129"/>
      <c r="I1" s="129"/>
    </row>
    <row r="3" spans="1:11" ht="38.25" x14ac:dyDescent="0.2">
      <c r="A3" s="20" t="s">
        <v>58</v>
      </c>
      <c r="B3" s="20" t="s">
        <v>145</v>
      </c>
      <c r="C3" s="100" t="s">
        <v>149</v>
      </c>
      <c r="D3" s="20" t="s">
        <v>88</v>
      </c>
      <c r="E3" s="20" t="s">
        <v>68</v>
      </c>
      <c r="F3" s="20" t="s">
        <v>69</v>
      </c>
      <c r="G3" s="21" t="s">
        <v>66</v>
      </c>
      <c r="H3" s="20" t="s">
        <v>59</v>
      </c>
      <c r="I3" s="20" t="s">
        <v>60</v>
      </c>
    </row>
    <row r="4" spans="1:11" ht="25.5" customHeight="1" x14ac:dyDescent="0.2">
      <c r="A4" s="22" t="s">
        <v>61</v>
      </c>
      <c r="B4" s="126">
        <v>2906698508</v>
      </c>
      <c r="C4" s="124">
        <v>-14193618.439999999</v>
      </c>
      <c r="D4" s="98">
        <f>SUM(B4:C4)</f>
        <v>2892504889.5599999</v>
      </c>
      <c r="E4" s="56">
        <v>20</v>
      </c>
      <c r="F4" s="56">
        <f t="shared" ref="F4:F12" si="0">+E4/100*D4</f>
        <v>578500977.91200006</v>
      </c>
      <c r="G4" s="55">
        <f>+D4-F4</f>
        <v>2314003911.6479998</v>
      </c>
    </row>
    <row r="5" spans="1:11" ht="25.5" customHeight="1" x14ac:dyDescent="0.2">
      <c r="A5" s="54" t="s">
        <v>142</v>
      </c>
      <c r="B5" s="126">
        <v>78729588</v>
      </c>
      <c r="C5" s="124"/>
      <c r="D5" s="98">
        <f t="shared" ref="D5:D11" si="1">SUM(B5:C5)</f>
        <v>78729588</v>
      </c>
      <c r="E5" s="56">
        <v>100</v>
      </c>
      <c r="F5" s="56">
        <f t="shared" si="0"/>
        <v>78729588</v>
      </c>
      <c r="G5" s="55">
        <v>0</v>
      </c>
    </row>
    <row r="6" spans="1:11" ht="25.5" customHeight="1" x14ac:dyDescent="0.2">
      <c r="A6" s="54" t="s">
        <v>143</v>
      </c>
      <c r="B6" s="126">
        <v>24676131</v>
      </c>
      <c r="C6" s="124"/>
      <c r="D6" s="98">
        <f t="shared" si="1"/>
        <v>24676131</v>
      </c>
      <c r="E6" s="56">
        <v>100</v>
      </c>
      <c r="F6" s="56">
        <f t="shared" si="0"/>
        <v>24676131</v>
      </c>
      <c r="G6" s="55">
        <v>0</v>
      </c>
    </row>
    <row r="7" spans="1:11" ht="25.5" customHeight="1" x14ac:dyDescent="0.2">
      <c r="A7" s="22" t="s">
        <v>62</v>
      </c>
      <c r="B7" s="126">
        <v>97828857</v>
      </c>
      <c r="C7" s="124"/>
      <c r="D7" s="98">
        <f t="shared" si="1"/>
        <v>97828857</v>
      </c>
      <c r="E7" s="56">
        <v>20</v>
      </c>
      <c r="F7" s="56">
        <f t="shared" si="0"/>
        <v>19565771.400000002</v>
      </c>
      <c r="G7" s="55">
        <f t="shared" ref="G7:G12" si="2">+D7-F7</f>
        <v>78263085.599999994</v>
      </c>
    </row>
    <row r="8" spans="1:11" ht="25.5" customHeight="1" x14ac:dyDescent="0.2">
      <c r="A8" s="22" t="s">
        <v>63</v>
      </c>
      <c r="B8" s="126">
        <v>75298111</v>
      </c>
      <c r="C8" s="124"/>
      <c r="D8" s="98">
        <f t="shared" si="1"/>
        <v>75298111</v>
      </c>
      <c r="E8" s="56">
        <v>20</v>
      </c>
      <c r="F8" s="56">
        <f t="shared" si="0"/>
        <v>15059622.200000001</v>
      </c>
      <c r="G8" s="55">
        <f t="shared" si="2"/>
        <v>60238488.799999997</v>
      </c>
    </row>
    <row r="9" spans="1:11" ht="25.5" customHeight="1" x14ac:dyDescent="0.2">
      <c r="A9" s="54" t="s">
        <v>82</v>
      </c>
      <c r="B9" s="126">
        <v>127922610</v>
      </c>
      <c r="C9" s="124"/>
      <c r="D9" s="98">
        <f t="shared" si="1"/>
        <v>127922610</v>
      </c>
      <c r="E9" s="56">
        <v>20</v>
      </c>
      <c r="F9" s="56">
        <f t="shared" si="0"/>
        <v>25584522</v>
      </c>
      <c r="G9" s="55">
        <f t="shared" si="2"/>
        <v>102338088</v>
      </c>
    </row>
    <row r="10" spans="1:11" ht="25.5" customHeight="1" x14ac:dyDescent="0.2">
      <c r="A10" s="22" t="s">
        <v>81</v>
      </c>
      <c r="B10" s="126">
        <v>17306482</v>
      </c>
      <c r="C10" s="124"/>
      <c r="D10" s="98">
        <f t="shared" si="1"/>
        <v>17306482</v>
      </c>
      <c r="E10" s="56">
        <v>20</v>
      </c>
      <c r="F10" s="56">
        <f t="shared" si="0"/>
        <v>3461296.4000000004</v>
      </c>
      <c r="G10" s="55">
        <f t="shared" si="2"/>
        <v>13845185.6</v>
      </c>
    </row>
    <row r="11" spans="1:11" ht="25.5" customHeight="1" x14ac:dyDescent="0.2">
      <c r="A11" s="22" t="s">
        <v>64</v>
      </c>
      <c r="B11" s="126">
        <v>108605936</v>
      </c>
      <c r="C11" s="124"/>
      <c r="D11" s="98">
        <f t="shared" si="1"/>
        <v>108605936</v>
      </c>
      <c r="E11" s="56">
        <v>20</v>
      </c>
      <c r="F11" s="56">
        <f t="shared" si="0"/>
        <v>21721187.200000003</v>
      </c>
      <c r="G11" s="55">
        <f t="shared" si="2"/>
        <v>86884748.799999997</v>
      </c>
    </row>
    <row r="12" spans="1:11" ht="25.5" customHeight="1" x14ac:dyDescent="0.2">
      <c r="A12" s="54" t="s">
        <v>144</v>
      </c>
      <c r="B12" s="126">
        <v>50835495</v>
      </c>
      <c r="C12" s="124"/>
      <c r="D12" s="98">
        <f>SUM(B12:C12)</f>
        <v>50835495</v>
      </c>
      <c r="E12" s="56">
        <v>20</v>
      </c>
      <c r="F12" s="56">
        <f t="shared" si="0"/>
        <v>10167099</v>
      </c>
      <c r="G12" s="55">
        <f t="shared" si="2"/>
        <v>40668396</v>
      </c>
    </row>
    <row r="13" spans="1:11" ht="25.5" customHeight="1" x14ac:dyDescent="0.2">
      <c r="A13" s="125" t="s">
        <v>65</v>
      </c>
      <c r="B13" s="79">
        <f>SUM(B4:B12)</f>
        <v>3487901718</v>
      </c>
      <c r="C13" s="99">
        <f t="shared" ref="C13" si="3">SUM(C4:C12)</f>
        <v>-14193618.439999999</v>
      </c>
      <c r="D13" s="97">
        <f t="shared" ref="D13" si="4">SUM(D4:D12)</f>
        <v>3473708099.5599999</v>
      </c>
      <c r="E13" s="23"/>
      <c r="F13" s="38">
        <f>SUM(F4:F12)</f>
        <v>777466195.11200011</v>
      </c>
      <c r="G13" s="38">
        <f>SUM(G4:G12)</f>
        <v>2696241904.448</v>
      </c>
      <c r="H13" s="39">
        <v>1.84E-2</v>
      </c>
      <c r="I13" s="40">
        <f>+G13*H13</f>
        <v>49610851.041843198</v>
      </c>
    </row>
    <row r="14" spans="1:11" x14ac:dyDescent="0.2">
      <c r="A14" s="11"/>
      <c r="B14" s="12"/>
      <c r="C14" s="12"/>
      <c r="D14" s="12"/>
      <c r="E14" s="12"/>
      <c r="F14" s="12"/>
    </row>
    <row r="15" spans="1:11" x14ac:dyDescent="0.2">
      <c r="A15" s="13"/>
    </row>
    <row r="16" spans="1:11" x14ac:dyDescent="0.2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</row>
    <row r="17" spans="1:11" x14ac:dyDescent="0.2">
      <c r="A17" s="81"/>
      <c r="B17" s="81"/>
      <c r="C17" s="81"/>
      <c r="D17" s="81"/>
      <c r="E17" s="81"/>
      <c r="F17" s="81"/>
      <c r="G17" s="81"/>
      <c r="H17" s="81"/>
      <c r="I17" s="81"/>
      <c r="J17" s="80"/>
      <c r="K17" s="80"/>
    </row>
    <row r="18" spans="1:11" x14ac:dyDescent="0.2">
      <c r="A18" s="82" t="s">
        <v>80</v>
      </c>
      <c r="B18" s="82"/>
      <c r="C18" s="82"/>
      <c r="D18" s="82"/>
      <c r="E18" s="82"/>
      <c r="F18" s="127" t="s">
        <v>152</v>
      </c>
      <c r="G18" s="128">
        <v>37430012</v>
      </c>
      <c r="H18" s="84">
        <v>0.35</v>
      </c>
      <c r="I18" s="83">
        <f>+G18*H18</f>
        <v>13100504.199999999</v>
      </c>
      <c r="J18" s="13"/>
      <c r="K18" s="80"/>
    </row>
    <row r="19" spans="1:11" x14ac:dyDescent="0.2">
      <c r="A19" s="101" t="s">
        <v>146</v>
      </c>
      <c r="B19" s="85" t="s">
        <v>80</v>
      </c>
      <c r="C19" s="85"/>
      <c r="D19" s="85"/>
      <c r="E19" s="82" t="s">
        <v>80</v>
      </c>
      <c r="F19" s="86" t="s">
        <v>80</v>
      </c>
      <c r="G19" s="87" t="s">
        <v>80</v>
      </c>
      <c r="H19" s="88">
        <v>1.84E-2</v>
      </c>
      <c r="I19" s="89">
        <v>28961828</v>
      </c>
      <c r="J19" s="13"/>
      <c r="K19" s="80"/>
    </row>
    <row r="20" spans="1:11" x14ac:dyDescent="0.2">
      <c r="A20" s="82"/>
      <c r="B20" s="82"/>
      <c r="C20" s="82"/>
      <c r="D20" s="82"/>
      <c r="E20" s="82"/>
      <c r="F20" s="82"/>
      <c r="G20" s="82"/>
      <c r="H20" s="82"/>
      <c r="I20" s="82"/>
      <c r="J20" s="13"/>
      <c r="K20" s="80"/>
    </row>
    <row r="21" spans="1:11" ht="15" x14ac:dyDescent="0.25">
      <c r="A21" s="82"/>
      <c r="B21" s="82"/>
      <c r="C21" s="82"/>
      <c r="D21" s="82"/>
      <c r="E21" s="82"/>
      <c r="F21" s="82"/>
      <c r="G21" s="130" t="s">
        <v>79</v>
      </c>
      <c r="H21" s="130"/>
      <c r="I21" s="90">
        <f>+I18+I19</f>
        <v>42062332.200000003</v>
      </c>
      <c r="J21" s="13"/>
      <c r="K21" s="80"/>
    </row>
    <row r="22" spans="1:11" x14ac:dyDescent="0.2">
      <c r="A22" s="82"/>
      <c r="B22" s="82"/>
      <c r="C22" s="82"/>
      <c r="D22" s="82"/>
      <c r="E22" s="82"/>
      <c r="F22" s="82"/>
      <c r="G22" s="82"/>
      <c r="H22" s="82"/>
      <c r="I22" s="91" t="s">
        <v>80</v>
      </c>
      <c r="J22" s="13"/>
      <c r="K22" s="80"/>
    </row>
    <row r="23" spans="1:11" x14ac:dyDescent="0.2">
      <c r="A23" s="82"/>
      <c r="B23" s="82"/>
      <c r="C23" s="82"/>
      <c r="D23" s="82"/>
      <c r="E23" s="82"/>
      <c r="F23" s="82"/>
      <c r="G23" s="82"/>
      <c r="H23" s="92"/>
      <c r="I23" s="93"/>
      <c r="J23" s="13"/>
      <c r="K23" s="80"/>
    </row>
    <row r="24" spans="1:11" x14ac:dyDescent="0.2">
      <c r="A24" s="13"/>
      <c r="B24" s="13"/>
      <c r="C24" s="13"/>
      <c r="D24" s="13"/>
      <c r="E24" s="13"/>
      <c r="F24" s="13"/>
      <c r="G24" s="13"/>
      <c r="H24" s="94"/>
      <c r="I24" s="95"/>
      <c r="J24" s="13"/>
      <c r="K24" s="80"/>
    </row>
    <row r="25" spans="1:1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1" ht="15" x14ac:dyDescent="0.2">
      <c r="A26" s="13"/>
      <c r="B26" s="13"/>
      <c r="C26" s="13"/>
      <c r="D26" s="13"/>
      <c r="E26" s="13"/>
      <c r="F26" s="13"/>
      <c r="G26" s="13"/>
      <c r="H26" s="13"/>
      <c r="I26" s="96"/>
      <c r="J26" s="13"/>
    </row>
    <row r="27" spans="1:1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1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1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4" spans="1:10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spans="1:10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0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</row>
    <row r="48" spans="1:10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</row>
    <row r="50" spans="1:10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</row>
    <row r="51" spans="1:10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</row>
    <row r="53" spans="1:10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spans="1:10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spans="1:10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0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0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0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0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0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0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</row>
    <row r="62" spans="1:10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</row>
    <row r="63" spans="1:10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4" spans="1:10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</row>
    <row r="65" spans="1:10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</row>
    <row r="66" spans="1:10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</row>
    <row r="69" spans="1:10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</row>
    <row r="70" spans="1:10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</row>
  </sheetData>
  <mergeCells count="2">
    <mergeCell ref="A1:I1"/>
    <mergeCell ref="G21:H21"/>
  </mergeCells>
  <pageMargins left="0.31496062992125984" right="0.31496062992125984" top="0.74803149606299213" bottom="0.74803149606299213" header="0.31496062992125984" footer="0.31496062992125984"/>
  <pageSetup scale="85" orientation="landscape" r:id="rId1"/>
  <headerFooter>
    <oddFooter>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08"/>
  <sheetViews>
    <sheetView zoomScaleNormal="100" zoomScaleSheetLayoutView="100" workbookViewId="0">
      <selection activeCell="P14" sqref="P14"/>
    </sheetView>
  </sheetViews>
  <sheetFormatPr baseColWidth="10" defaultColWidth="9.7109375" defaultRowHeight="12.75" x14ac:dyDescent="0.2"/>
  <cols>
    <col min="1" max="1" width="28.85546875" style="1" customWidth="1"/>
    <col min="2" max="2" width="12.42578125" style="1" customWidth="1"/>
    <col min="3" max="3" width="15.42578125" style="1" customWidth="1"/>
    <col min="4" max="4" width="9.7109375" style="1"/>
    <col min="5" max="5" width="21.28515625" style="1" hidden="1" customWidth="1"/>
    <col min="6" max="6" width="33.42578125" style="1" hidden="1" customWidth="1"/>
    <col min="7" max="7" width="18.28515625" style="1" hidden="1" customWidth="1"/>
    <col min="8" max="8" width="13.85546875" style="1" hidden="1" customWidth="1"/>
    <col min="9" max="9" width="17" style="1" hidden="1" customWidth="1"/>
    <col min="10" max="16384" width="9.7109375" style="1"/>
  </cols>
  <sheetData>
    <row r="1" spans="1:51" ht="21.75" customHeight="1" thickBot="1" x14ac:dyDescent="0.3">
      <c r="A1" s="131" t="s">
        <v>0</v>
      </c>
      <c r="B1" s="131"/>
      <c r="C1" s="131"/>
      <c r="D1" s="53"/>
      <c r="E1" s="63"/>
      <c r="F1" s="64"/>
      <c r="G1" s="64"/>
      <c r="H1" s="64"/>
      <c r="I1" s="65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</row>
    <row r="2" spans="1:51" ht="26.25" thickBot="1" x14ac:dyDescent="0.25">
      <c r="A2" s="102" t="s">
        <v>1</v>
      </c>
      <c r="B2" s="102" t="s">
        <v>87</v>
      </c>
      <c r="C2" s="103" t="s">
        <v>2</v>
      </c>
      <c r="D2" s="53"/>
      <c r="E2" s="66" t="s">
        <v>89</v>
      </c>
      <c r="F2" s="67" t="s">
        <v>88</v>
      </c>
      <c r="G2" s="68">
        <f>SUM(G3:G53)</f>
        <v>5784442</v>
      </c>
      <c r="H2" s="68">
        <f>SUM(H3:H53)</f>
        <v>2890950</v>
      </c>
      <c r="I2" s="68">
        <f>SUM(I3:I53)</f>
        <v>2893492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</row>
    <row r="3" spans="1:51" ht="15.75" x14ac:dyDescent="0.2">
      <c r="A3" s="104"/>
      <c r="B3" s="104"/>
      <c r="C3" s="105"/>
      <c r="D3" s="53"/>
      <c r="E3" s="69" t="s">
        <v>89</v>
      </c>
      <c r="F3" s="70" t="s">
        <v>90</v>
      </c>
      <c r="G3" s="71">
        <v>2974</v>
      </c>
      <c r="H3" s="71">
        <v>1442</v>
      </c>
      <c r="I3" s="72">
        <v>1532</v>
      </c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</row>
    <row r="4" spans="1:51" s="4" customFormat="1" ht="16.5" thickBot="1" x14ac:dyDescent="0.25">
      <c r="A4" s="106"/>
      <c r="B4" s="106" t="s">
        <v>3</v>
      </c>
      <c r="C4" s="107" t="s">
        <v>4</v>
      </c>
      <c r="D4" s="108"/>
      <c r="E4" s="69" t="s">
        <v>89</v>
      </c>
      <c r="F4" s="70" t="s">
        <v>91</v>
      </c>
      <c r="G4" s="71">
        <v>3382</v>
      </c>
      <c r="H4" s="71">
        <v>1690</v>
      </c>
      <c r="I4" s="72">
        <v>1692</v>
      </c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</row>
    <row r="5" spans="1:51" ht="16.5" thickTop="1" x14ac:dyDescent="0.2">
      <c r="A5" s="109" t="s">
        <v>10</v>
      </c>
      <c r="B5" s="110">
        <f>+G7</f>
        <v>656464</v>
      </c>
      <c r="C5" s="111">
        <f>+B5/$B$17</f>
        <v>0.13399633689240861</v>
      </c>
      <c r="D5" s="53"/>
      <c r="E5" s="69" t="s">
        <v>89</v>
      </c>
      <c r="F5" s="70" t="s">
        <v>92</v>
      </c>
      <c r="G5" s="71">
        <v>35289</v>
      </c>
      <c r="H5" s="71">
        <v>17829</v>
      </c>
      <c r="I5" s="72">
        <v>17460</v>
      </c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</row>
    <row r="6" spans="1:51" ht="15.75" x14ac:dyDescent="0.2">
      <c r="A6" s="112" t="s">
        <v>13</v>
      </c>
      <c r="B6" s="113">
        <f>+G10</f>
        <v>122337</v>
      </c>
      <c r="C6" s="114">
        <f t="shared" ref="C6:C16" si="0">+B6/$B$17</f>
        <v>2.4971224418104562E-2</v>
      </c>
      <c r="D6" s="53"/>
      <c r="E6" s="69" t="s">
        <v>89</v>
      </c>
      <c r="F6" s="70" t="s">
        <v>93</v>
      </c>
      <c r="G6" s="71">
        <v>18030</v>
      </c>
      <c r="H6" s="71">
        <v>8852</v>
      </c>
      <c r="I6" s="72">
        <v>9178</v>
      </c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</row>
    <row r="7" spans="1:51" ht="15.75" x14ac:dyDescent="0.2">
      <c r="A7" s="112" t="s">
        <v>22</v>
      </c>
      <c r="B7" s="113">
        <f>+G19</f>
        <v>397205</v>
      </c>
      <c r="C7" s="114">
        <f t="shared" si="0"/>
        <v>8.1076822179661279E-2</v>
      </c>
      <c r="D7" s="53"/>
      <c r="E7" s="69" t="s">
        <v>89</v>
      </c>
      <c r="F7" s="70" t="s">
        <v>94</v>
      </c>
      <c r="G7" s="71">
        <v>656464</v>
      </c>
      <c r="H7" s="71">
        <v>331513</v>
      </c>
      <c r="I7" s="72">
        <v>324951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</row>
    <row r="8" spans="1:51" ht="15.75" x14ac:dyDescent="0.2">
      <c r="A8" s="112" t="s">
        <v>24</v>
      </c>
      <c r="B8" s="113">
        <f>+G21</f>
        <v>481213</v>
      </c>
      <c r="C8" s="114">
        <f t="shared" si="0"/>
        <v>9.8224395039189699E-2</v>
      </c>
      <c r="D8" s="53"/>
      <c r="E8" s="69" t="s">
        <v>89</v>
      </c>
      <c r="F8" s="70" t="s">
        <v>95</v>
      </c>
      <c r="G8" s="71">
        <v>14992</v>
      </c>
      <c r="H8" s="71">
        <v>7667</v>
      </c>
      <c r="I8" s="72">
        <v>7325</v>
      </c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</row>
    <row r="9" spans="1:51" ht="15.75" x14ac:dyDescent="0.2">
      <c r="A9" s="112" t="s">
        <v>29</v>
      </c>
      <c r="B9" s="113">
        <f>+G26</f>
        <v>643143</v>
      </c>
      <c r="C9" s="114">
        <f t="shared" si="0"/>
        <v>0.13127727658789265</v>
      </c>
      <c r="D9" s="53"/>
      <c r="E9" s="69" t="s">
        <v>89</v>
      </c>
      <c r="F9" s="70" t="s">
        <v>96</v>
      </c>
      <c r="G9" s="71">
        <v>3661</v>
      </c>
      <c r="H9" s="71">
        <v>1824</v>
      </c>
      <c r="I9" s="72">
        <v>1837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</row>
    <row r="10" spans="1:51" ht="15.75" x14ac:dyDescent="0.2">
      <c r="A10" s="112" t="s">
        <v>35</v>
      </c>
      <c r="B10" s="113">
        <f>+G31</f>
        <v>471523</v>
      </c>
      <c r="C10" s="114">
        <f t="shared" si="0"/>
        <v>9.6246488399240757E-2</v>
      </c>
      <c r="D10" s="53"/>
      <c r="E10" s="69" t="s">
        <v>89</v>
      </c>
      <c r="F10" s="70" t="s">
        <v>97</v>
      </c>
      <c r="G10" s="71">
        <v>122337</v>
      </c>
      <c r="H10" s="71">
        <v>62377</v>
      </c>
      <c r="I10" s="72">
        <v>59960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</row>
    <row r="11" spans="1:51" ht="15.75" x14ac:dyDescent="0.2">
      <c r="A11" s="112" t="s">
        <v>43</v>
      </c>
      <c r="B11" s="113">
        <f>+G42</f>
        <v>1142994</v>
      </c>
      <c r="C11" s="114">
        <f t="shared" si="0"/>
        <v>0.23330602910441653</v>
      </c>
      <c r="D11" s="53"/>
      <c r="E11" s="69" t="s">
        <v>89</v>
      </c>
      <c r="F11" s="70" t="s">
        <v>98</v>
      </c>
      <c r="G11" s="71">
        <v>7340</v>
      </c>
      <c r="H11" s="71">
        <v>3707</v>
      </c>
      <c r="I11" s="72">
        <v>3633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</row>
    <row r="12" spans="1:51" ht="15.75" x14ac:dyDescent="0.2">
      <c r="A12" s="112" t="s">
        <v>49</v>
      </c>
      <c r="B12" s="113">
        <f>+G47</f>
        <v>86766</v>
      </c>
      <c r="C12" s="114">
        <f t="shared" si="0"/>
        <v>1.7710531220000984E-2</v>
      </c>
      <c r="D12" s="53"/>
      <c r="E12" s="69" t="s">
        <v>89</v>
      </c>
      <c r="F12" s="70" t="s">
        <v>99</v>
      </c>
      <c r="G12" s="71">
        <v>9930</v>
      </c>
      <c r="H12" s="71">
        <v>4961</v>
      </c>
      <c r="I12" s="72">
        <v>4969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</row>
    <row r="13" spans="1:51" ht="15.75" x14ac:dyDescent="0.2">
      <c r="A13" s="112" t="s">
        <v>50</v>
      </c>
      <c r="B13" s="113">
        <f>+G48</f>
        <v>412199</v>
      </c>
      <c r="C13" s="114">
        <f t="shared" si="0"/>
        <v>8.4137372454108586E-2</v>
      </c>
      <c r="D13" s="53"/>
      <c r="E13" s="69" t="s">
        <v>89</v>
      </c>
      <c r="F13" s="70" t="s">
        <v>100</v>
      </c>
      <c r="G13" s="71">
        <v>68747</v>
      </c>
      <c r="H13" s="71">
        <v>35206</v>
      </c>
      <c r="I13" s="72">
        <v>33541</v>
      </c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</row>
    <row r="14" spans="1:51" ht="15.75" x14ac:dyDescent="0.2">
      <c r="A14" s="112" t="s">
        <v>51</v>
      </c>
      <c r="B14" s="113">
        <f>+G49</f>
        <v>132169</v>
      </c>
      <c r="C14" s="114">
        <f t="shared" si="0"/>
        <v>2.6978115861239542E-2</v>
      </c>
      <c r="D14" s="53"/>
      <c r="E14" s="69" t="s">
        <v>89</v>
      </c>
      <c r="F14" s="70" t="s">
        <v>101</v>
      </c>
      <c r="G14" s="71">
        <v>36088</v>
      </c>
      <c r="H14" s="71">
        <v>18060</v>
      </c>
      <c r="I14" s="72">
        <v>18028</v>
      </c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</row>
    <row r="15" spans="1:51" ht="15.75" x14ac:dyDescent="0.2">
      <c r="A15" s="112" t="s">
        <v>52</v>
      </c>
      <c r="B15" s="113">
        <f>+G50</f>
        <v>306322</v>
      </c>
      <c r="C15" s="114">
        <f t="shared" si="0"/>
        <v>6.252593578559737E-2</v>
      </c>
      <c r="D15" s="53"/>
      <c r="E15" s="69" t="s">
        <v>89</v>
      </c>
      <c r="F15" s="70" t="s">
        <v>102</v>
      </c>
      <c r="G15" s="71">
        <v>1360</v>
      </c>
      <c r="H15" s="71">
        <v>657</v>
      </c>
      <c r="I15" s="72">
        <v>703</v>
      </c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</row>
    <row r="16" spans="1:51" ht="15.75" x14ac:dyDescent="0.2">
      <c r="A16" s="112" t="s">
        <v>53</v>
      </c>
      <c r="B16" s="113">
        <f>+G51</f>
        <v>46784</v>
      </c>
      <c r="C16" s="114">
        <f t="shared" si="0"/>
        <v>9.5494720581394323E-3</v>
      </c>
      <c r="D16" s="53"/>
      <c r="E16" s="69" t="s">
        <v>89</v>
      </c>
      <c r="F16" s="70" t="s">
        <v>103</v>
      </c>
      <c r="G16" s="71">
        <v>3256</v>
      </c>
      <c r="H16" s="71">
        <v>1672</v>
      </c>
      <c r="I16" s="72">
        <v>1584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</row>
    <row r="17" spans="1:51" ht="15.75" x14ac:dyDescent="0.2">
      <c r="A17" s="115" t="s">
        <v>57</v>
      </c>
      <c r="B17" s="113">
        <f>SUM(B5:B16)</f>
        <v>4899119</v>
      </c>
      <c r="C17" s="116">
        <f>SUM(C5:C16)</f>
        <v>1</v>
      </c>
      <c r="D17" s="53"/>
      <c r="E17" s="69" t="s">
        <v>89</v>
      </c>
      <c r="F17" s="70" t="s">
        <v>104</v>
      </c>
      <c r="G17" s="71">
        <v>104478</v>
      </c>
      <c r="H17" s="71">
        <v>52883</v>
      </c>
      <c r="I17" s="72">
        <v>51595</v>
      </c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</row>
    <row r="18" spans="1:51" ht="16.5" thickBot="1" x14ac:dyDescent="0.25">
      <c r="A18" s="112"/>
      <c r="B18" s="113"/>
      <c r="C18" s="114"/>
      <c r="D18" s="53"/>
      <c r="E18" s="69" t="s">
        <v>89</v>
      </c>
      <c r="F18" s="70" t="s">
        <v>105</v>
      </c>
      <c r="G18" s="71">
        <v>40903</v>
      </c>
      <c r="H18" s="71">
        <v>20444</v>
      </c>
      <c r="I18" s="72">
        <v>20459</v>
      </c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</row>
    <row r="19" spans="1:51" ht="16.5" thickTop="1" x14ac:dyDescent="0.2">
      <c r="A19" s="109" t="s">
        <v>5</v>
      </c>
      <c r="B19" s="110">
        <f>+G3</f>
        <v>2974</v>
      </c>
      <c r="C19" s="111">
        <f>+B19/$B$58</f>
        <v>3.3592259548210087E-3</v>
      </c>
      <c r="D19" s="53"/>
      <c r="E19" s="69" t="s">
        <v>89</v>
      </c>
      <c r="F19" s="70" t="s">
        <v>106</v>
      </c>
      <c r="G19" s="71">
        <v>397205</v>
      </c>
      <c r="H19" s="71">
        <v>200708</v>
      </c>
      <c r="I19" s="72">
        <v>196497</v>
      </c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</row>
    <row r="20" spans="1:51" ht="15.75" x14ac:dyDescent="0.2">
      <c r="A20" s="112" t="s">
        <v>6</v>
      </c>
      <c r="B20" s="113">
        <f>+G4</f>
        <v>3382</v>
      </c>
      <c r="C20" s="114">
        <f t="shared" ref="C20:C57" si="1">+B20/$B$58</f>
        <v>3.8200747071972601E-3</v>
      </c>
      <c r="D20" s="53"/>
      <c r="E20" s="69" t="s">
        <v>89</v>
      </c>
      <c r="F20" s="70" t="s">
        <v>107</v>
      </c>
      <c r="G20" s="71">
        <v>5506</v>
      </c>
      <c r="H20" s="71">
        <v>2796</v>
      </c>
      <c r="I20" s="72">
        <v>2710</v>
      </c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</row>
    <row r="21" spans="1:51" ht="15.75" x14ac:dyDescent="0.2">
      <c r="A21" s="112" t="s">
        <v>7</v>
      </c>
      <c r="B21" s="113">
        <f>+G34</f>
        <v>1407</v>
      </c>
      <c r="C21" s="114">
        <f t="shared" si="1"/>
        <v>1.5892504769445728E-3</v>
      </c>
      <c r="D21" s="53"/>
      <c r="E21" s="69" t="s">
        <v>89</v>
      </c>
      <c r="F21" s="70" t="s">
        <v>108</v>
      </c>
      <c r="G21" s="71">
        <v>481213</v>
      </c>
      <c r="H21" s="71">
        <v>242161</v>
      </c>
      <c r="I21" s="72">
        <v>239052</v>
      </c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</row>
    <row r="22" spans="1:51" ht="13.5" customHeight="1" x14ac:dyDescent="0.2">
      <c r="A22" s="112" t="s">
        <v>8</v>
      </c>
      <c r="B22" s="113">
        <f>+G5</f>
        <v>35289</v>
      </c>
      <c r="C22" s="114">
        <f t="shared" si="1"/>
        <v>3.9860028486778269E-2</v>
      </c>
      <c r="D22" s="53"/>
      <c r="E22" s="69" t="s">
        <v>89</v>
      </c>
      <c r="F22" s="70" t="s">
        <v>109</v>
      </c>
      <c r="G22" s="71">
        <v>14109</v>
      </c>
      <c r="H22" s="71">
        <v>7115</v>
      </c>
      <c r="I22" s="72">
        <v>6994</v>
      </c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</row>
    <row r="23" spans="1:51" ht="15.75" x14ac:dyDescent="0.2">
      <c r="A23" s="112" t="s">
        <v>9</v>
      </c>
      <c r="B23" s="113">
        <f>+G6</f>
        <v>18030</v>
      </c>
      <c r="C23" s="114">
        <f t="shared" si="1"/>
        <v>2.0365448542509344E-2</v>
      </c>
      <c r="D23" s="53"/>
      <c r="E23" s="69" t="s">
        <v>89</v>
      </c>
      <c r="F23" s="70" t="s">
        <v>110</v>
      </c>
      <c r="G23" s="71">
        <v>1808</v>
      </c>
      <c r="H23" s="71">
        <v>890</v>
      </c>
      <c r="I23" s="72">
        <v>918</v>
      </c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</row>
    <row r="24" spans="1:51" ht="15.75" x14ac:dyDescent="0.2">
      <c r="A24" s="112" t="s">
        <v>11</v>
      </c>
      <c r="B24" s="113">
        <f>+G8</f>
        <v>14992</v>
      </c>
      <c r="C24" s="114">
        <f t="shared" si="1"/>
        <v>1.6933932587315591E-2</v>
      </c>
      <c r="D24" s="53"/>
      <c r="E24" s="69" t="s">
        <v>89</v>
      </c>
      <c r="F24" s="70" t="s">
        <v>111</v>
      </c>
      <c r="G24" s="71">
        <v>6282</v>
      </c>
      <c r="H24" s="71">
        <v>3224</v>
      </c>
      <c r="I24" s="72">
        <v>3058</v>
      </c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</row>
    <row r="25" spans="1:51" ht="15.75" x14ac:dyDescent="0.2">
      <c r="A25" s="112" t="s">
        <v>12</v>
      </c>
      <c r="B25" s="113">
        <f>+G9</f>
        <v>3661</v>
      </c>
      <c r="C25" s="114">
        <f t="shared" si="1"/>
        <v>4.1352139275721966E-3</v>
      </c>
      <c r="D25" s="53"/>
      <c r="E25" s="69" t="s">
        <v>89</v>
      </c>
      <c r="F25" s="70" t="s">
        <v>112</v>
      </c>
      <c r="G25" s="71">
        <v>102149</v>
      </c>
      <c r="H25" s="71">
        <v>51844</v>
      </c>
      <c r="I25" s="72">
        <v>50305</v>
      </c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</row>
    <row r="26" spans="1:51" ht="15.75" x14ac:dyDescent="0.2">
      <c r="A26" s="112" t="s">
        <v>14</v>
      </c>
      <c r="B26" s="113">
        <f>+G17</f>
        <v>104478</v>
      </c>
      <c r="C26" s="114">
        <f t="shared" si="1"/>
        <v>0.11801116654599508</v>
      </c>
      <c r="D26" s="53"/>
      <c r="E26" s="69" t="s">
        <v>89</v>
      </c>
      <c r="F26" s="70" t="s">
        <v>113</v>
      </c>
      <c r="G26" s="71">
        <v>643143</v>
      </c>
      <c r="H26" s="71">
        <v>318993</v>
      </c>
      <c r="I26" s="72">
        <v>324150</v>
      </c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</row>
    <row r="27" spans="1:51" ht="15.75" x14ac:dyDescent="0.2">
      <c r="A27" s="112" t="s">
        <v>15</v>
      </c>
      <c r="B27" s="113">
        <f t="shared" ref="B27:B32" si="2">+G11</f>
        <v>7340</v>
      </c>
      <c r="C27" s="114">
        <f t="shared" si="1"/>
        <v>8.2907594177492275E-3</v>
      </c>
      <c r="D27" s="53"/>
      <c r="E27" s="69" t="s">
        <v>89</v>
      </c>
      <c r="F27" s="70" t="s">
        <v>114</v>
      </c>
      <c r="G27" s="71">
        <v>16086</v>
      </c>
      <c r="H27" s="71">
        <v>8082</v>
      </c>
      <c r="I27" s="72">
        <v>8004</v>
      </c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</row>
    <row r="28" spans="1:51" ht="15.75" x14ac:dyDescent="0.2">
      <c r="A28" s="112" t="s">
        <v>16</v>
      </c>
      <c r="B28" s="113">
        <f t="shared" si="2"/>
        <v>9930</v>
      </c>
      <c r="C28" s="114">
        <f t="shared" si="1"/>
        <v>1.1216245370333765E-2</v>
      </c>
      <c r="D28" s="53"/>
      <c r="E28" s="69" t="s">
        <v>89</v>
      </c>
      <c r="F28" s="70" t="s">
        <v>115</v>
      </c>
      <c r="G28" s="71">
        <v>1386</v>
      </c>
      <c r="H28" s="71">
        <v>724</v>
      </c>
      <c r="I28" s="72">
        <v>662</v>
      </c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</row>
    <row r="29" spans="1:51" ht="15.75" x14ac:dyDescent="0.2">
      <c r="A29" s="112" t="s">
        <v>17</v>
      </c>
      <c r="B29" s="113">
        <f t="shared" si="2"/>
        <v>68747</v>
      </c>
      <c r="C29" s="114">
        <f t="shared" si="1"/>
        <v>7.7651885244142529E-2</v>
      </c>
      <c r="D29" s="53"/>
      <c r="E29" s="69" t="s">
        <v>89</v>
      </c>
      <c r="F29" s="70" t="s">
        <v>116</v>
      </c>
      <c r="G29" s="71">
        <v>7026</v>
      </c>
      <c r="H29" s="71">
        <v>3480</v>
      </c>
      <c r="I29" s="72">
        <v>3546</v>
      </c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</row>
    <row r="30" spans="1:51" ht="15.75" x14ac:dyDescent="0.2">
      <c r="A30" s="112" t="s">
        <v>18</v>
      </c>
      <c r="B30" s="113">
        <f t="shared" si="2"/>
        <v>36088</v>
      </c>
      <c r="C30" s="114">
        <f t="shared" si="1"/>
        <v>4.0762523960181762E-2</v>
      </c>
      <c r="D30" s="53"/>
      <c r="E30" s="69" t="s">
        <v>89</v>
      </c>
      <c r="F30" s="70" t="s">
        <v>117</v>
      </c>
      <c r="G30" s="71">
        <v>3298</v>
      </c>
      <c r="H30" s="71">
        <v>1716</v>
      </c>
      <c r="I30" s="72">
        <v>1582</v>
      </c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</row>
    <row r="31" spans="1:51" ht="15.75" x14ac:dyDescent="0.2">
      <c r="A31" s="112" t="s">
        <v>19</v>
      </c>
      <c r="B31" s="113">
        <f t="shared" si="2"/>
        <v>1360</v>
      </c>
      <c r="C31" s="114">
        <f t="shared" si="1"/>
        <v>1.536162507920838E-3</v>
      </c>
      <c r="D31" s="53"/>
      <c r="E31" s="69" t="s">
        <v>89</v>
      </c>
      <c r="F31" s="70" t="s">
        <v>118</v>
      </c>
      <c r="G31" s="71">
        <v>471523</v>
      </c>
      <c r="H31" s="71">
        <v>237717</v>
      </c>
      <c r="I31" s="72">
        <v>233806</v>
      </c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</row>
    <row r="32" spans="1:51" ht="15.75" x14ac:dyDescent="0.2">
      <c r="A32" s="112" t="s">
        <v>20</v>
      </c>
      <c r="B32" s="113">
        <f t="shared" si="2"/>
        <v>3256</v>
      </c>
      <c r="C32" s="114">
        <f t="shared" si="1"/>
        <v>3.6777537689634179E-3</v>
      </c>
      <c r="D32" s="53"/>
      <c r="E32" s="69" t="s">
        <v>89</v>
      </c>
      <c r="F32" s="70" t="s">
        <v>119</v>
      </c>
      <c r="G32" s="71">
        <v>5351</v>
      </c>
      <c r="H32" s="71">
        <v>2657</v>
      </c>
      <c r="I32" s="72">
        <v>2694</v>
      </c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</row>
    <row r="33" spans="1:51" ht="15.75" x14ac:dyDescent="0.2">
      <c r="A33" s="112" t="s">
        <v>21</v>
      </c>
      <c r="B33" s="113">
        <f>+G18</f>
        <v>40903</v>
      </c>
      <c r="C33" s="114">
        <f t="shared" si="1"/>
        <v>4.6201216956975023E-2</v>
      </c>
      <c r="D33" s="53"/>
      <c r="E33" s="69" t="s">
        <v>89</v>
      </c>
      <c r="F33" s="70" t="s">
        <v>120</v>
      </c>
      <c r="G33" s="71">
        <v>84666</v>
      </c>
      <c r="H33" s="71">
        <v>41878</v>
      </c>
      <c r="I33" s="72">
        <v>42788</v>
      </c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</row>
    <row r="34" spans="1:51" ht="15.75" x14ac:dyDescent="0.2">
      <c r="A34" s="112" t="s">
        <v>23</v>
      </c>
      <c r="B34" s="113">
        <f>+G20</f>
        <v>5506</v>
      </c>
      <c r="C34" s="114">
        <f t="shared" si="1"/>
        <v>6.219199094567745E-3</v>
      </c>
      <c r="D34" s="53"/>
      <c r="E34" s="69" t="s">
        <v>89</v>
      </c>
      <c r="F34" s="70" t="s">
        <v>121</v>
      </c>
      <c r="G34" s="71">
        <v>1407</v>
      </c>
      <c r="H34" s="71">
        <v>699</v>
      </c>
      <c r="I34" s="72">
        <v>708</v>
      </c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</row>
    <row r="35" spans="1:51" ht="15.75" x14ac:dyDescent="0.2">
      <c r="A35" s="112" t="s">
        <v>25</v>
      </c>
      <c r="B35" s="113">
        <f>+G22</f>
        <v>14109</v>
      </c>
      <c r="C35" s="114">
        <f t="shared" si="1"/>
        <v>1.5936556488422869E-2</v>
      </c>
      <c r="D35" s="53"/>
      <c r="E35" s="69" t="s">
        <v>89</v>
      </c>
      <c r="F35" s="70" t="s">
        <v>122</v>
      </c>
      <c r="G35" s="71">
        <v>1959</v>
      </c>
      <c r="H35" s="71">
        <v>989</v>
      </c>
      <c r="I35" s="72">
        <v>970</v>
      </c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</row>
    <row r="36" spans="1:51" ht="15.75" x14ac:dyDescent="0.2">
      <c r="A36" s="112" t="s">
        <v>26</v>
      </c>
      <c r="B36" s="113">
        <f>+G23</f>
        <v>1808</v>
      </c>
      <c r="C36" s="114">
        <f t="shared" si="1"/>
        <v>2.0421925105300553E-3</v>
      </c>
      <c r="D36" s="53"/>
      <c r="E36" s="69" t="s">
        <v>89</v>
      </c>
      <c r="F36" s="70" t="s">
        <v>123</v>
      </c>
      <c r="G36" s="71">
        <v>5389</v>
      </c>
      <c r="H36" s="71">
        <v>2776</v>
      </c>
      <c r="I36" s="72">
        <v>2613</v>
      </c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</row>
    <row r="37" spans="1:51" ht="15.75" x14ac:dyDescent="0.2">
      <c r="A37" s="112" t="s">
        <v>27</v>
      </c>
      <c r="B37" s="113">
        <f>+G24</f>
        <v>6282</v>
      </c>
      <c r="C37" s="114">
        <f t="shared" si="1"/>
        <v>7.0957153490872824E-3</v>
      </c>
      <c r="D37" s="53"/>
      <c r="E37" s="69" t="s">
        <v>89</v>
      </c>
      <c r="F37" s="70" t="s">
        <v>124</v>
      </c>
      <c r="G37" s="71">
        <v>5119</v>
      </c>
      <c r="H37" s="71">
        <v>2639</v>
      </c>
      <c r="I37" s="72">
        <v>2480</v>
      </c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</row>
    <row r="38" spans="1:51" ht="15.75" x14ac:dyDescent="0.2">
      <c r="A38" s="112" t="s">
        <v>28</v>
      </c>
      <c r="B38" s="113">
        <f>+G25</f>
        <v>102149</v>
      </c>
      <c r="C38" s="114">
        <f t="shared" si="1"/>
        <v>0.11538048825118065</v>
      </c>
      <c r="D38" s="53"/>
      <c r="E38" s="69" t="s">
        <v>89</v>
      </c>
      <c r="F38" s="70" t="s">
        <v>125</v>
      </c>
      <c r="G38" s="71">
        <v>1483</v>
      </c>
      <c r="H38" s="71">
        <v>764</v>
      </c>
      <c r="I38" s="72">
        <v>719</v>
      </c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</row>
    <row r="39" spans="1:51" ht="15.75" x14ac:dyDescent="0.2">
      <c r="A39" s="112" t="s">
        <v>30</v>
      </c>
      <c r="B39" s="113">
        <f>+G35</f>
        <v>1959</v>
      </c>
      <c r="C39" s="114">
        <f t="shared" si="1"/>
        <v>2.2127517301595012E-3</v>
      </c>
      <c r="D39" s="53"/>
      <c r="E39" s="69" t="s">
        <v>89</v>
      </c>
      <c r="F39" s="70" t="s">
        <v>126</v>
      </c>
      <c r="G39" s="71">
        <v>7652</v>
      </c>
      <c r="H39" s="71">
        <v>3795</v>
      </c>
      <c r="I39" s="72">
        <v>3857</v>
      </c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</row>
    <row r="40" spans="1:51" ht="15.75" x14ac:dyDescent="0.2">
      <c r="A40" s="112" t="s">
        <v>31</v>
      </c>
      <c r="B40" s="113">
        <f>+G27</f>
        <v>16086</v>
      </c>
      <c r="C40" s="114">
        <f t="shared" si="1"/>
        <v>1.8169639781187207E-2</v>
      </c>
      <c r="D40" s="53"/>
      <c r="E40" s="69" t="s">
        <v>89</v>
      </c>
      <c r="F40" s="70" t="s">
        <v>127</v>
      </c>
      <c r="G40" s="71">
        <v>6048</v>
      </c>
      <c r="H40" s="71">
        <v>3056</v>
      </c>
      <c r="I40" s="72">
        <v>2992</v>
      </c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</row>
    <row r="41" spans="1:51" ht="15.75" x14ac:dyDescent="0.2">
      <c r="A41" s="112" t="s">
        <v>32</v>
      </c>
      <c r="B41" s="113">
        <f>+G28</f>
        <v>1386</v>
      </c>
      <c r="C41" s="114">
        <f t="shared" si="1"/>
        <v>1.5655303205722657E-3</v>
      </c>
      <c r="D41" s="53"/>
      <c r="E41" s="69" t="s">
        <v>89</v>
      </c>
      <c r="F41" s="70" t="s">
        <v>128</v>
      </c>
      <c r="G41" s="71">
        <v>67428</v>
      </c>
      <c r="H41" s="71">
        <v>33569</v>
      </c>
      <c r="I41" s="72">
        <v>33859</v>
      </c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</row>
    <row r="42" spans="1:51" ht="15.75" x14ac:dyDescent="0.2">
      <c r="A42" s="112" t="s">
        <v>33</v>
      </c>
      <c r="B42" s="113">
        <f>+G29</f>
        <v>7026</v>
      </c>
      <c r="C42" s="114">
        <f t="shared" si="1"/>
        <v>7.9360866034204457E-3</v>
      </c>
      <c r="D42" s="53"/>
      <c r="E42" s="69" t="s">
        <v>89</v>
      </c>
      <c r="F42" s="70" t="s">
        <v>129</v>
      </c>
      <c r="G42" s="71">
        <v>1142994</v>
      </c>
      <c r="H42" s="71">
        <v>564805</v>
      </c>
      <c r="I42" s="72">
        <v>578189</v>
      </c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</row>
    <row r="43" spans="1:51" ht="15.75" x14ac:dyDescent="0.2">
      <c r="A43" s="112" t="s">
        <v>34</v>
      </c>
      <c r="B43" s="113">
        <f>+G30</f>
        <v>3298</v>
      </c>
      <c r="C43" s="114">
        <f t="shared" si="1"/>
        <v>3.7251940817080321E-3</v>
      </c>
      <c r="D43" s="53"/>
      <c r="E43" s="69" t="s">
        <v>89</v>
      </c>
      <c r="F43" s="70" t="s">
        <v>130</v>
      </c>
      <c r="G43" s="71">
        <v>906</v>
      </c>
      <c r="H43" s="71">
        <v>457</v>
      </c>
      <c r="I43" s="72">
        <v>449</v>
      </c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</row>
    <row r="44" spans="1:51" ht="15.75" x14ac:dyDescent="0.2">
      <c r="A44" s="112" t="s">
        <v>36</v>
      </c>
      <c r="B44" s="113">
        <f>+G32</f>
        <v>5351</v>
      </c>
      <c r="C44" s="114">
        <f t="shared" si="1"/>
        <v>6.0441217499150029E-3</v>
      </c>
      <c r="D44" s="53"/>
      <c r="E44" s="69" t="s">
        <v>89</v>
      </c>
      <c r="F44" s="70" t="s">
        <v>131</v>
      </c>
      <c r="G44" s="71">
        <v>147624</v>
      </c>
      <c r="H44" s="71">
        <v>76004</v>
      </c>
      <c r="I44" s="72">
        <v>71620</v>
      </c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</row>
    <row r="45" spans="1:51" ht="15.75" x14ac:dyDescent="0.2">
      <c r="A45" s="112" t="s">
        <v>37</v>
      </c>
      <c r="B45" s="113">
        <f>+G33</f>
        <v>84666</v>
      </c>
      <c r="C45" s="114">
        <f t="shared" si="1"/>
        <v>9.5632893305607106E-2</v>
      </c>
      <c r="D45" s="53"/>
      <c r="E45" s="69" t="s">
        <v>89</v>
      </c>
      <c r="F45" s="70" t="s">
        <v>132</v>
      </c>
      <c r="G45" s="71">
        <v>2377</v>
      </c>
      <c r="H45" s="71">
        <v>1230</v>
      </c>
      <c r="I45" s="72">
        <v>1147</v>
      </c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</row>
    <row r="46" spans="1:51" ht="15.75" x14ac:dyDescent="0.2">
      <c r="A46" s="112" t="s">
        <v>38</v>
      </c>
      <c r="B46" s="113">
        <f>+G37</f>
        <v>5119</v>
      </c>
      <c r="C46" s="114">
        <f t="shared" si="1"/>
        <v>5.7820704985638008E-3</v>
      </c>
      <c r="D46" s="53"/>
      <c r="E46" s="69" t="s">
        <v>89</v>
      </c>
      <c r="F46" s="70" t="s">
        <v>133</v>
      </c>
      <c r="G46" s="71">
        <v>34709</v>
      </c>
      <c r="H46" s="71">
        <v>17035</v>
      </c>
      <c r="I46" s="72">
        <v>17674</v>
      </c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</row>
    <row r="47" spans="1:51" ht="15.75" x14ac:dyDescent="0.2">
      <c r="A47" s="112" t="s">
        <v>39</v>
      </c>
      <c r="B47" s="113">
        <f>+G38</f>
        <v>1483</v>
      </c>
      <c r="C47" s="114">
        <f t="shared" si="1"/>
        <v>1.6750948523872079E-3</v>
      </c>
      <c r="D47" s="53"/>
      <c r="E47" s="69" t="s">
        <v>89</v>
      </c>
      <c r="F47" s="70" t="s">
        <v>134</v>
      </c>
      <c r="G47" s="71">
        <v>86766</v>
      </c>
      <c r="H47" s="71">
        <v>44135</v>
      </c>
      <c r="I47" s="72">
        <v>42631</v>
      </c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</row>
    <row r="48" spans="1:51" ht="15.75" x14ac:dyDescent="0.2">
      <c r="A48" s="112" t="s">
        <v>40</v>
      </c>
      <c r="B48" s="113">
        <f>+G39</f>
        <v>7652</v>
      </c>
      <c r="C48" s="114">
        <f t="shared" si="1"/>
        <v>8.6431731695663615E-3</v>
      </c>
      <c r="D48" s="53"/>
      <c r="E48" s="69" t="s">
        <v>89</v>
      </c>
      <c r="F48" s="70" t="s">
        <v>135</v>
      </c>
      <c r="G48" s="71">
        <v>412199</v>
      </c>
      <c r="H48" s="71">
        <v>202958</v>
      </c>
      <c r="I48" s="72">
        <v>209241</v>
      </c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</row>
    <row r="49" spans="1:51" ht="15.75" x14ac:dyDescent="0.2">
      <c r="A49" s="112" t="s">
        <v>41</v>
      </c>
      <c r="B49" s="113">
        <f>+G40</f>
        <v>6048</v>
      </c>
      <c r="C49" s="114">
        <f t="shared" si="1"/>
        <v>6.8314050352244323E-3</v>
      </c>
      <c r="D49" s="53"/>
      <c r="E49" s="69" t="s">
        <v>89</v>
      </c>
      <c r="F49" s="70" t="s">
        <v>136</v>
      </c>
      <c r="G49" s="71">
        <v>132169</v>
      </c>
      <c r="H49" s="71">
        <v>62586</v>
      </c>
      <c r="I49" s="72">
        <v>69583</v>
      </c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</row>
    <row r="50" spans="1:51" ht="15.75" x14ac:dyDescent="0.2">
      <c r="A50" s="112" t="s">
        <v>42</v>
      </c>
      <c r="B50" s="113">
        <f>+G41</f>
        <v>67428</v>
      </c>
      <c r="C50" s="114">
        <f t="shared" si="1"/>
        <v>7.616203351771049E-2</v>
      </c>
      <c r="D50" s="53"/>
      <c r="E50" s="69" t="s">
        <v>89</v>
      </c>
      <c r="F50" s="70" t="s">
        <v>137</v>
      </c>
      <c r="G50" s="71">
        <v>306322</v>
      </c>
      <c r="H50" s="71">
        <v>152617</v>
      </c>
      <c r="I50" s="72">
        <v>153705</v>
      </c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</row>
    <row r="51" spans="1:51" ht="15.75" x14ac:dyDescent="0.2">
      <c r="A51" s="112" t="s">
        <v>44</v>
      </c>
      <c r="B51" s="113">
        <f>+G43</f>
        <v>906</v>
      </c>
      <c r="C51" s="114">
        <f t="shared" si="1"/>
        <v>1.0233553177766759E-3</v>
      </c>
      <c r="D51" s="53"/>
      <c r="E51" s="69" t="s">
        <v>89</v>
      </c>
      <c r="F51" s="70" t="s">
        <v>138</v>
      </c>
      <c r="G51" s="71">
        <v>46784</v>
      </c>
      <c r="H51" s="71">
        <v>23460</v>
      </c>
      <c r="I51" s="72">
        <v>23324</v>
      </c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</row>
    <row r="52" spans="1:51" ht="15.75" x14ac:dyDescent="0.2">
      <c r="A52" s="112" t="s">
        <v>45</v>
      </c>
      <c r="B52" s="113">
        <f>+G44</f>
        <v>147624</v>
      </c>
      <c r="C52" s="114">
        <f t="shared" si="1"/>
        <v>0.16674592210978367</v>
      </c>
      <c r="D52" s="53"/>
      <c r="E52" s="69" t="s">
        <v>89</v>
      </c>
      <c r="F52" s="70" t="s">
        <v>139</v>
      </c>
      <c r="G52" s="71">
        <v>1552</v>
      </c>
      <c r="H52" s="71">
        <v>820</v>
      </c>
      <c r="I52" s="72">
        <v>732</v>
      </c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</row>
    <row r="53" spans="1:51" ht="15.75" x14ac:dyDescent="0.2">
      <c r="A53" s="112" t="s">
        <v>46</v>
      </c>
      <c r="B53" s="113">
        <f>+G36</f>
        <v>5389</v>
      </c>
      <c r="C53" s="114">
        <f t="shared" si="1"/>
        <v>6.0870439376363205E-3</v>
      </c>
      <c r="D53" s="53"/>
      <c r="E53" s="73" t="s">
        <v>89</v>
      </c>
      <c r="F53" s="74" t="s">
        <v>140</v>
      </c>
      <c r="G53" s="75">
        <v>3573</v>
      </c>
      <c r="H53" s="75">
        <v>1787</v>
      </c>
      <c r="I53" s="76">
        <v>1786</v>
      </c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</row>
    <row r="54" spans="1:51" x14ac:dyDescent="0.2">
      <c r="A54" s="112" t="s">
        <v>47</v>
      </c>
      <c r="B54" s="113">
        <f>+G45</f>
        <v>2377</v>
      </c>
      <c r="C54" s="114">
        <f t="shared" si="1"/>
        <v>2.6848957950939938E-3</v>
      </c>
      <c r="D54" s="53"/>
      <c r="E54" s="77" t="s">
        <v>141</v>
      </c>
      <c r="F54" s="78"/>
      <c r="G54" s="78"/>
      <c r="H54" s="78"/>
      <c r="I54" s="78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</row>
    <row r="55" spans="1:51" x14ac:dyDescent="0.2">
      <c r="A55" s="112" t="s">
        <v>48</v>
      </c>
      <c r="B55" s="113">
        <f>+G46</f>
        <v>34709</v>
      </c>
      <c r="C55" s="114">
        <f t="shared" si="1"/>
        <v>3.9204900358400269E-2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</row>
    <row r="56" spans="1:51" x14ac:dyDescent="0.2">
      <c r="A56" s="112" t="s">
        <v>54</v>
      </c>
      <c r="B56" s="113">
        <f>+G52</f>
        <v>1552</v>
      </c>
      <c r="C56" s="114">
        <f t="shared" si="1"/>
        <v>1.7530325090390738E-3</v>
      </c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</row>
    <row r="57" spans="1:51" x14ac:dyDescent="0.2">
      <c r="A57" s="112" t="s">
        <v>55</v>
      </c>
      <c r="B57" s="113">
        <f>+G53</f>
        <v>3573</v>
      </c>
      <c r="C57" s="114">
        <f t="shared" si="1"/>
        <v>4.0358151770596724E-3</v>
      </c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</row>
    <row r="58" spans="1:51" x14ac:dyDescent="0.2">
      <c r="A58" s="117" t="s">
        <v>57</v>
      </c>
      <c r="B58" s="118">
        <f>SUM(B19:B57)</f>
        <v>885323</v>
      </c>
      <c r="C58" s="119">
        <f>SUM(C19:C57)</f>
        <v>0.99999999999999989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</row>
    <row r="59" spans="1:51" ht="13.5" thickBot="1" x14ac:dyDescent="0.25">
      <c r="A59" s="120" t="s">
        <v>56</v>
      </c>
      <c r="B59" s="121">
        <f>SUM(B58,B17)</f>
        <v>5784442</v>
      </c>
      <c r="C59" s="12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</row>
    <row r="60" spans="1:51" ht="13.5" thickTop="1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</row>
    <row r="61" spans="1:51" ht="15.75" customHeight="1" x14ac:dyDescent="0.2">
      <c r="A61" s="123" t="s">
        <v>86</v>
      </c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</row>
    <row r="62" spans="1:51" s="2" customFormat="1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</row>
    <row r="63" spans="1:5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</row>
    <row r="64" spans="1:5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</row>
    <row r="65" spans="1:5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</row>
    <row r="66" spans="1:5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</row>
    <row r="67" spans="1:5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</row>
    <row r="68" spans="1:5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</row>
    <row r="69" spans="1:5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</row>
    <row r="70" spans="1:5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</row>
    <row r="71" spans="1:5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</row>
    <row r="72" spans="1:5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</row>
    <row r="73" spans="1:5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</row>
    <row r="74" spans="1:5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</row>
    <row r="75" spans="1:5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</row>
    <row r="76" spans="1:5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</row>
    <row r="77" spans="1:5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</row>
    <row r="78" spans="1:5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</row>
    <row r="79" spans="1:5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</row>
    <row r="80" spans="1:5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</row>
    <row r="81" spans="1:5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</row>
    <row r="82" spans="1:5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</row>
    <row r="83" spans="1:5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</row>
    <row r="84" spans="1:5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</row>
    <row r="85" spans="1:5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</row>
    <row r="86" spans="1:5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</row>
    <row r="87" spans="1:5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</row>
    <row r="88" spans="1:5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</row>
    <row r="89" spans="1:5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</row>
    <row r="90" spans="1:5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</row>
    <row r="91" spans="1:5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</row>
    <row r="92" spans="1:5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</row>
    <row r="93" spans="1:5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</row>
    <row r="94" spans="1:5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</row>
    <row r="95" spans="1:5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</row>
    <row r="96" spans="1:5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</row>
    <row r="97" spans="1:5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</row>
    <row r="98" spans="1:5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</row>
    <row r="99" spans="1:5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</row>
    <row r="100" spans="1:5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</row>
    <row r="101" spans="1:5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</row>
    <row r="102" spans="1:5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</row>
    <row r="103" spans="1:5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</row>
    <row r="104" spans="1:5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</row>
    <row r="105" spans="1:5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</row>
    <row r="106" spans="1:5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</row>
    <row r="107" spans="1:5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</row>
    <row r="108" spans="1:5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</row>
    <row r="109" spans="1:5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</row>
    <row r="110" spans="1:5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</row>
    <row r="111" spans="1:5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</row>
    <row r="112" spans="1:5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</row>
    <row r="113" spans="1:5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</row>
    <row r="114" spans="1:5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</row>
    <row r="115" spans="1:5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</row>
    <row r="116" spans="1:5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</row>
    <row r="117" spans="1:5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</row>
    <row r="118" spans="1:5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</row>
    <row r="119" spans="1:5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</row>
    <row r="120" spans="1:5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</row>
    <row r="121" spans="1:5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</row>
    <row r="122" spans="1:5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</row>
    <row r="123" spans="1:5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</row>
    <row r="124" spans="1:5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</row>
    <row r="125" spans="1:5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</row>
    <row r="126" spans="1:5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</row>
    <row r="127" spans="1:5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</row>
    <row r="128" spans="1:5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</row>
    <row r="129" spans="1:5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</row>
    <row r="130" spans="1:5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</row>
    <row r="131" spans="1:5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</row>
    <row r="132" spans="1:5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</row>
    <row r="133" spans="1:5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</row>
    <row r="134" spans="1:5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</row>
    <row r="135" spans="1:5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</row>
    <row r="136" spans="1:5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</row>
    <row r="137" spans="1:5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</row>
    <row r="138" spans="1:5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</row>
    <row r="139" spans="1:5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</row>
    <row r="140" spans="1:5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</row>
    <row r="141" spans="1:5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</row>
    <row r="142" spans="1:5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</row>
    <row r="143" spans="1:5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</row>
    <row r="144" spans="1:5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</row>
    <row r="145" spans="1:5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</row>
    <row r="146" spans="1:5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</row>
    <row r="147" spans="1:5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</row>
    <row r="148" spans="1:5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</row>
    <row r="149" spans="1:51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</row>
    <row r="150" spans="1:51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</row>
    <row r="151" spans="1:51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</row>
    <row r="152" spans="1:51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</row>
    <row r="153" spans="1:51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</row>
    <row r="154" spans="1:51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</row>
    <row r="155" spans="1:51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</row>
    <row r="156" spans="1:51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</row>
    <row r="157" spans="1:51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</row>
    <row r="158" spans="1:51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</row>
    <row r="159" spans="1:51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</row>
    <row r="160" spans="1:51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</row>
    <row r="161" spans="1:51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</row>
    <row r="162" spans="1:51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</row>
    <row r="163" spans="1:51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</row>
    <row r="164" spans="1:51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</row>
    <row r="165" spans="1:51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</row>
    <row r="166" spans="1:51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</row>
    <row r="167" spans="1:51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</row>
    <row r="168" spans="1:51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</row>
    <row r="169" spans="1:51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</row>
    <row r="170" spans="1:51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</row>
    <row r="171" spans="1:51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</row>
    <row r="172" spans="1:51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</row>
    <row r="173" spans="1:51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</row>
    <row r="174" spans="1:51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</row>
    <row r="175" spans="1:51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</row>
    <row r="176" spans="1:51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</row>
    <row r="177" spans="1:51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</row>
    <row r="178" spans="1:51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</row>
    <row r="179" spans="1:51" x14ac:dyDescent="0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</row>
    <row r="180" spans="1:51" x14ac:dyDescent="0.2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</row>
    <row r="181" spans="1:51" x14ac:dyDescent="0.2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</row>
    <row r="182" spans="1:51" x14ac:dyDescent="0.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</row>
    <row r="183" spans="1:51" x14ac:dyDescent="0.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</row>
    <row r="184" spans="1:51" x14ac:dyDescent="0.2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</row>
    <row r="185" spans="1:51" x14ac:dyDescent="0.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</row>
    <row r="186" spans="1:51" x14ac:dyDescent="0.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</row>
    <row r="187" spans="1:51" x14ac:dyDescent="0.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</row>
    <row r="188" spans="1:51" x14ac:dyDescent="0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</row>
    <row r="189" spans="1:51" x14ac:dyDescent="0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</row>
    <row r="190" spans="1:51" x14ac:dyDescent="0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</row>
    <row r="191" spans="1:51" x14ac:dyDescent="0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</row>
    <row r="192" spans="1:51" x14ac:dyDescent="0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</row>
    <row r="193" spans="1:51" x14ac:dyDescent="0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</row>
    <row r="194" spans="1:51" x14ac:dyDescent="0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</row>
    <row r="195" spans="1:51" x14ac:dyDescent="0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</row>
    <row r="196" spans="1:51" x14ac:dyDescent="0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</row>
    <row r="197" spans="1:51" x14ac:dyDescent="0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</row>
    <row r="198" spans="1:51" x14ac:dyDescent="0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</row>
    <row r="199" spans="1:51" x14ac:dyDescent="0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</row>
    <row r="200" spans="1:51" x14ac:dyDescent="0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</row>
    <row r="201" spans="1:51" x14ac:dyDescent="0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</row>
    <row r="202" spans="1:51" x14ac:dyDescent="0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</row>
    <row r="203" spans="1:51" x14ac:dyDescent="0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</row>
    <row r="204" spans="1:51" x14ac:dyDescent="0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</row>
    <row r="205" spans="1:51" x14ac:dyDescent="0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</row>
    <row r="206" spans="1:51" x14ac:dyDescent="0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</row>
    <row r="207" spans="1:51" x14ac:dyDescent="0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</row>
    <row r="208" spans="1:51" x14ac:dyDescent="0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</row>
    <row r="209" spans="1:51" x14ac:dyDescent="0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</row>
    <row r="210" spans="1:51" x14ac:dyDescent="0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</row>
    <row r="211" spans="1:51" x14ac:dyDescent="0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</row>
    <row r="212" spans="1:51" x14ac:dyDescent="0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</row>
    <row r="213" spans="1:51" x14ac:dyDescent="0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</row>
    <row r="214" spans="1:51" x14ac:dyDescent="0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</row>
    <row r="215" spans="1:51" x14ac:dyDescent="0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</row>
    <row r="216" spans="1:51" x14ac:dyDescent="0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</row>
    <row r="217" spans="1:51" x14ac:dyDescent="0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</row>
    <row r="218" spans="1:51" x14ac:dyDescent="0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</row>
    <row r="219" spans="1:51" x14ac:dyDescent="0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</row>
    <row r="220" spans="1:51" x14ac:dyDescent="0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</row>
    <row r="221" spans="1:51" x14ac:dyDescent="0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</row>
    <row r="222" spans="1:51" x14ac:dyDescent="0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</row>
    <row r="223" spans="1:51" x14ac:dyDescent="0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</row>
    <row r="224" spans="1:51" x14ac:dyDescent="0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</row>
    <row r="225" spans="1:51" x14ac:dyDescent="0.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</row>
    <row r="226" spans="1:51" x14ac:dyDescent="0.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</row>
    <row r="227" spans="1:51" x14ac:dyDescent="0.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</row>
    <row r="228" spans="1:51" x14ac:dyDescent="0.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</row>
    <row r="229" spans="1:51" x14ac:dyDescent="0.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</row>
    <row r="230" spans="1:51" x14ac:dyDescent="0.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</row>
    <row r="231" spans="1:51" x14ac:dyDescent="0.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</row>
    <row r="232" spans="1:51" x14ac:dyDescent="0.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</row>
    <row r="233" spans="1:51" x14ac:dyDescent="0.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</row>
    <row r="234" spans="1:51" x14ac:dyDescent="0.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</row>
    <row r="235" spans="1:51" x14ac:dyDescent="0.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</row>
    <row r="236" spans="1:51" x14ac:dyDescent="0.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</row>
    <row r="237" spans="1:51" x14ac:dyDescent="0.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</row>
    <row r="238" spans="1:51" x14ac:dyDescent="0.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</row>
    <row r="239" spans="1:51" x14ac:dyDescent="0.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</row>
    <row r="240" spans="1:51" x14ac:dyDescent="0.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</row>
    <row r="241" spans="1:51" x14ac:dyDescent="0.2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</row>
    <row r="242" spans="1:51" x14ac:dyDescent="0.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</row>
    <row r="243" spans="1:51" x14ac:dyDescent="0.2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</row>
    <row r="244" spans="1:51" x14ac:dyDescent="0.2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</row>
    <row r="245" spans="1:51" x14ac:dyDescent="0.2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</row>
    <row r="246" spans="1:51" x14ac:dyDescent="0.2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</row>
    <row r="247" spans="1:51" x14ac:dyDescent="0.2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</row>
    <row r="248" spans="1:51" x14ac:dyDescent="0.2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</row>
    <row r="249" spans="1:51" x14ac:dyDescent="0.2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</row>
    <row r="250" spans="1:51" x14ac:dyDescent="0.2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</row>
    <row r="251" spans="1:51" x14ac:dyDescent="0.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</row>
    <row r="252" spans="1:51" x14ac:dyDescent="0.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</row>
    <row r="253" spans="1:51" x14ac:dyDescent="0.2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</row>
    <row r="254" spans="1:51" x14ac:dyDescent="0.2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</row>
    <row r="255" spans="1:51" x14ac:dyDescent="0.2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</row>
    <row r="256" spans="1:51" x14ac:dyDescent="0.2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</row>
    <row r="257" spans="1:51" x14ac:dyDescent="0.2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</row>
    <row r="258" spans="1:51" x14ac:dyDescent="0.2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</row>
    <row r="259" spans="1:51" x14ac:dyDescent="0.2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</row>
    <row r="260" spans="1:51" x14ac:dyDescent="0.2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</row>
    <row r="261" spans="1:51" x14ac:dyDescent="0.2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</row>
    <row r="262" spans="1:51" x14ac:dyDescent="0.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</row>
    <row r="263" spans="1:51" x14ac:dyDescent="0.2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</row>
    <row r="264" spans="1:51" x14ac:dyDescent="0.2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</row>
    <row r="265" spans="1:51" x14ac:dyDescent="0.2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</row>
    <row r="266" spans="1:51" x14ac:dyDescent="0.2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</row>
    <row r="267" spans="1:51" x14ac:dyDescent="0.2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</row>
    <row r="268" spans="1:51" x14ac:dyDescent="0.2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</row>
    <row r="269" spans="1:51" x14ac:dyDescent="0.2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</row>
    <row r="270" spans="1:51" x14ac:dyDescent="0.2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</row>
    <row r="271" spans="1:51" x14ac:dyDescent="0.2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</row>
    <row r="272" spans="1:51" x14ac:dyDescent="0.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</row>
    <row r="273" spans="1:51" x14ac:dyDescent="0.2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</row>
    <row r="274" spans="1:51" x14ac:dyDescent="0.2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</row>
    <row r="275" spans="1:51" x14ac:dyDescent="0.2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</row>
    <row r="276" spans="1:51" x14ac:dyDescent="0.2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</row>
    <row r="277" spans="1:51" x14ac:dyDescent="0.2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</row>
    <row r="278" spans="1:51" x14ac:dyDescent="0.2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</row>
    <row r="279" spans="1:51" x14ac:dyDescent="0.2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</row>
    <row r="280" spans="1:51" x14ac:dyDescent="0.2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</row>
    <row r="281" spans="1:51" x14ac:dyDescent="0.2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</row>
    <row r="282" spans="1:51" x14ac:dyDescent="0.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</row>
    <row r="283" spans="1:51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</row>
    <row r="284" spans="1:51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</row>
    <row r="285" spans="1:51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</row>
    <row r="286" spans="1:51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</row>
    <row r="287" spans="1:51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</row>
    <row r="288" spans="1:51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</row>
    <row r="289" spans="1:51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</row>
    <row r="290" spans="1:51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</row>
    <row r="291" spans="1:51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</row>
    <row r="292" spans="1:51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</row>
    <row r="293" spans="1:51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</row>
    <row r="294" spans="1:51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</row>
    <row r="295" spans="1:51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</row>
    <row r="296" spans="1:51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</row>
    <row r="297" spans="1:51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</row>
    <row r="298" spans="1:51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</row>
    <row r="299" spans="1:51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</row>
    <row r="300" spans="1:51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</row>
    <row r="301" spans="1:51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</row>
    <row r="302" spans="1:51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</row>
    <row r="303" spans="1:51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</row>
    <row r="304" spans="1:51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</row>
    <row r="305" spans="1:51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</row>
    <row r="306" spans="1:51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</row>
    <row r="307" spans="1:51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</row>
    <row r="308" spans="1:51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</row>
    <row r="309" spans="1:51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</row>
    <row r="310" spans="1:51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</row>
    <row r="311" spans="1:51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</row>
    <row r="312" spans="1:51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</row>
    <row r="313" spans="1:51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</row>
    <row r="314" spans="1:51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</row>
    <row r="315" spans="1:51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</row>
    <row r="316" spans="1:51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</row>
    <row r="317" spans="1:51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</row>
    <row r="318" spans="1:51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</row>
    <row r="319" spans="1:51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</row>
    <row r="320" spans="1:51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</row>
    <row r="321" spans="1:51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</row>
    <row r="322" spans="1:51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</row>
    <row r="323" spans="1:51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</row>
    <row r="324" spans="1:51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</row>
    <row r="325" spans="1:51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</row>
    <row r="326" spans="1:51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</row>
    <row r="327" spans="1:51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</row>
    <row r="328" spans="1:51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</row>
    <row r="329" spans="1:51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</row>
    <row r="330" spans="1:51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</row>
    <row r="331" spans="1:51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</row>
    <row r="332" spans="1:51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</row>
    <row r="333" spans="1:51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</row>
    <row r="334" spans="1:51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</row>
    <row r="335" spans="1:51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</row>
    <row r="336" spans="1:51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</row>
    <row r="337" spans="1:51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</row>
    <row r="338" spans="1:51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</row>
    <row r="339" spans="1:51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</row>
    <row r="340" spans="1:51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</row>
    <row r="341" spans="1:51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</row>
    <row r="342" spans="1:51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</row>
    <row r="343" spans="1:51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</row>
    <row r="344" spans="1:51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</row>
    <row r="345" spans="1:51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</row>
    <row r="346" spans="1:51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</row>
    <row r="347" spans="1:51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</row>
    <row r="348" spans="1:51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</row>
    <row r="349" spans="1:51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</row>
    <row r="350" spans="1:51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</row>
    <row r="351" spans="1:51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</row>
    <row r="352" spans="1:51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</row>
    <row r="353" spans="1:51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</row>
    <row r="354" spans="1:51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</row>
    <row r="355" spans="1:51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</row>
    <row r="356" spans="1:51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</row>
    <row r="357" spans="1:51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</row>
    <row r="358" spans="1:51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</row>
    <row r="359" spans="1:51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</row>
    <row r="360" spans="1:51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</row>
    <row r="361" spans="1:51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</row>
    <row r="362" spans="1:51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</row>
    <row r="363" spans="1:51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</row>
    <row r="364" spans="1:51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</row>
    <row r="365" spans="1:51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</row>
    <row r="366" spans="1:51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</row>
    <row r="367" spans="1:51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</row>
    <row r="368" spans="1:51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</row>
    <row r="369" spans="1:51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</row>
    <row r="370" spans="1:51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</row>
    <row r="371" spans="1:51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</row>
    <row r="372" spans="1:51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</row>
    <row r="373" spans="1:51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</row>
    <row r="374" spans="1:51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</row>
    <row r="375" spans="1:51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</row>
    <row r="376" spans="1:51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</row>
    <row r="377" spans="1:51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</row>
    <row r="378" spans="1:51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</row>
    <row r="379" spans="1:51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</row>
    <row r="380" spans="1:51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</row>
    <row r="381" spans="1:51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</row>
    <row r="382" spans="1:51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</row>
    <row r="383" spans="1:51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</row>
    <row r="384" spans="1:51" x14ac:dyDescent="0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</row>
    <row r="385" spans="1:51" x14ac:dyDescent="0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</row>
    <row r="386" spans="1:51" x14ac:dyDescent="0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</row>
    <row r="387" spans="1:51" x14ac:dyDescent="0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</row>
    <row r="388" spans="1:51" x14ac:dyDescent="0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</row>
    <row r="389" spans="1:51" x14ac:dyDescent="0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</row>
    <row r="390" spans="1:51" x14ac:dyDescent="0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</row>
    <row r="391" spans="1:51" x14ac:dyDescent="0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</row>
    <row r="392" spans="1:51" x14ac:dyDescent="0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</row>
    <row r="393" spans="1:51" x14ac:dyDescent="0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</row>
    <row r="394" spans="1:51" x14ac:dyDescent="0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</row>
    <row r="395" spans="1:51" x14ac:dyDescent="0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</row>
    <row r="396" spans="1:51" x14ac:dyDescent="0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</row>
    <row r="397" spans="1:51" x14ac:dyDescent="0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</row>
    <row r="398" spans="1:51" x14ac:dyDescent="0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</row>
    <row r="399" spans="1:51" x14ac:dyDescent="0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</row>
    <row r="400" spans="1:51" x14ac:dyDescent="0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</row>
    <row r="401" spans="1:51" x14ac:dyDescent="0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</row>
    <row r="402" spans="1:51" x14ac:dyDescent="0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</row>
    <row r="403" spans="1:51" x14ac:dyDescent="0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</row>
    <row r="404" spans="1:51" x14ac:dyDescent="0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</row>
    <row r="405" spans="1:51" x14ac:dyDescent="0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</row>
    <row r="406" spans="1:51" x14ac:dyDescent="0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</row>
    <row r="407" spans="1:51" x14ac:dyDescent="0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</row>
    <row r="408" spans="1:51" x14ac:dyDescent="0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</row>
    <row r="409" spans="1:51" x14ac:dyDescent="0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</row>
    <row r="410" spans="1:51" x14ac:dyDescent="0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</row>
    <row r="411" spans="1:51" x14ac:dyDescent="0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</row>
    <row r="412" spans="1:51" x14ac:dyDescent="0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</row>
    <row r="413" spans="1:51" x14ac:dyDescent="0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</row>
    <row r="414" spans="1:51" x14ac:dyDescent="0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</row>
    <row r="415" spans="1:51" x14ac:dyDescent="0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</row>
    <row r="416" spans="1:51" x14ac:dyDescent="0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</row>
    <row r="417" spans="1:51" x14ac:dyDescent="0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</row>
    <row r="418" spans="1:51" x14ac:dyDescent="0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</row>
    <row r="419" spans="1:51" x14ac:dyDescent="0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</row>
    <row r="420" spans="1:51" x14ac:dyDescent="0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</row>
    <row r="421" spans="1:51" x14ac:dyDescent="0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</row>
    <row r="422" spans="1:51" x14ac:dyDescent="0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</row>
    <row r="423" spans="1:51" x14ac:dyDescent="0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</row>
    <row r="424" spans="1:51" x14ac:dyDescent="0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</row>
    <row r="425" spans="1:51" x14ac:dyDescent="0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</row>
    <row r="426" spans="1:51" x14ac:dyDescent="0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</row>
    <row r="427" spans="1:51" x14ac:dyDescent="0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</row>
    <row r="428" spans="1:51" x14ac:dyDescent="0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</row>
    <row r="429" spans="1:51" x14ac:dyDescent="0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</row>
    <row r="430" spans="1:51" x14ac:dyDescent="0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</row>
    <row r="431" spans="1:51" x14ac:dyDescent="0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</row>
    <row r="432" spans="1:51" x14ac:dyDescent="0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</row>
    <row r="433" spans="1:51" x14ac:dyDescent="0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</row>
    <row r="434" spans="1:51" x14ac:dyDescent="0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</row>
    <row r="435" spans="1:51" x14ac:dyDescent="0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</row>
    <row r="436" spans="1:51" x14ac:dyDescent="0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</row>
    <row r="437" spans="1:51" x14ac:dyDescent="0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</row>
    <row r="438" spans="1:51" x14ac:dyDescent="0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</row>
    <row r="439" spans="1:51" x14ac:dyDescent="0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</row>
    <row r="440" spans="1:51" x14ac:dyDescent="0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</row>
    <row r="441" spans="1:51" x14ac:dyDescent="0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</row>
    <row r="442" spans="1:51" x14ac:dyDescent="0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</row>
    <row r="443" spans="1:51" x14ac:dyDescent="0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</row>
    <row r="444" spans="1:51" x14ac:dyDescent="0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</row>
    <row r="445" spans="1:51" x14ac:dyDescent="0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</row>
    <row r="446" spans="1:51" x14ac:dyDescent="0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</row>
    <row r="447" spans="1:51" x14ac:dyDescent="0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</row>
    <row r="448" spans="1:51" x14ac:dyDescent="0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</row>
    <row r="449" spans="1:51" x14ac:dyDescent="0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</row>
    <row r="450" spans="1:51" x14ac:dyDescent="0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</row>
    <row r="451" spans="1:51" x14ac:dyDescent="0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</row>
    <row r="452" spans="1:51" x14ac:dyDescent="0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</row>
    <row r="453" spans="1:51" x14ac:dyDescent="0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</row>
    <row r="454" spans="1:51" x14ac:dyDescent="0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</row>
    <row r="455" spans="1:51" x14ac:dyDescent="0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</row>
    <row r="456" spans="1:51" x14ac:dyDescent="0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</row>
    <row r="457" spans="1:51" x14ac:dyDescent="0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</row>
    <row r="458" spans="1:51" x14ac:dyDescent="0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</row>
    <row r="459" spans="1:51" x14ac:dyDescent="0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</row>
    <row r="460" spans="1:51" x14ac:dyDescent="0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</row>
    <row r="461" spans="1:51" x14ac:dyDescent="0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</row>
    <row r="462" spans="1:51" x14ac:dyDescent="0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</row>
    <row r="463" spans="1:51" x14ac:dyDescent="0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</row>
    <row r="464" spans="1:51" x14ac:dyDescent="0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</row>
    <row r="465" spans="1:51" x14ac:dyDescent="0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</row>
    <row r="466" spans="1:51" x14ac:dyDescent="0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</row>
    <row r="467" spans="1:51" x14ac:dyDescent="0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</row>
    <row r="468" spans="1:51" x14ac:dyDescent="0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</row>
    <row r="469" spans="1:51" x14ac:dyDescent="0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</row>
    <row r="470" spans="1:51" x14ac:dyDescent="0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</row>
    <row r="471" spans="1:51" x14ac:dyDescent="0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</row>
    <row r="472" spans="1:51" x14ac:dyDescent="0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</row>
    <row r="473" spans="1:51" x14ac:dyDescent="0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</row>
    <row r="474" spans="1:51" x14ac:dyDescent="0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</row>
    <row r="475" spans="1:51" x14ac:dyDescent="0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</row>
    <row r="476" spans="1:51" x14ac:dyDescent="0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</row>
    <row r="477" spans="1:51" x14ac:dyDescent="0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</row>
    <row r="478" spans="1:51" x14ac:dyDescent="0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</row>
    <row r="479" spans="1:51" x14ac:dyDescent="0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</row>
    <row r="480" spans="1:51" x14ac:dyDescent="0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</row>
    <row r="481" spans="1:51" x14ac:dyDescent="0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</row>
    <row r="482" spans="1:51" x14ac:dyDescent="0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</row>
    <row r="483" spans="1:51" x14ac:dyDescent="0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</row>
    <row r="484" spans="1:51" x14ac:dyDescent="0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</row>
    <row r="485" spans="1:51" x14ac:dyDescent="0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</row>
    <row r="486" spans="1:51" x14ac:dyDescent="0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</row>
    <row r="487" spans="1:51" x14ac:dyDescent="0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</row>
    <row r="488" spans="1:51" x14ac:dyDescent="0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</row>
    <row r="489" spans="1:51" x14ac:dyDescent="0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</row>
    <row r="490" spans="1:51" x14ac:dyDescent="0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</row>
    <row r="491" spans="1:51" x14ac:dyDescent="0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</row>
    <row r="492" spans="1:51" x14ac:dyDescent="0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</row>
    <row r="493" spans="1:51" x14ac:dyDescent="0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</row>
    <row r="494" spans="1:51" x14ac:dyDescent="0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</row>
    <row r="495" spans="1:51" x14ac:dyDescent="0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</row>
    <row r="496" spans="1:51" x14ac:dyDescent="0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</row>
    <row r="497" spans="1:51" x14ac:dyDescent="0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</row>
    <row r="498" spans="1:51" x14ac:dyDescent="0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</row>
    <row r="499" spans="1:51" x14ac:dyDescent="0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</row>
    <row r="500" spans="1:51" x14ac:dyDescent="0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</row>
    <row r="501" spans="1:51" x14ac:dyDescent="0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</row>
    <row r="502" spans="1:51" x14ac:dyDescent="0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</row>
    <row r="503" spans="1:51" x14ac:dyDescent="0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</row>
    <row r="504" spans="1:51" x14ac:dyDescent="0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</row>
    <row r="505" spans="1:51" x14ac:dyDescent="0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</row>
    <row r="506" spans="1:51" x14ac:dyDescent="0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</row>
    <row r="507" spans="1:51" x14ac:dyDescent="0.2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</row>
    <row r="508" spans="1:51" x14ac:dyDescent="0.2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</row>
    <row r="509" spans="1:51" x14ac:dyDescent="0.2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</row>
    <row r="510" spans="1:51" x14ac:dyDescent="0.2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</row>
    <row r="511" spans="1:51" x14ac:dyDescent="0.2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</row>
    <row r="512" spans="1:51" x14ac:dyDescent="0.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</row>
    <row r="513" spans="1:51" x14ac:dyDescent="0.2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</row>
    <row r="514" spans="1:51" x14ac:dyDescent="0.2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</row>
    <row r="515" spans="1:51" x14ac:dyDescent="0.2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</row>
    <row r="516" spans="1:51" x14ac:dyDescent="0.2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</row>
    <row r="517" spans="1:51" x14ac:dyDescent="0.2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</row>
    <row r="518" spans="1:51" x14ac:dyDescent="0.2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</row>
    <row r="519" spans="1:51" x14ac:dyDescent="0.2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</row>
    <row r="520" spans="1:51" x14ac:dyDescent="0.2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</row>
    <row r="521" spans="1:51" x14ac:dyDescent="0.2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</row>
    <row r="522" spans="1:51" x14ac:dyDescent="0.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</row>
    <row r="523" spans="1:51" x14ac:dyDescent="0.2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</row>
    <row r="524" spans="1:51" x14ac:dyDescent="0.2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</row>
    <row r="525" spans="1:51" x14ac:dyDescent="0.2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</row>
    <row r="526" spans="1:51" x14ac:dyDescent="0.2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</row>
    <row r="527" spans="1:51" x14ac:dyDescent="0.2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</row>
    <row r="528" spans="1:51" x14ac:dyDescent="0.2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</row>
    <row r="529" spans="1:51" x14ac:dyDescent="0.2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</row>
    <row r="530" spans="1:51" x14ac:dyDescent="0.2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</row>
    <row r="531" spans="1:51" x14ac:dyDescent="0.2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</row>
    <row r="532" spans="1:51" x14ac:dyDescent="0.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</row>
    <row r="533" spans="1:51" x14ac:dyDescent="0.2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</row>
    <row r="534" spans="1:51" x14ac:dyDescent="0.2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</row>
    <row r="535" spans="1:51" x14ac:dyDescent="0.2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</row>
    <row r="536" spans="1:51" x14ac:dyDescent="0.2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</row>
    <row r="537" spans="1:51" x14ac:dyDescent="0.2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</row>
    <row r="538" spans="1:51" x14ac:dyDescent="0.2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</row>
    <row r="539" spans="1:51" x14ac:dyDescent="0.2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</row>
    <row r="540" spans="1:51" x14ac:dyDescent="0.2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</row>
    <row r="541" spans="1:51" x14ac:dyDescent="0.2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</row>
    <row r="542" spans="1:51" x14ac:dyDescent="0.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</row>
    <row r="543" spans="1:51" x14ac:dyDescent="0.2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</row>
    <row r="544" spans="1:51" x14ac:dyDescent="0.2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</row>
    <row r="545" spans="1:51" x14ac:dyDescent="0.2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</row>
    <row r="546" spans="1:51" x14ac:dyDescent="0.2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</row>
    <row r="547" spans="1:51" x14ac:dyDescent="0.2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</row>
    <row r="548" spans="1:51" x14ac:dyDescent="0.2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</row>
    <row r="549" spans="1:51" x14ac:dyDescent="0.2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</row>
    <row r="550" spans="1:51" x14ac:dyDescent="0.2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</row>
    <row r="551" spans="1:51" x14ac:dyDescent="0.2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</row>
    <row r="552" spans="1:51" x14ac:dyDescent="0.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</row>
    <row r="553" spans="1:51" x14ac:dyDescent="0.2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</row>
    <row r="554" spans="1:51" x14ac:dyDescent="0.2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</row>
    <row r="555" spans="1:51" x14ac:dyDescent="0.2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</row>
    <row r="556" spans="1:51" x14ac:dyDescent="0.2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</row>
    <row r="557" spans="1:51" x14ac:dyDescent="0.2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</row>
    <row r="558" spans="1:51" x14ac:dyDescent="0.2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</row>
    <row r="559" spans="1:51" x14ac:dyDescent="0.2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</row>
    <row r="560" spans="1:51" x14ac:dyDescent="0.2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</row>
    <row r="561" spans="1:51" x14ac:dyDescent="0.2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</row>
    <row r="562" spans="1:51" x14ac:dyDescent="0.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</row>
    <row r="563" spans="1:51" x14ac:dyDescent="0.2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</row>
    <row r="564" spans="1:51" x14ac:dyDescent="0.2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</row>
    <row r="565" spans="1:51" x14ac:dyDescent="0.2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</row>
    <row r="566" spans="1:51" x14ac:dyDescent="0.2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</row>
    <row r="567" spans="1:51" x14ac:dyDescent="0.2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</row>
    <row r="568" spans="1:51" x14ac:dyDescent="0.2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</row>
    <row r="569" spans="1:51" x14ac:dyDescent="0.2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</row>
    <row r="570" spans="1:51" x14ac:dyDescent="0.2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</row>
    <row r="571" spans="1:51" x14ac:dyDescent="0.2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</row>
    <row r="572" spans="1:51" x14ac:dyDescent="0.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</row>
    <row r="573" spans="1:51" x14ac:dyDescent="0.2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</row>
    <row r="574" spans="1:51" x14ac:dyDescent="0.2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</row>
    <row r="575" spans="1:51" x14ac:dyDescent="0.2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</row>
    <row r="576" spans="1:51" x14ac:dyDescent="0.2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</row>
    <row r="577" spans="1:51" x14ac:dyDescent="0.2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</row>
    <row r="578" spans="1:51" x14ac:dyDescent="0.2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</row>
    <row r="579" spans="1:51" x14ac:dyDescent="0.2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</row>
    <row r="580" spans="1:51" x14ac:dyDescent="0.2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</row>
    <row r="581" spans="1:51" x14ac:dyDescent="0.2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</row>
    <row r="582" spans="1:51" x14ac:dyDescent="0.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</row>
    <row r="583" spans="1:51" x14ac:dyDescent="0.2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</row>
    <row r="584" spans="1:51" x14ac:dyDescent="0.2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</row>
    <row r="585" spans="1:51" x14ac:dyDescent="0.2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</row>
    <row r="586" spans="1:51" x14ac:dyDescent="0.2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</row>
    <row r="587" spans="1:51" x14ac:dyDescent="0.2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</row>
    <row r="588" spans="1:51" x14ac:dyDescent="0.2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</row>
    <row r="589" spans="1:51" x14ac:dyDescent="0.2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</row>
    <row r="590" spans="1:51" x14ac:dyDescent="0.2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</row>
    <row r="591" spans="1:51" x14ac:dyDescent="0.2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</row>
    <row r="592" spans="1:51" x14ac:dyDescent="0.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</row>
    <row r="593" spans="1:51" x14ac:dyDescent="0.2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</row>
    <row r="594" spans="1:51" x14ac:dyDescent="0.2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</row>
    <row r="595" spans="1:51" x14ac:dyDescent="0.2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</row>
    <row r="596" spans="1:51" x14ac:dyDescent="0.2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</row>
    <row r="597" spans="1:51" x14ac:dyDescent="0.2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</row>
    <row r="598" spans="1:51" x14ac:dyDescent="0.2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</row>
    <row r="599" spans="1:51" x14ac:dyDescent="0.2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</row>
    <row r="600" spans="1:51" x14ac:dyDescent="0.2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</row>
    <row r="601" spans="1:51" x14ac:dyDescent="0.2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</row>
    <row r="602" spans="1:51" x14ac:dyDescent="0.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</row>
    <row r="603" spans="1:51" x14ac:dyDescent="0.2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</row>
    <row r="604" spans="1:51" x14ac:dyDescent="0.2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</row>
    <row r="605" spans="1:51" x14ac:dyDescent="0.2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</row>
    <row r="606" spans="1:51" x14ac:dyDescent="0.2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</row>
    <row r="607" spans="1:51" x14ac:dyDescent="0.2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</row>
    <row r="608" spans="1:51" x14ac:dyDescent="0.2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</row>
    <row r="609" spans="1:51" x14ac:dyDescent="0.2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</row>
    <row r="610" spans="1:51" x14ac:dyDescent="0.2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</row>
    <row r="611" spans="1:51" x14ac:dyDescent="0.2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</row>
    <row r="612" spans="1:51" x14ac:dyDescent="0.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</row>
    <row r="613" spans="1:51" x14ac:dyDescent="0.2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</row>
    <row r="614" spans="1:51" x14ac:dyDescent="0.2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</row>
    <row r="615" spans="1:51" x14ac:dyDescent="0.2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</row>
    <row r="616" spans="1:51" x14ac:dyDescent="0.2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</row>
    <row r="617" spans="1:51" x14ac:dyDescent="0.2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</row>
    <row r="618" spans="1:51" x14ac:dyDescent="0.2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</row>
    <row r="619" spans="1:51" x14ac:dyDescent="0.2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</row>
    <row r="620" spans="1:51" x14ac:dyDescent="0.2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</row>
    <row r="621" spans="1:51" x14ac:dyDescent="0.2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</row>
    <row r="622" spans="1:51" x14ac:dyDescent="0.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</row>
    <row r="623" spans="1:51" x14ac:dyDescent="0.2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</row>
    <row r="624" spans="1:51" x14ac:dyDescent="0.2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</row>
    <row r="625" spans="1:51" x14ac:dyDescent="0.2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</row>
    <row r="626" spans="1:51" x14ac:dyDescent="0.2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</row>
    <row r="627" spans="1:51" x14ac:dyDescent="0.2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</row>
    <row r="628" spans="1:51" x14ac:dyDescent="0.2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</row>
    <row r="629" spans="1:51" x14ac:dyDescent="0.2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</row>
    <row r="630" spans="1:51" x14ac:dyDescent="0.2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</row>
    <row r="631" spans="1:51" x14ac:dyDescent="0.2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</row>
    <row r="632" spans="1:51" x14ac:dyDescent="0.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</row>
    <row r="633" spans="1:51" x14ac:dyDescent="0.2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</row>
    <row r="634" spans="1:51" x14ac:dyDescent="0.2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</row>
    <row r="635" spans="1:51" x14ac:dyDescent="0.2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</row>
    <row r="636" spans="1:51" x14ac:dyDescent="0.2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</row>
    <row r="637" spans="1:51" x14ac:dyDescent="0.2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</row>
    <row r="638" spans="1:51" x14ac:dyDescent="0.2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</row>
    <row r="639" spans="1:51" x14ac:dyDescent="0.2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</row>
    <row r="640" spans="1:51" x14ac:dyDescent="0.2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</row>
    <row r="641" spans="1:51" x14ac:dyDescent="0.2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</row>
    <row r="642" spans="1:51" x14ac:dyDescent="0.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</row>
    <row r="643" spans="1:51" x14ac:dyDescent="0.2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</row>
    <row r="644" spans="1:51" x14ac:dyDescent="0.2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</row>
    <row r="645" spans="1:51" x14ac:dyDescent="0.2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</row>
    <row r="646" spans="1:51" x14ac:dyDescent="0.2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</row>
    <row r="647" spans="1:51" x14ac:dyDescent="0.2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</row>
    <row r="648" spans="1:51" x14ac:dyDescent="0.2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</row>
    <row r="649" spans="1:51" x14ac:dyDescent="0.2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</row>
    <row r="650" spans="1:51" x14ac:dyDescent="0.2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</row>
    <row r="651" spans="1:51" x14ac:dyDescent="0.2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</row>
    <row r="652" spans="1:51" x14ac:dyDescent="0.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</row>
    <row r="653" spans="1:51" x14ac:dyDescent="0.2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</row>
    <row r="654" spans="1:51" x14ac:dyDescent="0.2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</row>
    <row r="655" spans="1:51" x14ac:dyDescent="0.2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</row>
    <row r="656" spans="1:51" x14ac:dyDescent="0.2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</row>
    <row r="657" spans="1:51" x14ac:dyDescent="0.2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</row>
    <row r="658" spans="1:51" x14ac:dyDescent="0.2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</row>
    <row r="659" spans="1:51" x14ac:dyDescent="0.2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</row>
    <row r="660" spans="1:51" x14ac:dyDescent="0.2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</row>
    <row r="661" spans="1:51" x14ac:dyDescent="0.2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</row>
    <row r="662" spans="1:51" x14ac:dyDescent="0.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</row>
    <row r="663" spans="1:51" x14ac:dyDescent="0.2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</row>
    <row r="664" spans="1:51" x14ac:dyDescent="0.2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</row>
    <row r="665" spans="1:51" x14ac:dyDescent="0.2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</row>
    <row r="666" spans="1:51" x14ac:dyDescent="0.2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</row>
    <row r="667" spans="1:51" x14ac:dyDescent="0.2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</row>
    <row r="668" spans="1:51" x14ac:dyDescent="0.2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</row>
    <row r="669" spans="1:51" x14ac:dyDescent="0.2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</row>
    <row r="670" spans="1:51" x14ac:dyDescent="0.2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</row>
    <row r="671" spans="1:51" x14ac:dyDescent="0.2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</row>
    <row r="672" spans="1:51" x14ac:dyDescent="0.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</row>
    <row r="673" spans="1:51" x14ac:dyDescent="0.2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</row>
    <row r="674" spans="1:51" x14ac:dyDescent="0.2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</row>
    <row r="675" spans="1:51" x14ac:dyDescent="0.2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</row>
    <row r="676" spans="1:51" x14ac:dyDescent="0.2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</row>
    <row r="677" spans="1:51" x14ac:dyDescent="0.2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</row>
    <row r="678" spans="1:51" x14ac:dyDescent="0.2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</row>
    <row r="679" spans="1:51" x14ac:dyDescent="0.2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</row>
    <row r="680" spans="1:51" x14ac:dyDescent="0.2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</row>
    <row r="681" spans="1:51" x14ac:dyDescent="0.2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</row>
    <row r="682" spans="1:51" x14ac:dyDescent="0.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</row>
    <row r="683" spans="1:51" x14ac:dyDescent="0.2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</row>
    <row r="684" spans="1:51" x14ac:dyDescent="0.2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</row>
    <row r="685" spans="1:51" x14ac:dyDescent="0.2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</row>
    <row r="686" spans="1:51" x14ac:dyDescent="0.2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</row>
    <row r="687" spans="1:51" x14ac:dyDescent="0.2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</row>
    <row r="688" spans="1:51" x14ac:dyDescent="0.2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</row>
    <row r="689" spans="1:51" x14ac:dyDescent="0.2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</row>
    <row r="690" spans="1:51" x14ac:dyDescent="0.2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</row>
    <row r="691" spans="1:51" x14ac:dyDescent="0.2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</row>
    <row r="692" spans="1:51" x14ac:dyDescent="0.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</row>
    <row r="693" spans="1:51" x14ac:dyDescent="0.2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</row>
    <row r="694" spans="1:51" x14ac:dyDescent="0.2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</row>
    <row r="695" spans="1:51" x14ac:dyDescent="0.2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</row>
    <row r="696" spans="1:51" x14ac:dyDescent="0.2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</row>
    <row r="697" spans="1:51" x14ac:dyDescent="0.2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</row>
    <row r="698" spans="1:51" x14ac:dyDescent="0.2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</row>
    <row r="699" spans="1:51" x14ac:dyDescent="0.2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</row>
    <row r="700" spans="1:51" x14ac:dyDescent="0.2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</row>
    <row r="701" spans="1:51" x14ac:dyDescent="0.2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</row>
    <row r="702" spans="1:51" x14ac:dyDescent="0.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</row>
    <row r="703" spans="1:51" x14ac:dyDescent="0.2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</row>
    <row r="704" spans="1:51" x14ac:dyDescent="0.2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</row>
    <row r="705" spans="1:51" x14ac:dyDescent="0.2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</row>
    <row r="706" spans="1:51" x14ac:dyDescent="0.2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</row>
    <row r="707" spans="1:51" x14ac:dyDescent="0.2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</row>
    <row r="708" spans="1:51" x14ac:dyDescent="0.2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</row>
  </sheetData>
  <mergeCells count="1">
    <mergeCell ref="A1:C1"/>
  </mergeCells>
  <printOptions horizontalCentered="1"/>
  <pageMargins left="0.27559055118110237" right="0.19685039370078741" top="0.39370078740157483" bottom="0.43307086614173229" header="0.43307086614173229" footer="0.23622047244094491"/>
  <pageSetup scale="95" orientation="portrait" r:id="rId1"/>
  <headerFooter alignWithMargins="0">
    <oddFooter>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showGridLines="0" tabSelected="1" zoomScaleNormal="100" workbookViewId="0">
      <selection activeCell="A4" sqref="A4"/>
    </sheetView>
  </sheetViews>
  <sheetFormatPr baseColWidth="10" defaultColWidth="9.7109375" defaultRowHeight="12.75" x14ac:dyDescent="0.2"/>
  <cols>
    <col min="1" max="1" width="35.28515625" style="1" customWidth="1"/>
    <col min="2" max="4" width="17" style="1" customWidth="1"/>
    <col min="5" max="5" width="11.85546875" style="1" customWidth="1"/>
    <col min="6" max="6" width="17" style="1" customWidth="1"/>
    <col min="7" max="8" width="9.7109375" style="1"/>
    <col min="9" max="9" width="11.140625" style="1" bestFit="1" customWidth="1"/>
    <col min="10" max="10" width="9.7109375" style="1"/>
    <col min="11" max="11" width="10.140625" style="1" bestFit="1" customWidth="1"/>
    <col min="12" max="16384" width="9.7109375" style="1"/>
  </cols>
  <sheetData>
    <row r="1" spans="1:11" x14ac:dyDescent="0.2">
      <c r="A1" s="136" t="s">
        <v>148</v>
      </c>
      <c r="B1" s="136"/>
      <c r="C1" s="136"/>
      <c r="D1" s="136"/>
      <c r="E1" s="136"/>
      <c r="F1" s="136"/>
    </row>
    <row r="2" spans="1:11" ht="21" customHeight="1" x14ac:dyDescent="0.2">
      <c r="A2" s="137" t="s">
        <v>83</v>
      </c>
      <c r="B2" s="137"/>
      <c r="C2" s="137"/>
      <c r="D2" s="137"/>
      <c r="E2" s="137"/>
      <c r="F2" s="137"/>
    </row>
    <row r="3" spans="1:11" ht="37.5" customHeight="1" x14ac:dyDescent="0.2">
      <c r="A3" s="138" t="s">
        <v>150</v>
      </c>
      <c r="B3" s="138"/>
      <c r="C3" s="138"/>
      <c r="D3" s="138"/>
      <c r="E3" s="138"/>
      <c r="F3" s="138"/>
    </row>
    <row r="4" spans="1:11" ht="26.25" customHeight="1" x14ac:dyDescent="0.2">
      <c r="A4" s="46" t="s">
        <v>76</v>
      </c>
      <c r="B4" s="139" t="s">
        <v>147</v>
      </c>
      <c r="C4" s="139"/>
      <c r="D4" s="139" t="s">
        <v>75</v>
      </c>
      <c r="E4" s="139"/>
      <c r="F4" s="51" t="s">
        <v>65</v>
      </c>
    </row>
    <row r="5" spans="1:11" x14ac:dyDescent="0.2">
      <c r="A5" s="47" t="s">
        <v>67</v>
      </c>
      <c r="B5" s="135">
        <f>+'Part AGOSTO 2022'!I13</f>
        <v>49610851.041843198</v>
      </c>
      <c r="C5" s="135"/>
      <c r="D5" s="133">
        <f>+'Part AGOSTO 2022'!I18</f>
        <v>13100504.199999999</v>
      </c>
      <c r="E5" s="133"/>
      <c r="F5" s="49">
        <f>SUM(B5:E5)</f>
        <v>62711355.241843194</v>
      </c>
    </row>
    <row r="6" spans="1:11" x14ac:dyDescent="0.2">
      <c r="A6" s="48" t="s">
        <v>70</v>
      </c>
      <c r="B6" s="132">
        <f>3000000/12</f>
        <v>250000</v>
      </c>
      <c r="C6" s="132"/>
      <c r="D6" s="134">
        <f>1000000/12</f>
        <v>83333.333333333328</v>
      </c>
      <c r="E6" s="132"/>
    </row>
    <row r="7" spans="1:11" x14ac:dyDescent="0.2">
      <c r="A7" s="50" t="s">
        <v>77</v>
      </c>
      <c r="B7" s="132">
        <f>+B6*51</f>
        <v>12750000</v>
      </c>
      <c r="C7" s="132"/>
      <c r="D7" s="132">
        <f>+D6*51</f>
        <v>4250000</v>
      </c>
      <c r="E7" s="132"/>
    </row>
    <row r="8" spans="1:11" x14ac:dyDescent="0.2">
      <c r="A8" s="50" t="s">
        <v>78</v>
      </c>
      <c r="B8" s="132">
        <f>+B5-B7</f>
        <v>36860851.041843198</v>
      </c>
      <c r="C8" s="132"/>
      <c r="D8" s="132">
        <f>+D5-D7</f>
        <v>8850504.1999999993</v>
      </c>
      <c r="E8" s="132"/>
    </row>
    <row r="9" spans="1:11" x14ac:dyDescent="0.2">
      <c r="A9" s="48" t="s">
        <v>71</v>
      </c>
      <c r="B9" s="132">
        <f>+B8*0.6</f>
        <v>22116510.625105917</v>
      </c>
      <c r="C9" s="132"/>
      <c r="D9" s="132">
        <f>+D8*0.6</f>
        <v>5310302.5199999996</v>
      </c>
      <c r="E9" s="132"/>
    </row>
    <row r="10" spans="1:11" x14ac:dyDescent="0.2">
      <c r="A10" s="48" t="s">
        <v>72</v>
      </c>
      <c r="B10" s="132">
        <f>+B8*0.4</f>
        <v>14744340.416737281</v>
      </c>
      <c r="C10" s="132"/>
      <c r="D10" s="132">
        <f>+D8*0.4</f>
        <v>3540201.6799999997</v>
      </c>
      <c r="E10" s="132"/>
      <c r="I10" s="52" t="s">
        <v>80</v>
      </c>
      <c r="J10" s="52" t="s">
        <v>80</v>
      </c>
      <c r="K10" s="52" t="s">
        <v>80</v>
      </c>
    </row>
    <row r="11" spans="1:11" ht="13.5" thickBot="1" x14ac:dyDescent="0.25">
      <c r="A11" s="45"/>
      <c r="B11" s="45"/>
      <c r="C11" s="45"/>
      <c r="D11" s="45"/>
      <c r="E11" s="45"/>
      <c r="I11" s="52" t="s">
        <v>80</v>
      </c>
      <c r="J11" s="52" t="s">
        <v>80</v>
      </c>
      <c r="K11" s="52" t="s">
        <v>80</v>
      </c>
    </row>
    <row r="12" spans="1:11" ht="26.25" thickBot="1" x14ac:dyDescent="0.25">
      <c r="A12" s="3" t="s">
        <v>1</v>
      </c>
      <c r="B12" s="3" t="s">
        <v>74</v>
      </c>
      <c r="C12" s="3" t="s">
        <v>73</v>
      </c>
      <c r="D12" s="3" t="s">
        <v>74</v>
      </c>
      <c r="E12" s="3" t="s">
        <v>73</v>
      </c>
      <c r="F12" s="24" t="s">
        <v>65</v>
      </c>
    </row>
    <row r="14" spans="1:11" ht="13.5" thickBot="1" x14ac:dyDescent="0.25">
      <c r="A14" s="18" t="s">
        <v>84</v>
      </c>
      <c r="B14" s="18"/>
      <c r="D14" s="18"/>
    </row>
    <row r="15" spans="1:11" ht="13.5" thickTop="1" x14ac:dyDescent="0.2">
      <c r="A15" s="5" t="s">
        <v>10</v>
      </c>
      <c r="B15" s="25">
        <f t="shared" ref="B15:B26" si="0">+B$6</f>
        <v>250000</v>
      </c>
      <c r="C15" s="41">
        <f>+B$9*Poblacion!C5</f>
        <v>2963531.408606227</v>
      </c>
      <c r="D15" s="25">
        <f t="shared" ref="D15:D26" si="1">+D$6</f>
        <v>83333.333333333328</v>
      </c>
      <c r="E15" s="57">
        <f>+D$9*Poblacion!C5</f>
        <v>711561.08547052636</v>
      </c>
      <c r="F15" s="42">
        <f>SUM(B15:E15)</f>
        <v>4008425.827410087</v>
      </c>
    </row>
    <row r="16" spans="1:11" x14ac:dyDescent="0.2">
      <c r="A16" s="6" t="s">
        <v>13</v>
      </c>
      <c r="B16" s="26">
        <f t="shared" si="0"/>
        <v>250000</v>
      </c>
      <c r="C16" s="43">
        <f>+B$9*Poblacion!C6</f>
        <v>552276.35016491392</v>
      </c>
      <c r="D16" s="26">
        <f t="shared" si="1"/>
        <v>83333.333333333328</v>
      </c>
      <c r="E16" s="58">
        <f>+D$9*Poblacion!C6</f>
        <v>132604.75595494619</v>
      </c>
      <c r="F16" s="44">
        <f t="shared" ref="F16:F26" si="2">SUM(B16:E16)</f>
        <v>1018214.4394531935</v>
      </c>
    </row>
    <row r="17" spans="1:11" x14ac:dyDescent="0.2">
      <c r="A17" s="6" t="s">
        <v>22</v>
      </c>
      <c r="B17" s="26">
        <f t="shared" si="0"/>
        <v>250000</v>
      </c>
      <c r="C17" s="43">
        <f>+B$9*Poblacion!C7</f>
        <v>1793136.3991863017</v>
      </c>
      <c r="D17" s="26">
        <f t="shared" si="1"/>
        <v>83333.333333333328</v>
      </c>
      <c r="E17" s="58">
        <f>+D$9*Poblacion!C7</f>
        <v>430542.45313424716</v>
      </c>
      <c r="F17" s="44">
        <f t="shared" si="2"/>
        <v>2557012.1856538821</v>
      </c>
    </row>
    <row r="18" spans="1:11" x14ac:dyDescent="0.2">
      <c r="A18" s="6" t="s">
        <v>24</v>
      </c>
      <c r="B18" s="26">
        <f t="shared" si="0"/>
        <v>250000</v>
      </c>
      <c r="C18" s="43">
        <f>+B$9*Poblacion!C8</f>
        <v>2172380.87652884</v>
      </c>
      <c r="D18" s="26">
        <f t="shared" si="1"/>
        <v>83333.333333333328</v>
      </c>
      <c r="E18" s="58">
        <f>+D$9*Poblacion!C8</f>
        <v>521601.25250208454</v>
      </c>
      <c r="F18" s="44">
        <f t="shared" si="2"/>
        <v>3027315.4623642582</v>
      </c>
    </row>
    <row r="19" spans="1:11" x14ac:dyDescent="0.2">
      <c r="A19" s="6" t="s">
        <v>29</v>
      </c>
      <c r="B19" s="26">
        <f t="shared" si="0"/>
        <v>250000</v>
      </c>
      <c r="C19" s="43">
        <f>+B$9*Poblacion!C9</f>
        <v>2903395.2824910963</v>
      </c>
      <c r="D19" s="26">
        <f t="shared" si="1"/>
        <v>83333.333333333328</v>
      </c>
      <c r="E19" s="58">
        <f>+D$9*Poblacion!C9</f>
        <v>697122.05268342327</v>
      </c>
      <c r="F19" s="44">
        <f t="shared" si="2"/>
        <v>3933850.6685078531</v>
      </c>
    </row>
    <row r="20" spans="1:11" x14ac:dyDescent="0.2">
      <c r="A20" s="6" t="s">
        <v>35</v>
      </c>
      <c r="B20" s="26">
        <f t="shared" si="0"/>
        <v>250000</v>
      </c>
      <c r="C20" s="43">
        <f>+B$9*Poblacion!C10</f>
        <v>2128636.4833109416</v>
      </c>
      <c r="D20" s="26">
        <f t="shared" si="1"/>
        <v>83333.333333333328</v>
      </c>
      <c r="E20" s="58">
        <f>+D$9*Poblacion!C10</f>
        <v>511097.96988763893</v>
      </c>
      <c r="F20" s="44">
        <f t="shared" si="2"/>
        <v>2973067.786531914</v>
      </c>
    </row>
    <row r="21" spans="1:11" x14ac:dyDescent="0.2">
      <c r="A21" s="6" t="s">
        <v>43</v>
      </c>
      <c r="B21" s="26">
        <f t="shared" si="0"/>
        <v>250000</v>
      </c>
      <c r="C21" s="43">
        <f>+B$9*Poblacion!C11</f>
        <v>5159915.2715890985</v>
      </c>
      <c r="D21" s="26">
        <f t="shared" si="1"/>
        <v>83333.333333333328</v>
      </c>
      <c r="E21" s="58">
        <f>+D$9*Poblacion!C11</f>
        <v>1238925.5942843764</v>
      </c>
      <c r="F21" s="44">
        <f t="shared" si="2"/>
        <v>6732174.1992068077</v>
      </c>
      <c r="K21" s="52" t="s">
        <v>80</v>
      </c>
    </row>
    <row r="22" spans="1:11" x14ac:dyDescent="0.2">
      <c r="A22" s="6" t="s">
        <v>49</v>
      </c>
      <c r="B22" s="26">
        <f t="shared" si="0"/>
        <v>250000</v>
      </c>
      <c r="C22" s="43">
        <f>+B$9*Poblacion!C12</f>
        <v>391695.15190342185</v>
      </c>
      <c r="D22" s="26">
        <f t="shared" si="1"/>
        <v>83333.333333333328</v>
      </c>
      <c r="E22" s="58">
        <f>+D$9*Poblacion!C12</f>
        <v>94048.27856810989</v>
      </c>
      <c r="F22" s="44">
        <f t="shared" si="2"/>
        <v>819076.76380486507</v>
      </c>
    </row>
    <row r="23" spans="1:11" x14ac:dyDescent="0.2">
      <c r="A23" s="6" t="s">
        <v>50</v>
      </c>
      <c r="B23" s="26">
        <f t="shared" si="0"/>
        <v>250000</v>
      </c>
      <c r="C23" s="43">
        <f>+B$9*Poblacion!C13</f>
        <v>1860825.0918497865</v>
      </c>
      <c r="D23" s="26">
        <f t="shared" si="1"/>
        <v>83333.333333333328</v>
      </c>
      <c r="E23" s="58">
        <f>+D$9*Poblacion!C13</f>
        <v>446794.90096923138</v>
      </c>
      <c r="F23" s="44">
        <f t="shared" si="2"/>
        <v>2640953.3261523512</v>
      </c>
    </row>
    <row r="24" spans="1:11" x14ac:dyDescent="0.2">
      <c r="A24" s="6" t="s">
        <v>51</v>
      </c>
      <c r="B24" s="26">
        <f t="shared" si="0"/>
        <v>250000</v>
      </c>
      <c r="C24" s="43">
        <f>+B$9*Poblacion!C14</f>
        <v>596661.78609044279</v>
      </c>
      <c r="D24" s="26">
        <f t="shared" si="1"/>
        <v>83333.333333333328</v>
      </c>
      <c r="E24" s="58">
        <f>+D$9*Poblacion!C14</f>
        <v>143261.9566427923</v>
      </c>
      <c r="F24" s="44">
        <f t="shared" si="2"/>
        <v>1073257.0760665685</v>
      </c>
    </row>
    <row r="25" spans="1:11" x14ac:dyDescent="0.2">
      <c r="A25" s="6" t="s">
        <v>52</v>
      </c>
      <c r="B25" s="26">
        <f t="shared" si="0"/>
        <v>250000</v>
      </c>
      <c r="C25" s="43">
        <f>+B$9*Poblacion!C15</f>
        <v>1382855.5231468545</v>
      </c>
      <c r="D25" s="26">
        <f t="shared" si="1"/>
        <v>83333.333333333328</v>
      </c>
      <c r="E25" s="58">
        <f>+D$9*Poblacion!C15</f>
        <v>332031.63436761586</v>
      </c>
      <c r="F25" s="44">
        <f t="shared" si="2"/>
        <v>2048220.4908478037</v>
      </c>
    </row>
    <row r="26" spans="1:11" x14ac:dyDescent="0.2">
      <c r="A26" s="6" t="s">
        <v>53</v>
      </c>
      <c r="B26" s="26">
        <f t="shared" si="0"/>
        <v>250000</v>
      </c>
      <c r="C26" s="34">
        <f>+B$9*Poblacion!C16</f>
        <v>211201.00023799282</v>
      </c>
      <c r="D26" s="26">
        <f t="shared" si="1"/>
        <v>83333.333333333328</v>
      </c>
      <c r="E26" s="59">
        <f>+D$9*Poblacion!C16</f>
        <v>50710.585535007413</v>
      </c>
      <c r="F26" s="31">
        <f t="shared" si="2"/>
        <v>595244.91910633363</v>
      </c>
    </row>
    <row r="27" spans="1:11" ht="13.5" thickBot="1" x14ac:dyDescent="0.25">
      <c r="A27" s="14" t="s">
        <v>57</v>
      </c>
      <c r="B27" s="29">
        <f t="shared" ref="B27:F27" si="3">SUM(B15:B26)</f>
        <v>3000000</v>
      </c>
      <c r="C27" s="37">
        <f t="shared" si="3"/>
        <v>22116510.625105914</v>
      </c>
      <c r="D27" s="29">
        <f t="shared" si="3"/>
        <v>1000000.0000000001</v>
      </c>
      <c r="E27" s="60">
        <f t="shared" si="3"/>
        <v>5310302.5199999996</v>
      </c>
      <c r="F27" s="36">
        <f t="shared" si="3"/>
        <v>31426813.145105917</v>
      </c>
    </row>
    <row r="28" spans="1:11" ht="13.5" thickTop="1" x14ac:dyDescent="0.2">
      <c r="A28" s="15"/>
      <c r="B28" s="15"/>
      <c r="C28" s="16"/>
      <c r="D28" s="15"/>
      <c r="E28" s="16"/>
      <c r="F28" s="16"/>
    </row>
    <row r="29" spans="1:11" ht="13.5" thickBot="1" x14ac:dyDescent="0.25">
      <c r="A29" s="17" t="s">
        <v>85</v>
      </c>
      <c r="B29" s="17"/>
      <c r="C29" s="19"/>
      <c r="D29" s="17"/>
      <c r="E29" s="19"/>
      <c r="F29" s="19"/>
    </row>
    <row r="30" spans="1:11" ht="13.5" thickTop="1" x14ac:dyDescent="0.2">
      <c r="A30" s="5" t="s">
        <v>5</v>
      </c>
      <c r="B30" s="25">
        <f t="shared" ref="B30:B68" si="4">+B$6</f>
        <v>250000</v>
      </c>
      <c r="C30" s="33">
        <f>+B$10*Poblacion!C19</f>
        <v>49529.571014620284</v>
      </c>
      <c r="D30" s="25">
        <f t="shared" ref="D30:D68" si="5">+D$6</f>
        <v>83333.333333333328</v>
      </c>
      <c r="E30" s="61">
        <f>+D$10*Poblacion!C19</f>
        <v>11892.337368756938</v>
      </c>
      <c r="F30" s="30">
        <f t="shared" ref="F30:F68" si="6">SUM(B30:E30)</f>
        <v>394755.24171671056</v>
      </c>
    </row>
    <row r="31" spans="1:11" x14ac:dyDescent="0.2">
      <c r="A31" s="6" t="s">
        <v>6</v>
      </c>
      <c r="B31" s="26">
        <f t="shared" si="4"/>
        <v>250000</v>
      </c>
      <c r="C31" s="34">
        <f>+B$10*Poblacion!C20</f>
        <v>56324.481900284394</v>
      </c>
      <c r="D31" s="26">
        <f t="shared" si="5"/>
        <v>83333.333333333328</v>
      </c>
      <c r="E31" s="59">
        <f>+D$10*Poblacion!C20</f>
        <v>13523.834896145247</v>
      </c>
      <c r="F31" s="31">
        <f t="shared" si="6"/>
        <v>403181.650129763</v>
      </c>
    </row>
    <row r="32" spans="1:11" x14ac:dyDescent="0.2">
      <c r="A32" s="6" t="s">
        <v>7</v>
      </c>
      <c r="B32" s="26">
        <f t="shared" si="4"/>
        <v>250000</v>
      </c>
      <c r="C32" s="34">
        <f>+B$10*Poblacion!C21</f>
        <v>23432.450039532865</v>
      </c>
      <c r="D32" s="26">
        <f t="shared" si="5"/>
        <v>83333.333333333328</v>
      </c>
      <c r="E32" s="59">
        <f>+D$10*Poblacion!C21</f>
        <v>5626.2672084199776</v>
      </c>
      <c r="F32" s="31">
        <f t="shared" si="6"/>
        <v>362392.05058128614</v>
      </c>
    </row>
    <row r="33" spans="1:6" x14ac:dyDescent="0.2">
      <c r="A33" s="6" t="s">
        <v>8</v>
      </c>
      <c r="B33" s="26">
        <f t="shared" si="4"/>
        <v>250000</v>
      </c>
      <c r="C33" s="34">
        <f>+B$10*Poblacion!C22</f>
        <v>587709.82902990421</v>
      </c>
      <c r="D33" s="26">
        <f t="shared" si="5"/>
        <v>83333.333333333328</v>
      </c>
      <c r="E33" s="59">
        <f>+D$10*Poblacion!C22</f>
        <v>141112.53981374027</v>
      </c>
      <c r="F33" s="31">
        <f t="shared" si="6"/>
        <v>1062155.7021769779</v>
      </c>
    </row>
    <row r="34" spans="1:6" x14ac:dyDescent="0.2">
      <c r="A34" s="6" t="s">
        <v>9</v>
      </c>
      <c r="B34" s="26">
        <f t="shared" si="4"/>
        <v>250000</v>
      </c>
      <c r="C34" s="34">
        <f>+B$10*Poblacion!C23</f>
        <v>300275.10605030385</v>
      </c>
      <c r="D34" s="26">
        <f t="shared" si="5"/>
        <v>83333.333333333328</v>
      </c>
      <c r="E34" s="59">
        <f>+D$10*Poblacion!C23</f>
        <v>72097.79514414513</v>
      </c>
      <c r="F34" s="31">
        <f t="shared" si="6"/>
        <v>705706.23452778242</v>
      </c>
    </row>
    <row r="35" spans="1:6" x14ac:dyDescent="0.2">
      <c r="A35" s="6" t="s">
        <v>11</v>
      </c>
      <c r="B35" s="26">
        <f t="shared" si="4"/>
        <v>250000</v>
      </c>
      <c r="C35" s="34">
        <f>+B$10*Poblacion!C24</f>
        <v>249679.66666146179</v>
      </c>
      <c r="D35" s="26">
        <f t="shared" si="5"/>
        <v>83333.333333333328</v>
      </c>
      <c r="E35" s="59">
        <f>+D$10*Poblacion!C24</f>
        <v>59949.536594621393</v>
      </c>
      <c r="F35" s="31">
        <f t="shared" si="6"/>
        <v>642962.53658941656</v>
      </c>
    </row>
    <row r="36" spans="1:6" x14ac:dyDescent="0.2">
      <c r="A36" s="6" t="s">
        <v>12</v>
      </c>
      <c r="B36" s="26">
        <f t="shared" si="4"/>
        <v>250000</v>
      </c>
      <c r="C36" s="34">
        <f>+B$10*Poblacion!C25</f>
        <v>60971.001844157647</v>
      </c>
      <c r="D36" s="26">
        <f t="shared" si="5"/>
        <v>83333.333333333328</v>
      </c>
      <c r="E36" s="59">
        <f>+D$10*Poblacion!C25</f>
        <v>14639.491293550487</v>
      </c>
      <c r="F36" s="31">
        <f t="shared" si="6"/>
        <v>408943.82647104142</v>
      </c>
    </row>
    <row r="37" spans="1:6" x14ac:dyDescent="0.2">
      <c r="A37" s="6" t="s">
        <v>14</v>
      </c>
      <c r="B37" s="26">
        <f t="shared" si="4"/>
        <v>250000</v>
      </c>
      <c r="C37" s="34">
        <f>+B$10*Poblacion!C26</f>
        <v>1739996.8125304298</v>
      </c>
      <c r="D37" s="26">
        <f t="shared" si="5"/>
        <v>83333.333333333328</v>
      </c>
      <c r="E37" s="59">
        <f>+D$10*Poblacion!C26</f>
        <v>417783.33006489155</v>
      </c>
      <c r="F37" s="31">
        <f t="shared" si="6"/>
        <v>2491113.4759286544</v>
      </c>
    </row>
    <row r="38" spans="1:6" x14ac:dyDescent="0.2">
      <c r="A38" s="6" t="s">
        <v>15</v>
      </c>
      <c r="B38" s="26">
        <f t="shared" si="4"/>
        <v>250000</v>
      </c>
      <c r="C38" s="34">
        <f>+B$10*Poblacion!C27</f>
        <v>122241.77916856518</v>
      </c>
      <c r="D38" s="26">
        <f t="shared" si="5"/>
        <v>83333.333333333328</v>
      </c>
      <c r="E38" s="59">
        <f>+D$10*Poblacion!C27</f>
        <v>29350.960419191633</v>
      </c>
      <c r="F38" s="31">
        <f t="shared" si="6"/>
        <v>484926.07292109012</v>
      </c>
    </row>
    <row r="39" spans="1:6" x14ac:dyDescent="0.2">
      <c r="A39" s="6" t="s">
        <v>16</v>
      </c>
      <c r="B39" s="26">
        <f t="shared" si="4"/>
        <v>250000</v>
      </c>
      <c r="C39" s="34">
        <f>+B$10*Poblacion!C28</f>
        <v>165376.13993785455</v>
      </c>
      <c r="D39" s="26">
        <f t="shared" si="5"/>
        <v>83333.333333333328</v>
      </c>
      <c r="E39" s="59">
        <f>+D$10*Poblacion!C28</f>
        <v>39707.770703347815</v>
      </c>
      <c r="F39" s="31">
        <f t="shared" si="6"/>
        <v>538417.24397453573</v>
      </c>
    </row>
    <row r="40" spans="1:6" x14ac:dyDescent="0.2">
      <c r="A40" s="6" t="s">
        <v>17</v>
      </c>
      <c r="B40" s="26">
        <f t="shared" si="4"/>
        <v>250000</v>
      </c>
      <c r="C40" s="34">
        <f>+B$10*Poblacion!C29</f>
        <v>1144925.830041056</v>
      </c>
      <c r="D40" s="26">
        <f t="shared" si="5"/>
        <v>83333.333333333328</v>
      </c>
      <c r="E40" s="59">
        <f>+D$10*Poblacion!C29</f>
        <v>274903.33459648059</v>
      </c>
      <c r="F40" s="31">
        <f t="shared" si="6"/>
        <v>1753162.4979708698</v>
      </c>
    </row>
    <row r="41" spans="1:6" x14ac:dyDescent="0.2">
      <c r="A41" s="6" t="s">
        <v>18</v>
      </c>
      <c r="B41" s="26">
        <f t="shared" si="4"/>
        <v>250000</v>
      </c>
      <c r="C41" s="34">
        <f>+B$10*Poblacion!C30</f>
        <v>601016.52951432974</v>
      </c>
      <c r="D41" s="26">
        <f t="shared" si="5"/>
        <v>83333.333333333328</v>
      </c>
      <c r="E41" s="59">
        <f>+D$10*Poblacion!C30</f>
        <v>144307.55580487571</v>
      </c>
      <c r="F41" s="31">
        <f t="shared" si="6"/>
        <v>1078657.4186525389</v>
      </c>
    </row>
    <row r="42" spans="1:6" x14ac:dyDescent="0.2">
      <c r="A42" s="6" t="s">
        <v>19</v>
      </c>
      <c r="B42" s="26">
        <f t="shared" si="4"/>
        <v>250000</v>
      </c>
      <c r="C42" s="34">
        <f>+B$10*Poblacion!C31</f>
        <v>22649.702952213716</v>
      </c>
      <c r="D42" s="26">
        <f t="shared" si="5"/>
        <v>83333.333333333328</v>
      </c>
      <c r="E42" s="59">
        <f>+D$10*Poblacion!C31</f>
        <v>5438.3250912943631</v>
      </c>
      <c r="F42" s="31">
        <f t="shared" si="6"/>
        <v>361421.36137684138</v>
      </c>
    </row>
    <row r="43" spans="1:6" x14ac:dyDescent="0.2">
      <c r="A43" s="6" t="s">
        <v>20</v>
      </c>
      <c r="B43" s="26">
        <f t="shared" si="4"/>
        <v>250000</v>
      </c>
      <c r="C43" s="34">
        <f>+B$10*Poblacion!C32</f>
        <v>54226.053538535183</v>
      </c>
      <c r="D43" s="26">
        <f t="shared" si="5"/>
        <v>83333.333333333328</v>
      </c>
      <c r="E43" s="59">
        <f>+D$10*Poblacion!C32</f>
        <v>13019.990071510623</v>
      </c>
      <c r="F43" s="31">
        <f t="shared" si="6"/>
        <v>400579.37694337912</v>
      </c>
    </row>
    <row r="44" spans="1:6" x14ac:dyDescent="0.2">
      <c r="A44" s="6" t="s">
        <v>21</v>
      </c>
      <c r="B44" s="26">
        <f t="shared" si="4"/>
        <v>250000</v>
      </c>
      <c r="C44" s="34">
        <f>+B$10*Poblacion!C33</f>
        <v>681206.47048117465</v>
      </c>
      <c r="D44" s="26">
        <f t="shared" si="5"/>
        <v>83333.333333333328</v>
      </c>
      <c r="E44" s="59">
        <f>+D$10*Poblacion!C33</f>
        <v>163561.62588912746</v>
      </c>
      <c r="F44" s="31">
        <f t="shared" si="6"/>
        <v>1178101.4297036354</v>
      </c>
    </row>
    <row r="45" spans="1:6" x14ac:dyDescent="0.2">
      <c r="A45" s="6" t="s">
        <v>23</v>
      </c>
      <c r="B45" s="26">
        <f t="shared" si="4"/>
        <v>250000</v>
      </c>
      <c r="C45" s="34">
        <f>+B$10*Poblacion!C34</f>
        <v>91697.9885697711</v>
      </c>
      <c r="D45" s="26">
        <f t="shared" si="5"/>
        <v>83333.333333333328</v>
      </c>
      <c r="E45" s="59">
        <f>+D$10*Poblacion!C34</f>
        <v>22017.219082843207</v>
      </c>
      <c r="F45" s="31">
        <f t="shared" si="6"/>
        <v>447048.54098594765</v>
      </c>
    </row>
    <row r="46" spans="1:6" x14ac:dyDescent="0.2">
      <c r="A46" s="6" t="s">
        <v>25</v>
      </c>
      <c r="B46" s="26">
        <f t="shared" si="4"/>
        <v>250000</v>
      </c>
      <c r="C46" s="34">
        <f>+B$10*Poblacion!C35</f>
        <v>234974.01393587005</v>
      </c>
      <c r="D46" s="26">
        <f t="shared" si="5"/>
        <v>83333.333333333328</v>
      </c>
      <c r="E46" s="59">
        <f>+D$10*Poblacion!C35</f>
        <v>56418.624053729538</v>
      </c>
      <c r="F46" s="31">
        <f t="shared" si="6"/>
        <v>624725.97132293298</v>
      </c>
    </row>
    <row r="47" spans="1:6" x14ac:dyDescent="0.2">
      <c r="A47" s="6" t="s">
        <v>26</v>
      </c>
      <c r="B47" s="26">
        <f t="shared" si="4"/>
        <v>250000</v>
      </c>
      <c r="C47" s="34">
        <f>+B$10*Poblacion!C36</f>
        <v>30110.781571766467</v>
      </c>
      <c r="D47" s="26">
        <f t="shared" si="5"/>
        <v>83333.333333333328</v>
      </c>
      <c r="E47" s="59">
        <f>+D$10*Poblacion!C36</f>
        <v>7229.773356661919</v>
      </c>
      <c r="F47" s="31">
        <f t="shared" si="6"/>
        <v>370673.88826176169</v>
      </c>
    </row>
    <row r="48" spans="1:6" x14ac:dyDescent="0.2">
      <c r="A48" s="6" t="s">
        <v>27</v>
      </c>
      <c r="B48" s="26">
        <f t="shared" si="4"/>
        <v>250000</v>
      </c>
      <c r="C48" s="34">
        <f>+B$10*Poblacion!C37</f>
        <v>104621.6426072107</v>
      </c>
      <c r="D48" s="26">
        <f t="shared" si="5"/>
        <v>83333.333333333328</v>
      </c>
      <c r="E48" s="59">
        <f>+D$10*Poblacion!C37</f>
        <v>25120.263399640582</v>
      </c>
      <c r="F48" s="31">
        <f t="shared" si="6"/>
        <v>463075.23934018455</v>
      </c>
    </row>
    <row r="49" spans="1:6" x14ac:dyDescent="0.2">
      <c r="A49" s="6" t="s">
        <v>28</v>
      </c>
      <c r="B49" s="26">
        <f t="shared" si="4"/>
        <v>250000</v>
      </c>
      <c r="C49" s="34">
        <f>+B$10*Poblacion!C38</f>
        <v>1701209.1962247638</v>
      </c>
      <c r="D49" s="26">
        <f t="shared" si="5"/>
        <v>83333.333333333328</v>
      </c>
      <c r="E49" s="59">
        <f>+D$10*Poblacion!C38</f>
        <v>408470.19834604993</v>
      </c>
      <c r="F49" s="31">
        <f t="shared" si="6"/>
        <v>2443012.727904147</v>
      </c>
    </row>
    <row r="50" spans="1:6" x14ac:dyDescent="0.2">
      <c r="A50" s="6" t="s">
        <v>30</v>
      </c>
      <c r="B50" s="26">
        <f t="shared" si="4"/>
        <v>250000</v>
      </c>
      <c r="C50" s="34">
        <f>+B$10*Poblacion!C39</f>
        <v>32625.56476719608</v>
      </c>
      <c r="D50" s="26">
        <f t="shared" si="5"/>
        <v>83333.333333333328</v>
      </c>
      <c r="E50" s="59">
        <f>+D$10*Poblacion!C39</f>
        <v>7833.5873925335718</v>
      </c>
      <c r="F50" s="31">
        <f t="shared" si="6"/>
        <v>373792.48549306294</v>
      </c>
    </row>
    <row r="51" spans="1:6" x14ac:dyDescent="0.2">
      <c r="A51" s="6" t="s">
        <v>31</v>
      </c>
      <c r="B51" s="26">
        <f t="shared" si="4"/>
        <v>250000</v>
      </c>
      <c r="C51" s="34">
        <f>+B$10*Poblacion!C40</f>
        <v>267899.35418331606</v>
      </c>
      <c r="D51" s="26">
        <f t="shared" si="5"/>
        <v>83333.333333333328</v>
      </c>
      <c r="E51" s="59">
        <f>+D$10*Poblacion!C40</f>
        <v>64324.189278353777</v>
      </c>
      <c r="F51" s="31">
        <f t="shared" si="6"/>
        <v>665556.87679500319</v>
      </c>
    </row>
    <row r="52" spans="1:6" x14ac:dyDescent="0.2">
      <c r="A52" s="6" t="s">
        <v>32</v>
      </c>
      <c r="B52" s="26">
        <f t="shared" si="4"/>
        <v>250000</v>
      </c>
      <c r="C52" s="34">
        <f>+B$10*Poblacion!C41</f>
        <v>23082.711979241329</v>
      </c>
      <c r="D52" s="26">
        <f t="shared" si="5"/>
        <v>83333.333333333328</v>
      </c>
      <c r="E52" s="59">
        <f>+D$10*Poblacion!C41</f>
        <v>5542.2930709808734</v>
      </c>
      <c r="F52" s="31">
        <f t="shared" si="6"/>
        <v>361958.33838355553</v>
      </c>
    </row>
    <row r="53" spans="1:6" x14ac:dyDescent="0.2">
      <c r="A53" s="6" t="s">
        <v>33</v>
      </c>
      <c r="B53" s="26">
        <f t="shared" si="4"/>
        <v>250000</v>
      </c>
      <c r="C53" s="34">
        <f>+B$10*Poblacion!C42</f>
        <v>117012.36245753936</v>
      </c>
      <c r="D53" s="26">
        <f t="shared" si="5"/>
        <v>83333.333333333328</v>
      </c>
      <c r="E53" s="59">
        <f>+D$10*Poblacion!C42</f>
        <v>28095.347126054552</v>
      </c>
      <c r="F53" s="31">
        <f t="shared" si="6"/>
        <v>478441.04291692725</v>
      </c>
    </row>
    <row r="54" spans="1:6" x14ac:dyDescent="0.2">
      <c r="A54" s="6" t="s">
        <v>34</v>
      </c>
      <c r="B54" s="26">
        <f t="shared" si="4"/>
        <v>250000</v>
      </c>
      <c r="C54" s="34">
        <f>+B$10*Poblacion!C43</f>
        <v>54925.529659118256</v>
      </c>
      <c r="D54" s="26">
        <f t="shared" si="5"/>
        <v>83333.333333333328</v>
      </c>
      <c r="E54" s="59">
        <f>+D$10*Poblacion!C43</f>
        <v>13187.938346388832</v>
      </c>
      <c r="F54" s="31">
        <f t="shared" si="6"/>
        <v>401446.80133884039</v>
      </c>
    </row>
    <row r="55" spans="1:6" x14ac:dyDescent="0.2">
      <c r="A55" s="6" t="s">
        <v>36</v>
      </c>
      <c r="B55" s="26">
        <f t="shared" si="4"/>
        <v>250000</v>
      </c>
      <c r="C55" s="34">
        <f>+B$10*Poblacion!C44</f>
        <v>89116.588600952629</v>
      </c>
      <c r="D55" s="26">
        <f t="shared" si="5"/>
        <v>83333.333333333328</v>
      </c>
      <c r="E55" s="59">
        <f>+D$10*Poblacion!C44</f>
        <v>21397.409973173631</v>
      </c>
      <c r="F55" s="31">
        <f t="shared" si="6"/>
        <v>443847.33190745959</v>
      </c>
    </row>
    <row r="56" spans="1:6" x14ac:dyDescent="0.2">
      <c r="A56" s="6" t="s">
        <v>37</v>
      </c>
      <c r="B56" s="26">
        <f t="shared" si="4"/>
        <v>250000</v>
      </c>
      <c r="C56" s="34">
        <f>+B$10*Poblacion!C45</f>
        <v>1410043.9339353871</v>
      </c>
      <c r="D56" s="26">
        <f t="shared" si="5"/>
        <v>83333.333333333328</v>
      </c>
      <c r="E56" s="59">
        <f>+D$10*Poblacion!C45</f>
        <v>338559.72954377101</v>
      </c>
      <c r="F56" s="31">
        <f t="shared" si="6"/>
        <v>2081936.9968124912</v>
      </c>
    </row>
    <row r="57" spans="1:6" x14ac:dyDescent="0.2">
      <c r="A57" s="6" t="s">
        <v>38</v>
      </c>
      <c r="B57" s="26">
        <f t="shared" si="4"/>
        <v>250000</v>
      </c>
      <c r="C57" s="34">
        <f>+B$10*Poblacion!C46</f>
        <v>85252.815744398526</v>
      </c>
      <c r="D57" s="26">
        <f t="shared" si="5"/>
        <v>83333.333333333328</v>
      </c>
      <c r="E57" s="59">
        <f>+D$10*Poblacion!C46</f>
        <v>20469.695692894002</v>
      </c>
      <c r="F57" s="31">
        <f t="shared" si="6"/>
        <v>439055.84477062582</v>
      </c>
    </row>
    <row r="58" spans="1:6" x14ac:dyDescent="0.2">
      <c r="A58" s="6" t="s">
        <v>39</v>
      </c>
      <c r="B58" s="26">
        <f t="shared" si="4"/>
        <v>250000</v>
      </c>
      <c r="C58" s="34">
        <f>+B$10*Poblacion!C47</f>
        <v>24698.16873392128</v>
      </c>
      <c r="D58" s="26">
        <f t="shared" si="5"/>
        <v>83333.333333333328</v>
      </c>
      <c r="E58" s="59">
        <f>+D$10*Poblacion!C47</f>
        <v>5930.1736105805448</v>
      </c>
      <c r="F58" s="31">
        <f t="shared" si="6"/>
        <v>363961.67567783513</v>
      </c>
    </row>
    <row r="59" spans="1:6" x14ac:dyDescent="0.2">
      <c r="A59" s="6" t="s">
        <v>40</v>
      </c>
      <c r="B59" s="26">
        <f t="shared" si="4"/>
        <v>250000</v>
      </c>
      <c r="C59" s="34">
        <f>+B$10*Poblacion!C48</f>
        <v>127437.88749289657</v>
      </c>
      <c r="D59" s="26">
        <f t="shared" si="5"/>
        <v>83333.333333333328</v>
      </c>
      <c r="E59" s="59">
        <f>+D$10*Poblacion!C48</f>
        <v>30598.576175429756</v>
      </c>
      <c r="F59" s="31">
        <f t="shared" si="6"/>
        <v>491369.79700165964</v>
      </c>
    </row>
    <row r="60" spans="1:6" x14ac:dyDescent="0.2">
      <c r="A60" s="6" t="s">
        <v>41</v>
      </c>
      <c r="B60" s="26">
        <f t="shared" si="4"/>
        <v>250000</v>
      </c>
      <c r="C60" s="34">
        <f>+B$10*Poblacion!C49</f>
        <v>100724.56136396216</v>
      </c>
      <c r="D60" s="26">
        <f t="shared" si="5"/>
        <v>83333.333333333328</v>
      </c>
      <c r="E60" s="59">
        <f>+D$10*Poblacion!C49</f>
        <v>24184.551582461994</v>
      </c>
      <c r="F60" s="31">
        <f t="shared" si="6"/>
        <v>458242.44627975742</v>
      </c>
    </row>
    <row r="61" spans="1:6" x14ac:dyDescent="0.2">
      <c r="A61" s="6" t="s">
        <v>42</v>
      </c>
      <c r="B61" s="26">
        <f t="shared" si="4"/>
        <v>250000</v>
      </c>
      <c r="C61" s="34">
        <f>+B$10*Poblacion!C50</f>
        <v>1122958.9490160781</v>
      </c>
      <c r="D61" s="26">
        <f t="shared" si="5"/>
        <v>83333.333333333328</v>
      </c>
      <c r="E61" s="59">
        <f>+D$10*Poblacion!C50</f>
        <v>269628.95901161496</v>
      </c>
      <c r="F61" s="31">
        <f t="shared" si="6"/>
        <v>1725921.2413610264</v>
      </c>
    </row>
    <row r="62" spans="1:6" x14ac:dyDescent="0.2">
      <c r="A62" s="6" t="s">
        <v>44</v>
      </c>
      <c r="B62" s="26">
        <f t="shared" si="4"/>
        <v>250000</v>
      </c>
      <c r="C62" s="34">
        <f>+B$10*Poblacion!C51</f>
        <v>15088.699172577666</v>
      </c>
      <c r="D62" s="26">
        <f t="shared" si="5"/>
        <v>83333.333333333328</v>
      </c>
      <c r="E62" s="59">
        <f>+D$10*Poblacion!C51</f>
        <v>3622.8842152299217</v>
      </c>
      <c r="F62" s="31">
        <f t="shared" si="6"/>
        <v>352044.91672114091</v>
      </c>
    </row>
    <row r="63" spans="1:6" x14ac:dyDescent="0.2">
      <c r="A63" s="6" t="s">
        <v>45</v>
      </c>
      <c r="B63" s="26">
        <f t="shared" si="4"/>
        <v>250000</v>
      </c>
      <c r="C63" s="34">
        <f>+B$10*Poblacion!C52</f>
        <v>2458558.6386894099</v>
      </c>
      <c r="D63" s="26">
        <f t="shared" si="5"/>
        <v>83333.333333333328</v>
      </c>
      <c r="E63" s="59">
        <f>+D$10*Poblacion!C52</f>
        <v>590314.19358620525</v>
      </c>
      <c r="F63" s="31">
        <f t="shared" si="6"/>
        <v>3382206.1656089486</v>
      </c>
    </row>
    <row r="64" spans="1:6" x14ac:dyDescent="0.2">
      <c r="A64" s="6" t="s">
        <v>46</v>
      </c>
      <c r="B64" s="26">
        <f t="shared" si="4"/>
        <v>250000</v>
      </c>
      <c r="C64" s="34">
        <f>+B$10*Poblacion!C53</f>
        <v>89749.447948146844</v>
      </c>
      <c r="D64" s="26">
        <f t="shared" si="5"/>
        <v>83333.333333333328</v>
      </c>
      <c r="E64" s="59">
        <f>+D$10*Poblacion!C53</f>
        <v>21549.363174253915</v>
      </c>
      <c r="F64" s="31">
        <f t="shared" si="6"/>
        <v>444632.14445573406</v>
      </c>
    </row>
    <row r="65" spans="1:6" x14ac:dyDescent="0.2">
      <c r="A65" s="6" t="s">
        <v>47</v>
      </c>
      <c r="B65" s="26">
        <f t="shared" si="4"/>
        <v>250000</v>
      </c>
      <c r="C65" s="34">
        <f>+B$10*Poblacion!C54</f>
        <v>39587.017586332346</v>
      </c>
      <c r="D65" s="26">
        <f t="shared" si="5"/>
        <v>83333.333333333328</v>
      </c>
      <c r="E65" s="59">
        <f>+D$10*Poblacion!C54</f>
        <v>9505.0726044166913</v>
      </c>
      <c r="F65" s="31">
        <f t="shared" si="6"/>
        <v>382425.42352408235</v>
      </c>
    </row>
    <row r="66" spans="1:6" x14ac:dyDescent="0.2">
      <c r="A66" s="6" t="s">
        <v>48</v>
      </c>
      <c r="B66" s="26">
        <f t="shared" si="4"/>
        <v>250000</v>
      </c>
      <c r="C66" s="34">
        <f>+B$10*Poblacion!C55</f>
        <v>578050.39688851894</v>
      </c>
      <c r="D66" s="26">
        <f t="shared" si="5"/>
        <v>83333.333333333328</v>
      </c>
      <c r="E66" s="59">
        <f>+D$10*Poblacion!C55</f>
        <v>138793.25411304121</v>
      </c>
      <c r="F66" s="31">
        <f t="shared" si="6"/>
        <v>1050176.9843348935</v>
      </c>
    </row>
    <row r="67" spans="1:6" x14ac:dyDescent="0.2">
      <c r="A67" s="6" t="s">
        <v>54</v>
      </c>
      <c r="B67" s="26">
        <f t="shared" si="4"/>
        <v>250000</v>
      </c>
      <c r="C67" s="34">
        <f>+B$10*Poblacion!C56</f>
        <v>25847.308074879176</v>
      </c>
      <c r="D67" s="26">
        <f t="shared" si="5"/>
        <v>83333.333333333328</v>
      </c>
      <c r="E67" s="59">
        <f>+D$10*Poblacion!C56</f>
        <v>6206.0886335947434</v>
      </c>
      <c r="F67" s="31">
        <f t="shared" si="6"/>
        <v>365386.73004180723</v>
      </c>
    </row>
    <row r="68" spans="1:6" x14ac:dyDescent="0.2">
      <c r="A68" s="6" t="s">
        <v>55</v>
      </c>
      <c r="B68" s="26">
        <f t="shared" si="4"/>
        <v>250000</v>
      </c>
      <c r="C68" s="34">
        <f>+B$10*Poblacion!C57</f>
        <v>59505.432829602651</v>
      </c>
      <c r="D68" s="26">
        <f t="shared" si="5"/>
        <v>83333.333333333328</v>
      </c>
      <c r="E68" s="59">
        <f>+D$10*Poblacion!C57</f>
        <v>14287.599669996149</v>
      </c>
      <c r="F68" s="31">
        <f t="shared" si="6"/>
        <v>407126.36583293206</v>
      </c>
    </row>
    <row r="69" spans="1:6" s="2" customFormat="1" x14ac:dyDescent="0.2">
      <c r="A69" s="9" t="s">
        <v>57</v>
      </c>
      <c r="B69" s="27">
        <f t="shared" ref="B69:F69" si="7">SUM(B30:B68)</f>
        <v>9750000</v>
      </c>
      <c r="C69" s="34">
        <f t="shared" si="7"/>
        <v>14744340.416737277</v>
      </c>
      <c r="D69" s="27">
        <f t="shared" si="7"/>
        <v>3250000.0000000014</v>
      </c>
      <c r="E69" s="59">
        <f t="shared" si="7"/>
        <v>3540201.68</v>
      </c>
      <c r="F69" s="31">
        <f t="shared" si="7"/>
        <v>31284542.096737273</v>
      </c>
    </row>
    <row r="70" spans="1:6" ht="13.5" thickBot="1" x14ac:dyDescent="0.25">
      <c r="A70" s="7" t="s">
        <v>56</v>
      </c>
      <c r="B70" s="28">
        <f>SUM(B69,B27)</f>
        <v>12750000</v>
      </c>
      <c r="C70" s="35">
        <f>+C69+C27</f>
        <v>36860851.041843191</v>
      </c>
      <c r="D70" s="28">
        <f>SUM(D69,D27)</f>
        <v>4250000.0000000019</v>
      </c>
      <c r="E70" s="62">
        <f>+E69+E27</f>
        <v>8850504.1999999993</v>
      </c>
      <c r="F70" s="32">
        <f>+F69+F27</f>
        <v>62711355.241843194</v>
      </c>
    </row>
    <row r="71" spans="1:6" ht="13.5" thickTop="1" x14ac:dyDescent="0.2">
      <c r="C71" s="8"/>
      <c r="D71" s="8"/>
      <c r="E71" s="8"/>
    </row>
    <row r="72" spans="1:6" x14ac:dyDescent="0.2">
      <c r="C72" s="8"/>
      <c r="D72" s="8"/>
      <c r="E72" s="8"/>
    </row>
    <row r="73" spans="1:6" x14ac:dyDescent="0.2">
      <c r="C73" s="8"/>
      <c r="D73" s="8"/>
      <c r="E73" s="8"/>
    </row>
    <row r="74" spans="1:6" x14ac:dyDescent="0.2">
      <c r="C74" s="8"/>
      <c r="D74" s="8"/>
      <c r="E74" s="8"/>
    </row>
    <row r="75" spans="1:6" x14ac:dyDescent="0.2">
      <c r="C75" s="8"/>
      <c r="D75" s="8"/>
      <c r="E75" s="8"/>
    </row>
    <row r="76" spans="1:6" x14ac:dyDescent="0.2">
      <c r="C76" s="8"/>
      <c r="D76" s="8"/>
      <c r="E76" s="8"/>
    </row>
    <row r="77" spans="1:6" x14ac:dyDescent="0.2">
      <c r="C77" s="8"/>
      <c r="D77" s="8"/>
      <c r="E77" s="8"/>
    </row>
    <row r="78" spans="1:6" x14ac:dyDescent="0.2">
      <c r="C78" s="8"/>
      <c r="D78" s="8"/>
      <c r="E78" s="8"/>
    </row>
    <row r="79" spans="1:6" x14ac:dyDescent="0.2">
      <c r="C79" s="8"/>
      <c r="D79" s="8"/>
      <c r="E79" s="8"/>
    </row>
    <row r="80" spans="1:6" x14ac:dyDescent="0.2">
      <c r="C80" s="8"/>
      <c r="D80" s="8"/>
      <c r="E80" s="8"/>
    </row>
    <row r="81" spans="3:5" x14ac:dyDescent="0.2">
      <c r="C81" s="8"/>
      <c r="D81" s="8"/>
      <c r="E81" s="8"/>
    </row>
    <row r="82" spans="3:5" x14ac:dyDescent="0.2">
      <c r="C82" s="8"/>
      <c r="D82" s="8"/>
      <c r="E82" s="8"/>
    </row>
    <row r="83" spans="3:5" x14ac:dyDescent="0.2">
      <c r="C83" s="8"/>
      <c r="D83" s="8"/>
      <c r="E83" s="8"/>
    </row>
    <row r="84" spans="3:5" x14ac:dyDescent="0.2">
      <c r="C84" s="8"/>
      <c r="D84" s="8"/>
      <c r="E84" s="8"/>
    </row>
    <row r="85" spans="3:5" x14ac:dyDescent="0.2">
      <c r="C85" s="8"/>
      <c r="D85" s="8"/>
      <c r="E85" s="8"/>
    </row>
    <row r="86" spans="3:5" x14ac:dyDescent="0.2">
      <c r="C86" s="8"/>
      <c r="D86" s="8"/>
      <c r="E86" s="8"/>
    </row>
    <row r="87" spans="3:5" x14ac:dyDescent="0.2">
      <c r="C87" s="8"/>
      <c r="D87" s="8"/>
      <c r="E87" s="8"/>
    </row>
    <row r="88" spans="3:5" x14ac:dyDescent="0.2">
      <c r="C88" s="8"/>
      <c r="D88" s="8"/>
      <c r="E88" s="8"/>
    </row>
    <row r="89" spans="3:5" x14ac:dyDescent="0.2">
      <c r="C89" s="8"/>
      <c r="D89" s="8"/>
      <c r="E89" s="8"/>
    </row>
    <row r="90" spans="3:5" x14ac:dyDescent="0.2">
      <c r="C90" s="8"/>
      <c r="D90" s="8"/>
      <c r="E90" s="8"/>
    </row>
    <row r="91" spans="3:5" x14ac:dyDescent="0.2">
      <c r="C91" s="8"/>
      <c r="D91" s="8"/>
      <c r="E91" s="8"/>
    </row>
    <row r="92" spans="3:5" x14ac:dyDescent="0.2">
      <c r="C92" s="8"/>
      <c r="D92" s="8"/>
      <c r="E92" s="8"/>
    </row>
    <row r="93" spans="3:5" x14ac:dyDescent="0.2">
      <c r="C93" s="8"/>
      <c r="D93" s="8"/>
      <c r="E93" s="8"/>
    </row>
    <row r="94" spans="3:5" x14ac:dyDescent="0.2">
      <c r="C94" s="8"/>
      <c r="D94" s="8"/>
      <c r="E94" s="8"/>
    </row>
    <row r="95" spans="3:5" x14ac:dyDescent="0.2">
      <c r="C95" s="8"/>
      <c r="D95" s="8"/>
      <c r="E95" s="8"/>
    </row>
    <row r="96" spans="3:5" x14ac:dyDescent="0.2">
      <c r="C96" s="8"/>
      <c r="D96" s="8"/>
      <c r="E96" s="8"/>
    </row>
    <row r="97" spans="3:5" x14ac:dyDescent="0.2">
      <c r="C97" s="8"/>
      <c r="D97" s="8"/>
      <c r="E97" s="8"/>
    </row>
  </sheetData>
  <mergeCells count="17">
    <mergeCell ref="A1:F1"/>
    <mergeCell ref="A2:F2"/>
    <mergeCell ref="A3:F3"/>
    <mergeCell ref="B4:C4"/>
    <mergeCell ref="D4:E4"/>
    <mergeCell ref="B10:C10"/>
    <mergeCell ref="D5:E5"/>
    <mergeCell ref="D6:E6"/>
    <mergeCell ref="D7:E7"/>
    <mergeCell ref="D8:E8"/>
    <mergeCell ref="D9:E9"/>
    <mergeCell ref="D10:E10"/>
    <mergeCell ref="B5:C5"/>
    <mergeCell ref="B6:C6"/>
    <mergeCell ref="B7:C7"/>
    <mergeCell ref="B8:C8"/>
    <mergeCell ref="B9:C9"/>
  </mergeCells>
  <printOptions horizontalCentered="1"/>
  <pageMargins left="0.27559055118110237" right="0.19685039370078741" top="0.19685039370078741" bottom="0.23622047244094491" header="0.39370078740157483" footer="0.23622047244094491"/>
  <pageSetup scale="80" orientation="portrait" r:id="rId1"/>
  <headerFooter alignWithMargins="0">
    <oddFooter>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Part AGOSTO 2022</vt:lpstr>
      <vt:lpstr>Poblacion</vt:lpstr>
      <vt:lpstr>DISTRIBUCIÓN</vt:lpstr>
      <vt:lpstr>DISTRIBUCIÓN!Área_de_impresión</vt:lpstr>
      <vt:lpstr>'Part AGOSTO 2022'!Área_de_impresión</vt:lpstr>
      <vt:lpstr>Poblacion!Área_de_impresión</vt:lpstr>
      <vt:lpstr>DISTRIBUCIÓN!Títulos_a_imprimir</vt:lpstr>
      <vt:lpstr>Poblacion!Títulos_a_imprimir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cesar.rivera</dc:creator>
  <cp:lastModifiedBy>Oswaldo Calzada Alba</cp:lastModifiedBy>
  <cp:lastPrinted>2017-12-05T20:56:49Z</cp:lastPrinted>
  <dcterms:created xsi:type="dcterms:W3CDTF">2016-01-06T17:10:31Z</dcterms:created>
  <dcterms:modified xsi:type="dcterms:W3CDTF">2022-09-01T16:57:57Z</dcterms:modified>
</cp:coreProperties>
</file>